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fkrserver\F\Файлообмен(новый)\Отдел актуализации программ\Прокопьев В.Л\"/>
    </mc:Choice>
  </mc:AlternateContent>
  <bookViews>
    <workbookView xWindow="0" yWindow="0" windowWidth="28800" windowHeight="11265"/>
  </bookViews>
  <sheets>
    <sheet name="Приложение №1" sheetId="1" r:id="rId1"/>
    <sheet name="Приложение №2" sheetId="10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'Приложение №1'!$A$12:$AS$718</definedName>
    <definedName name="_xlnm._FilterDatabase" localSheetId="1" hidden="1">'Приложение №2'!$A$12:$WXO$717</definedName>
    <definedName name="_xlnm.Print_Titles" localSheetId="0">'Приложение №1'!$9:$12</definedName>
    <definedName name="_xlnm.Print_Titles" localSheetId="1">'Приложение №2'!$9:$12</definedName>
    <definedName name="_xlnm.Print_Area" localSheetId="0">'Приложение №1'!$A$1:$W$724</definedName>
    <definedName name="_xlnm.Print_Area" localSheetId="1">'Приложение №2'!$A$1:$T$730</definedName>
    <definedName name="_xlnm.Print_Area">#REF!</definedName>
  </definedNames>
  <calcPr calcId="162913" refMode="R1C1"/>
</workbook>
</file>

<file path=xl/calcChain.xml><?xml version="1.0" encoding="utf-8"?>
<calcChain xmlns="http://schemas.openxmlformats.org/spreadsheetml/2006/main">
  <c r="Q725" i="10" l="1"/>
  <c r="P725" i="10"/>
  <c r="O725" i="10"/>
  <c r="N725" i="10"/>
  <c r="L725" i="10"/>
  <c r="K725" i="10"/>
  <c r="J725" i="10"/>
  <c r="I725" i="10"/>
  <c r="H725" i="10"/>
  <c r="G725" i="10"/>
  <c r="F725" i="10"/>
  <c r="Q724" i="10"/>
  <c r="P724" i="10"/>
  <c r="O724" i="10"/>
  <c r="N724" i="10"/>
  <c r="M724" i="10"/>
  <c r="L724" i="10"/>
  <c r="K724" i="10"/>
  <c r="J724" i="10"/>
  <c r="I724" i="10"/>
  <c r="H724" i="10"/>
  <c r="G724" i="10"/>
  <c r="F724" i="10"/>
  <c r="E724" i="10" s="1"/>
  <c r="Q723" i="10"/>
  <c r="O723" i="10"/>
  <c r="N723" i="10"/>
  <c r="M723" i="10"/>
  <c r="L723" i="10"/>
  <c r="K723" i="10"/>
  <c r="J723" i="10"/>
  <c r="I723" i="10"/>
  <c r="H723" i="10"/>
  <c r="G723" i="10"/>
  <c r="F723" i="10"/>
  <c r="U718" i="10"/>
  <c r="E718" i="10"/>
  <c r="U717" i="10"/>
  <c r="E717" i="10"/>
  <c r="U716" i="10"/>
  <c r="E716" i="10"/>
  <c r="U715" i="10"/>
  <c r="E715" i="10"/>
  <c r="U714" i="10"/>
  <c r="E714" i="10"/>
  <c r="U713" i="10"/>
  <c r="E713" i="10"/>
  <c r="U712" i="10"/>
  <c r="E712" i="10"/>
  <c r="U711" i="10"/>
  <c r="E711" i="10"/>
  <c r="U710" i="10"/>
  <c r="E710" i="10"/>
  <c r="U709" i="10"/>
  <c r="E709" i="10"/>
  <c r="U708" i="10"/>
  <c r="E708" i="10"/>
  <c r="U707" i="10"/>
  <c r="E707" i="10"/>
  <c r="U706" i="10"/>
  <c r="E706" i="10"/>
  <c r="U705" i="10"/>
  <c r="E705" i="10"/>
  <c r="U704" i="10"/>
  <c r="E704" i="10"/>
  <c r="U703" i="10"/>
  <c r="E703" i="10"/>
  <c r="U702" i="10"/>
  <c r="E702" i="10"/>
  <c r="U701" i="10"/>
  <c r="E701" i="10"/>
  <c r="U700" i="10"/>
  <c r="E700" i="10"/>
  <c r="U699" i="10"/>
  <c r="E699" i="10"/>
  <c r="U698" i="10"/>
  <c r="E698" i="10"/>
  <c r="U697" i="10"/>
  <c r="E697" i="10"/>
  <c r="U696" i="10"/>
  <c r="E696" i="10"/>
  <c r="U695" i="10"/>
  <c r="E695" i="10"/>
  <c r="U694" i="10"/>
  <c r="E694" i="10"/>
  <c r="U693" i="10"/>
  <c r="E693" i="10"/>
  <c r="U692" i="10"/>
  <c r="E692" i="10"/>
  <c r="U691" i="10"/>
  <c r="E691" i="10"/>
  <c r="U690" i="10"/>
  <c r="E690" i="10"/>
  <c r="U689" i="10"/>
  <c r="E689" i="10"/>
  <c r="U688" i="10"/>
  <c r="E688" i="10"/>
  <c r="U687" i="10"/>
  <c r="E687" i="10"/>
  <c r="U686" i="10"/>
  <c r="E686" i="10"/>
  <c r="U685" i="10"/>
  <c r="E685" i="10"/>
  <c r="U684" i="10"/>
  <c r="E684" i="10"/>
  <c r="U683" i="10"/>
  <c r="E683" i="10"/>
  <c r="U682" i="10"/>
  <c r="E682" i="10"/>
  <c r="U681" i="10"/>
  <c r="E681" i="10"/>
  <c r="U680" i="10"/>
  <c r="E680" i="10"/>
  <c r="U679" i="10"/>
  <c r="E679" i="10"/>
  <c r="U678" i="10"/>
  <c r="E678" i="10"/>
  <c r="U677" i="10"/>
  <c r="E677" i="10"/>
  <c r="U676" i="10"/>
  <c r="E676" i="10"/>
  <c r="U675" i="10"/>
  <c r="E675" i="10"/>
  <c r="U674" i="10"/>
  <c r="E674" i="10"/>
  <c r="U673" i="10"/>
  <c r="E673" i="10"/>
  <c r="U672" i="10"/>
  <c r="E672" i="10"/>
  <c r="U671" i="10"/>
  <c r="E671" i="10"/>
  <c r="U670" i="10"/>
  <c r="E670" i="10"/>
  <c r="U669" i="10"/>
  <c r="E669" i="10"/>
  <c r="U668" i="10"/>
  <c r="E668" i="10"/>
  <c r="U667" i="10"/>
  <c r="E667" i="10"/>
  <c r="U666" i="10"/>
  <c r="E666" i="10"/>
  <c r="U665" i="10"/>
  <c r="E665" i="10"/>
  <c r="U664" i="10"/>
  <c r="E664" i="10"/>
  <c r="U663" i="10"/>
  <c r="E663" i="10"/>
  <c r="U662" i="10"/>
  <c r="E662" i="10"/>
  <c r="M661" i="10"/>
  <c r="U661" i="10" s="1"/>
  <c r="E661" i="10"/>
  <c r="U660" i="10"/>
  <c r="E660" i="10"/>
  <c r="U659" i="10"/>
  <c r="E659" i="10"/>
  <c r="U658" i="10"/>
  <c r="E658" i="10"/>
  <c r="U657" i="10"/>
  <c r="E657" i="10"/>
  <c r="U656" i="10"/>
  <c r="E656" i="10"/>
  <c r="U655" i="10"/>
  <c r="E655" i="10"/>
  <c r="U654" i="10"/>
  <c r="E654" i="10"/>
  <c r="U653" i="10"/>
  <c r="E653" i="10"/>
  <c r="U652" i="10"/>
  <c r="E652" i="10"/>
  <c r="U651" i="10"/>
  <c r="E651" i="10"/>
  <c r="U650" i="10"/>
  <c r="E650" i="10"/>
  <c r="U649" i="10"/>
  <c r="E649" i="10"/>
  <c r="U648" i="10"/>
  <c r="E648" i="10"/>
  <c r="U647" i="10"/>
  <c r="E647" i="10"/>
  <c r="U646" i="10"/>
  <c r="E646" i="10"/>
  <c r="U645" i="10"/>
  <c r="E645" i="10"/>
  <c r="U644" i="10"/>
  <c r="E644" i="10"/>
  <c r="U643" i="10"/>
  <c r="E643" i="10"/>
  <c r="U642" i="10"/>
  <c r="E642" i="10"/>
  <c r="U641" i="10"/>
  <c r="E641" i="10"/>
  <c r="U640" i="10"/>
  <c r="E640" i="10"/>
  <c r="U639" i="10"/>
  <c r="E639" i="10"/>
  <c r="U638" i="10"/>
  <c r="E638" i="10"/>
  <c r="U637" i="10"/>
  <c r="E637" i="10"/>
  <c r="U636" i="10"/>
  <c r="E636" i="10"/>
  <c r="U635" i="10"/>
  <c r="E635" i="10"/>
  <c r="U634" i="10"/>
  <c r="E634" i="10"/>
  <c r="U633" i="10"/>
  <c r="E633" i="10"/>
  <c r="U632" i="10"/>
  <c r="E632" i="10"/>
  <c r="U631" i="10"/>
  <c r="E631" i="10"/>
  <c r="U630" i="10"/>
  <c r="E630" i="10"/>
  <c r="U629" i="10"/>
  <c r="E629" i="10"/>
  <c r="U628" i="10"/>
  <c r="E628" i="10"/>
  <c r="U627" i="10"/>
  <c r="E627" i="10"/>
  <c r="U626" i="10"/>
  <c r="E626" i="10"/>
  <c r="U625" i="10"/>
  <c r="E625" i="10"/>
  <c r="U624" i="10"/>
  <c r="E624" i="10"/>
  <c r="U623" i="10"/>
  <c r="E623" i="10"/>
  <c r="U622" i="10"/>
  <c r="E622" i="10"/>
  <c r="U621" i="10"/>
  <c r="E621" i="10"/>
  <c r="U620" i="10"/>
  <c r="E620" i="10"/>
  <c r="U619" i="10"/>
  <c r="E619" i="10"/>
  <c r="U618" i="10"/>
  <c r="E618" i="10"/>
  <c r="U617" i="10"/>
  <c r="E617" i="10"/>
  <c r="U616" i="10"/>
  <c r="E616" i="10"/>
  <c r="U615" i="10"/>
  <c r="E615" i="10"/>
  <c r="U614" i="10"/>
  <c r="E614" i="10"/>
  <c r="U613" i="10"/>
  <c r="E613" i="10"/>
  <c r="U612" i="10"/>
  <c r="E612" i="10"/>
  <c r="U611" i="10"/>
  <c r="E611" i="10"/>
  <c r="U610" i="10"/>
  <c r="E610" i="10"/>
  <c r="U609" i="10"/>
  <c r="E609" i="10"/>
  <c r="U608" i="10"/>
  <c r="E608" i="10"/>
  <c r="U607" i="10"/>
  <c r="E607" i="10"/>
  <c r="U606" i="10"/>
  <c r="E606" i="10"/>
  <c r="U605" i="10"/>
  <c r="E605" i="10"/>
  <c r="U604" i="10"/>
  <c r="E604" i="10"/>
  <c r="U603" i="10"/>
  <c r="E603" i="10"/>
  <c r="U602" i="10"/>
  <c r="E602" i="10"/>
  <c r="U601" i="10"/>
  <c r="E601" i="10"/>
  <c r="U600" i="10"/>
  <c r="E600" i="10"/>
  <c r="U599" i="10"/>
  <c r="E599" i="10"/>
  <c r="U598" i="10"/>
  <c r="E598" i="10"/>
  <c r="U597" i="10"/>
  <c r="E597" i="10"/>
  <c r="U596" i="10"/>
  <c r="E596" i="10"/>
  <c r="U595" i="10"/>
  <c r="E595" i="10"/>
  <c r="U594" i="10"/>
  <c r="E594" i="10"/>
  <c r="U593" i="10"/>
  <c r="E593" i="10"/>
  <c r="U592" i="10"/>
  <c r="E592" i="10"/>
  <c r="U591" i="10"/>
  <c r="E591" i="10"/>
  <c r="U590" i="10"/>
  <c r="E590" i="10"/>
  <c r="U589" i="10"/>
  <c r="E589" i="10"/>
  <c r="U588" i="10"/>
  <c r="E588" i="10"/>
  <c r="U587" i="10"/>
  <c r="E587" i="10"/>
  <c r="U586" i="10"/>
  <c r="E586" i="10"/>
  <c r="U585" i="10"/>
  <c r="E585" i="10"/>
  <c r="U584" i="10"/>
  <c r="E584" i="10"/>
  <c r="U583" i="10"/>
  <c r="E583" i="10"/>
  <c r="U582" i="10"/>
  <c r="E582" i="10"/>
  <c r="U581" i="10"/>
  <c r="E581" i="10"/>
  <c r="U580" i="10"/>
  <c r="E580" i="10"/>
  <c r="U579" i="10"/>
  <c r="E579" i="10"/>
  <c r="U578" i="10"/>
  <c r="E578" i="10"/>
  <c r="U577" i="10"/>
  <c r="E577" i="10"/>
  <c r="U576" i="10"/>
  <c r="E576" i="10"/>
  <c r="U575" i="10"/>
  <c r="E575" i="10"/>
  <c r="U574" i="10"/>
  <c r="E574" i="10"/>
  <c r="U573" i="10"/>
  <c r="E573" i="10"/>
  <c r="U572" i="10"/>
  <c r="E572" i="10"/>
  <c r="U571" i="10"/>
  <c r="E571" i="10"/>
  <c r="U570" i="10"/>
  <c r="E570" i="10"/>
  <c r="U569" i="10"/>
  <c r="E569" i="10"/>
  <c r="U568" i="10"/>
  <c r="E568" i="10"/>
  <c r="U567" i="10"/>
  <c r="E567" i="10"/>
  <c r="M566" i="10"/>
  <c r="U565" i="10"/>
  <c r="E565" i="10"/>
  <c r="U564" i="10"/>
  <c r="E564" i="10"/>
  <c r="U563" i="10"/>
  <c r="E563" i="10"/>
  <c r="U562" i="10"/>
  <c r="E562" i="10"/>
  <c r="U561" i="10"/>
  <c r="E561" i="10"/>
  <c r="U560" i="10"/>
  <c r="E560" i="10"/>
  <c r="U559" i="10"/>
  <c r="E559" i="10"/>
  <c r="U558" i="10"/>
  <c r="E558" i="10"/>
  <c r="U557" i="10"/>
  <c r="E557" i="10"/>
  <c r="U556" i="10"/>
  <c r="E556" i="10"/>
  <c r="U555" i="10"/>
  <c r="E555" i="10"/>
  <c r="U554" i="10"/>
  <c r="E554" i="10"/>
  <c r="U553" i="10"/>
  <c r="E553" i="10"/>
  <c r="U552" i="10"/>
  <c r="E552" i="10"/>
  <c r="U551" i="10"/>
  <c r="E551" i="10"/>
  <c r="U550" i="10"/>
  <c r="E550" i="10"/>
  <c r="U549" i="10"/>
  <c r="E549" i="10"/>
  <c r="U548" i="10"/>
  <c r="E548" i="10"/>
  <c r="U547" i="10"/>
  <c r="E547" i="10"/>
  <c r="U546" i="10"/>
  <c r="E546" i="10"/>
  <c r="U545" i="10"/>
  <c r="E545" i="10"/>
  <c r="U544" i="10"/>
  <c r="E544" i="10"/>
  <c r="U543" i="10"/>
  <c r="E543" i="10"/>
  <c r="U542" i="10"/>
  <c r="E542" i="10"/>
  <c r="U541" i="10"/>
  <c r="E541" i="10"/>
  <c r="U540" i="10"/>
  <c r="E540" i="10"/>
  <c r="U539" i="10"/>
  <c r="E539" i="10"/>
  <c r="U538" i="10"/>
  <c r="E538" i="10"/>
  <c r="U537" i="10"/>
  <c r="E537" i="10"/>
  <c r="U536" i="10"/>
  <c r="E536" i="10"/>
  <c r="U535" i="10"/>
  <c r="E535" i="10"/>
  <c r="U534" i="10"/>
  <c r="E534" i="10"/>
  <c r="U533" i="10"/>
  <c r="E533" i="10"/>
  <c r="U532" i="10"/>
  <c r="E532" i="10"/>
  <c r="U531" i="10"/>
  <c r="E531" i="10"/>
  <c r="U530" i="10"/>
  <c r="E530" i="10"/>
  <c r="U529" i="10"/>
  <c r="E529" i="10"/>
  <c r="U528" i="10"/>
  <c r="E528" i="10"/>
  <c r="U527" i="10"/>
  <c r="E527" i="10"/>
  <c r="U526" i="10"/>
  <c r="E526" i="10"/>
  <c r="U525" i="10"/>
  <c r="E525" i="10"/>
  <c r="U524" i="10"/>
  <c r="E524" i="10"/>
  <c r="U523" i="10"/>
  <c r="E523" i="10"/>
  <c r="U522" i="10"/>
  <c r="E522" i="10"/>
  <c r="U521" i="10"/>
  <c r="E521" i="10"/>
  <c r="U520" i="10"/>
  <c r="E520" i="10"/>
  <c r="U519" i="10"/>
  <c r="E519" i="10"/>
  <c r="U518" i="10"/>
  <c r="E518" i="10"/>
  <c r="U517" i="10"/>
  <c r="E517" i="10"/>
  <c r="U516" i="10"/>
  <c r="E516" i="10"/>
  <c r="U515" i="10"/>
  <c r="E515" i="10"/>
  <c r="U514" i="10"/>
  <c r="E514" i="10"/>
  <c r="U513" i="10"/>
  <c r="E513" i="10"/>
  <c r="U512" i="10"/>
  <c r="E512" i="10"/>
  <c r="U511" i="10"/>
  <c r="E511" i="10"/>
  <c r="U510" i="10"/>
  <c r="E510" i="10"/>
  <c r="U509" i="10"/>
  <c r="E509" i="10"/>
  <c r="U508" i="10"/>
  <c r="E508" i="10"/>
  <c r="U507" i="10"/>
  <c r="E507" i="10"/>
  <c r="U506" i="10"/>
  <c r="E506" i="10"/>
  <c r="U505" i="10"/>
  <c r="E505" i="10"/>
  <c r="U504" i="10"/>
  <c r="E504" i="10"/>
  <c r="U503" i="10"/>
  <c r="E503" i="10"/>
  <c r="U502" i="10"/>
  <c r="E502" i="10"/>
  <c r="U501" i="10"/>
  <c r="E501" i="10"/>
  <c r="U500" i="10"/>
  <c r="E500" i="10"/>
  <c r="U499" i="10"/>
  <c r="E499" i="10"/>
  <c r="U498" i="10"/>
  <c r="E498" i="10"/>
  <c r="U497" i="10"/>
  <c r="E497" i="10"/>
  <c r="U496" i="10"/>
  <c r="E496" i="10"/>
  <c r="U495" i="10"/>
  <c r="E495" i="10"/>
  <c r="U494" i="10"/>
  <c r="E494" i="10"/>
  <c r="U493" i="10"/>
  <c r="E493" i="10"/>
  <c r="U492" i="10"/>
  <c r="E492" i="10"/>
  <c r="U491" i="10"/>
  <c r="E491" i="10"/>
  <c r="U490" i="10"/>
  <c r="E490" i="10"/>
  <c r="U489" i="10"/>
  <c r="E489" i="10"/>
  <c r="M488" i="10"/>
  <c r="U487" i="10"/>
  <c r="M487" i="10"/>
  <c r="E487" i="10"/>
  <c r="U486" i="10"/>
  <c r="E486" i="10"/>
  <c r="U485" i="10"/>
  <c r="E485" i="10"/>
  <c r="U484" i="10"/>
  <c r="E484" i="10"/>
  <c r="U483" i="10"/>
  <c r="E483" i="10"/>
  <c r="U482" i="10"/>
  <c r="E482" i="10"/>
  <c r="M481" i="10"/>
  <c r="U480" i="10"/>
  <c r="E480" i="10"/>
  <c r="U479" i="10"/>
  <c r="E479" i="10"/>
  <c r="U478" i="10"/>
  <c r="E478" i="10"/>
  <c r="U477" i="10"/>
  <c r="E477" i="10"/>
  <c r="U476" i="10"/>
  <c r="E476" i="10"/>
  <c r="U475" i="10"/>
  <c r="M475" i="10"/>
  <c r="E475" i="10"/>
  <c r="U474" i="10"/>
  <c r="E474" i="10"/>
  <c r="U473" i="10"/>
  <c r="E473" i="10"/>
  <c r="U472" i="10"/>
  <c r="E472" i="10"/>
  <c r="U471" i="10"/>
  <c r="E471" i="10"/>
  <c r="U470" i="10"/>
  <c r="E470" i="10"/>
  <c r="U469" i="10"/>
  <c r="E469" i="10"/>
  <c r="U468" i="10"/>
  <c r="E468" i="10"/>
  <c r="U467" i="10"/>
  <c r="E467" i="10"/>
  <c r="U466" i="10"/>
  <c r="E466" i="10"/>
  <c r="U465" i="10"/>
  <c r="E465" i="10"/>
  <c r="U464" i="10"/>
  <c r="E464" i="10"/>
  <c r="U463" i="10"/>
  <c r="E463" i="10"/>
  <c r="U462" i="10"/>
  <c r="E462" i="10"/>
  <c r="U461" i="10"/>
  <c r="E461" i="10"/>
  <c r="U460" i="10"/>
  <c r="E460" i="10"/>
  <c r="U459" i="10"/>
  <c r="E459" i="10"/>
  <c r="U458" i="10"/>
  <c r="E458" i="10"/>
  <c r="B458" i="10"/>
  <c r="B459" i="10" s="1"/>
  <c r="B460" i="10" s="1"/>
  <c r="B461" i="10" s="1"/>
  <c r="B462" i="10" s="1"/>
  <c r="B463" i="10" s="1"/>
  <c r="B464" i="10" s="1"/>
  <c r="B465" i="10" s="1"/>
  <c r="B466" i="10" s="1"/>
  <c r="B467" i="10" s="1"/>
  <c r="B468" i="10" s="1"/>
  <c r="B469" i="10" s="1"/>
  <c r="B470" i="10" s="1"/>
  <c r="B471" i="10" s="1"/>
  <c r="B472" i="10" s="1"/>
  <c r="B473" i="10" s="1"/>
  <c r="B474" i="10" s="1"/>
  <c r="B475" i="10" s="1"/>
  <c r="B476" i="10" s="1"/>
  <c r="B477" i="10" s="1"/>
  <c r="B478" i="10" s="1"/>
  <c r="B479" i="10" s="1"/>
  <c r="B480" i="10" s="1"/>
  <c r="B481" i="10" s="1"/>
  <c r="B482" i="10" s="1"/>
  <c r="B483" i="10" s="1"/>
  <c r="B484" i="10" s="1"/>
  <c r="B485" i="10" s="1"/>
  <c r="B486" i="10" s="1"/>
  <c r="B487" i="10" s="1"/>
  <c r="B488" i="10" s="1"/>
  <c r="B489" i="10" s="1"/>
  <c r="B490" i="10" s="1"/>
  <c r="B491" i="10" s="1"/>
  <c r="B492" i="10" s="1"/>
  <c r="B493" i="10" s="1"/>
  <c r="B494" i="10" s="1"/>
  <c r="B495" i="10" s="1"/>
  <c r="B496" i="10" s="1"/>
  <c r="B497" i="10" s="1"/>
  <c r="B498" i="10" s="1"/>
  <c r="B499" i="10" s="1"/>
  <c r="B500" i="10" s="1"/>
  <c r="B501" i="10" s="1"/>
  <c r="B502" i="10" s="1"/>
  <c r="B503" i="10" s="1"/>
  <c r="B504" i="10" s="1"/>
  <c r="B505" i="10" s="1"/>
  <c r="B506" i="10" s="1"/>
  <c r="B507" i="10" s="1"/>
  <c r="B508" i="10" s="1"/>
  <c r="B509" i="10" s="1"/>
  <c r="B510" i="10" s="1"/>
  <c r="B511" i="10" s="1"/>
  <c r="B512" i="10" s="1"/>
  <c r="B513" i="10" s="1"/>
  <c r="B514" i="10" s="1"/>
  <c r="B515" i="10" s="1"/>
  <c r="B516" i="10" s="1"/>
  <c r="B517" i="10" s="1"/>
  <c r="B518" i="10" s="1"/>
  <c r="B519" i="10" s="1"/>
  <c r="B520" i="10" s="1"/>
  <c r="B521" i="10" s="1"/>
  <c r="B522" i="10" s="1"/>
  <c r="B523" i="10" s="1"/>
  <c r="B524" i="10" s="1"/>
  <c r="B525" i="10" s="1"/>
  <c r="B526" i="10" s="1"/>
  <c r="B527" i="10" s="1"/>
  <c r="B528" i="10" s="1"/>
  <c r="B529" i="10" s="1"/>
  <c r="B530" i="10" s="1"/>
  <c r="B531" i="10" s="1"/>
  <c r="B532" i="10" s="1"/>
  <c r="B533" i="10" s="1"/>
  <c r="B534" i="10" s="1"/>
  <c r="B535" i="10" s="1"/>
  <c r="B536" i="10" s="1"/>
  <c r="B537" i="10" s="1"/>
  <c r="B538" i="10" s="1"/>
  <c r="B539" i="10" s="1"/>
  <c r="B540" i="10" s="1"/>
  <c r="B541" i="10" s="1"/>
  <c r="B542" i="10" s="1"/>
  <c r="B543" i="10" s="1"/>
  <c r="B544" i="10" s="1"/>
  <c r="B545" i="10" s="1"/>
  <c r="B546" i="10" s="1"/>
  <c r="B547" i="10" s="1"/>
  <c r="B548" i="10" s="1"/>
  <c r="B549" i="10" s="1"/>
  <c r="B550" i="10" s="1"/>
  <c r="B551" i="10" s="1"/>
  <c r="B552" i="10" s="1"/>
  <c r="B553" i="10" s="1"/>
  <c r="B554" i="10" s="1"/>
  <c r="B555" i="10" s="1"/>
  <c r="B556" i="10" s="1"/>
  <c r="B557" i="10" s="1"/>
  <c r="B558" i="10" s="1"/>
  <c r="B559" i="10" s="1"/>
  <c r="B560" i="10" s="1"/>
  <c r="B561" i="10" s="1"/>
  <c r="B562" i="10" s="1"/>
  <c r="B563" i="10" s="1"/>
  <c r="B564" i="10" s="1"/>
  <c r="B565" i="10" s="1"/>
  <c r="B566" i="10" s="1"/>
  <c r="B567" i="10" s="1"/>
  <c r="B568" i="10" s="1"/>
  <c r="B569" i="10" s="1"/>
  <c r="B570" i="10" s="1"/>
  <c r="B571" i="10" s="1"/>
  <c r="B572" i="10" s="1"/>
  <c r="B573" i="10" s="1"/>
  <c r="B574" i="10" s="1"/>
  <c r="B575" i="10" s="1"/>
  <c r="B576" i="10" s="1"/>
  <c r="B577" i="10" s="1"/>
  <c r="B578" i="10" s="1"/>
  <c r="B579" i="10" s="1"/>
  <c r="B580" i="10" s="1"/>
  <c r="B581" i="10" s="1"/>
  <c r="B582" i="10" s="1"/>
  <c r="B583" i="10" s="1"/>
  <c r="B584" i="10" s="1"/>
  <c r="B585" i="10" s="1"/>
  <c r="B586" i="10" s="1"/>
  <c r="B587" i="10" s="1"/>
  <c r="B588" i="10" s="1"/>
  <c r="B589" i="10" s="1"/>
  <c r="B590" i="10" s="1"/>
  <c r="B591" i="10" s="1"/>
  <c r="B592" i="10" s="1"/>
  <c r="B593" i="10" s="1"/>
  <c r="B594" i="10" s="1"/>
  <c r="B595" i="10" s="1"/>
  <c r="B596" i="10" s="1"/>
  <c r="B597" i="10" s="1"/>
  <c r="B598" i="10" s="1"/>
  <c r="B599" i="10" s="1"/>
  <c r="B600" i="10" s="1"/>
  <c r="B601" i="10" s="1"/>
  <c r="B602" i="10" s="1"/>
  <c r="B603" i="10" s="1"/>
  <c r="B604" i="10" s="1"/>
  <c r="B605" i="10" s="1"/>
  <c r="B606" i="10" s="1"/>
  <c r="B607" i="10" s="1"/>
  <c r="B608" i="10" s="1"/>
  <c r="B609" i="10" s="1"/>
  <c r="B610" i="10" s="1"/>
  <c r="B611" i="10" s="1"/>
  <c r="B612" i="10" s="1"/>
  <c r="B613" i="10" s="1"/>
  <c r="B614" i="10" s="1"/>
  <c r="B615" i="10" s="1"/>
  <c r="B616" i="10" s="1"/>
  <c r="B617" i="10" s="1"/>
  <c r="B618" i="10" s="1"/>
  <c r="B619" i="10" s="1"/>
  <c r="B620" i="10" s="1"/>
  <c r="B621" i="10" s="1"/>
  <c r="B622" i="10" s="1"/>
  <c r="B623" i="10" s="1"/>
  <c r="B624" i="10" s="1"/>
  <c r="B625" i="10" s="1"/>
  <c r="B626" i="10" s="1"/>
  <c r="B627" i="10" s="1"/>
  <c r="B628" i="10" s="1"/>
  <c r="B629" i="10" s="1"/>
  <c r="B630" i="10" s="1"/>
  <c r="B631" i="10" s="1"/>
  <c r="B632" i="10" s="1"/>
  <c r="B633" i="10" s="1"/>
  <c r="B634" i="10" s="1"/>
  <c r="B635" i="10" s="1"/>
  <c r="B636" i="10" s="1"/>
  <c r="B637" i="10" s="1"/>
  <c r="B638" i="10" s="1"/>
  <c r="B639" i="10" s="1"/>
  <c r="B640" i="10" s="1"/>
  <c r="B641" i="10" s="1"/>
  <c r="B642" i="10" s="1"/>
  <c r="B643" i="10" s="1"/>
  <c r="B644" i="10" s="1"/>
  <c r="B645" i="10" s="1"/>
  <c r="B646" i="10" s="1"/>
  <c r="B647" i="10" s="1"/>
  <c r="B648" i="10" s="1"/>
  <c r="B649" i="10" s="1"/>
  <c r="B650" i="10" s="1"/>
  <c r="B651" i="10" s="1"/>
  <c r="B652" i="10" s="1"/>
  <c r="B653" i="10" s="1"/>
  <c r="B654" i="10" s="1"/>
  <c r="B655" i="10" s="1"/>
  <c r="B656" i="10" s="1"/>
  <c r="B657" i="10" s="1"/>
  <c r="B658" i="10" s="1"/>
  <c r="B659" i="10" s="1"/>
  <c r="B660" i="10" s="1"/>
  <c r="B661" i="10" s="1"/>
  <c r="B662" i="10" s="1"/>
  <c r="B663" i="10" s="1"/>
  <c r="B664" i="10" s="1"/>
  <c r="B665" i="10" s="1"/>
  <c r="B666" i="10" s="1"/>
  <c r="B667" i="10" s="1"/>
  <c r="B668" i="10" s="1"/>
  <c r="B669" i="10" s="1"/>
  <c r="B670" i="10" s="1"/>
  <c r="B671" i="10" s="1"/>
  <c r="B672" i="10" s="1"/>
  <c r="B673" i="10" s="1"/>
  <c r="B674" i="10" s="1"/>
  <c r="B675" i="10" s="1"/>
  <c r="B676" i="10" s="1"/>
  <c r="B677" i="10" s="1"/>
  <c r="B678" i="10" s="1"/>
  <c r="B679" i="10" s="1"/>
  <c r="B680" i="10" s="1"/>
  <c r="B681" i="10" s="1"/>
  <c r="B682" i="10" s="1"/>
  <c r="B683" i="10" s="1"/>
  <c r="B684" i="10" s="1"/>
  <c r="B685" i="10" s="1"/>
  <c r="B686" i="10" s="1"/>
  <c r="B687" i="10" s="1"/>
  <c r="B688" i="10" s="1"/>
  <c r="B689" i="10" s="1"/>
  <c r="B690" i="10" s="1"/>
  <c r="B691" i="10" s="1"/>
  <c r="B692" i="10" s="1"/>
  <c r="B693" i="10" s="1"/>
  <c r="B694" i="10" s="1"/>
  <c r="B695" i="10" s="1"/>
  <c r="B696" i="10" s="1"/>
  <c r="B697" i="10" s="1"/>
  <c r="B698" i="10" s="1"/>
  <c r="B699" i="10" s="1"/>
  <c r="B700" i="10" s="1"/>
  <c r="B701" i="10" s="1"/>
  <c r="B702" i="10" s="1"/>
  <c r="B703" i="10" s="1"/>
  <c r="B704" i="10" s="1"/>
  <c r="B705" i="10" s="1"/>
  <c r="B706" i="10" s="1"/>
  <c r="B707" i="10" s="1"/>
  <c r="B708" i="10" s="1"/>
  <c r="B709" i="10" s="1"/>
  <c r="B710" i="10" s="1"/>
  <c r="B711" i="10" s="1"/>
  <c r="B712" i="10" s="1"/>
  <c r="B713" i="10" s="1"/>
  <c r="B714" i="10" s="1"/>
  <c r="B715" i="10" s="1"/>
  <c r="B716" i="10" s="1"/>
  <c r="B717" i="10" s="1"/>
  <c r="B718" i="10" s="1"/>
  <c r="T457" i="10"/>
  <c r="S457" i="10"/>
  <c r="R457" i="10"/>
  <c r="Q457" i="10"/>
  <c r="P457" i="10"/>
  <c r="O457" i="10"/>
  <c r="N457" i="10"/>
  <c r="M457" i="10"/>
  <c r="L457" i="10"/>
  <c r="K457" i="10"/>
  <c r="J457" i="10"/>
  <c r="I457" i="10"/>
  <c r="H457" i="10"/>
  <c r="G457" i="10"/>
  <c r="F457" i="10"/>
  <c r="E457" i="10"/>
  <c r="U456" i="10"/>
  <c r="E456" i="10"/>
  <c r="U455" i="10"/>
  <c r="E455" i="10"/>
  <c r="U454" i="10"/>
  <c r="E454" i="10"/>
  <c r="U453" i="10"/>
  <c r="E453" i="10"/>
  <c r="U452" i="10"/>
  <c r="E452" i="10"/>
  <c r="U451" i="10"/>
  <c r="E451" i="10"/>
  <c r="U450" i="10"/>
  <c r="E450" i="10"/>
  <c r="U449" i="10"/>
  <c r="E449" i="10"/>
  <c r="U448" i="10"/>
  <c r="E448" i="10"/>
  <c r="U447" i="10"/>
  <c r="E447" i="10"/>
  <c r="U446" i="10"/>
  <c r="E446" i="10"/>
  <c r="U445" i="10"/>
  <c r="E445" i="10"/>
  <c r="U444" i="10"/>
  <c r="E444" i="10"/>
  <c r="U443" i="10"/>
  <c r="E443" i="10"/>
  <c r="U442" i="10"/>
  <c r="E442" i="10"/>
  <c r="U441" i="10"/>
  <c r="E441" i="10"/>
  <c r="U440" i="10"/>
  <c r="E440" i="10"/>
  <c r="U439" i="10"/>
  <c r="E439" i="10"/>
  <c r="U438" i="10"/>
  <c r="E438" i="10"/>
  <c r="U437" i="10"/>
  <c r="E437" i="10"/>
  <c r="U436" i="10"/>
  <c r="E436" i="10"/>
  <c r="U435" i="10"/>
  <c r="E435" i="10"/>
  <c r="U434" i="10"/>
  <c r="E434" i="10"/>
  <c r="U433" i="10"/>
  <c r="E433" i="10"/>
  <c r="U432" i="10"/>
  <c r="E432" i="10"/>
  <c r="U431" i="10"/>
  <c r="E431" i="10"/>
  <c r="U430" i="10"/>
  <c r="E430" i="10"/>
  <c r="U429" i="10"/>
  <c r="E429" i="10"/>
  <c r="U428" i="10"/>
  <c r="E428" i="10"/>
  <c r="U427" i="10"/>
  <c r="E427" i="10"/>
  <c r="U426" i="10"/>
  <c r="E426" i="10"/>
  <c r="U425" i="10"/>
  <c r="E425" i="10"/>
  <c r="U424" i="10"/>
  <c r="E424" i="10"/>
  <c r="U423" i="10"/>
  <c r="E423" i="10"/>
  <c r="U422" i="10"/>
  <c r="E422" i="10"/>
  <c r="U421" i="10"/>
  <c r="E421" i="10"/>
  <c r="U420" i="10"/>
  <c r="E420" i="10"/>
  <c r="U419" i="10"/>
  <c r="E419" i="10"/>
  <c r="U418" i="10"/>
  <c r="E418" i="10"/>
  <c r="U417" i="10"/>
  <c r="E417" i="10"/>
  <c r="U416" i="10"/>
  <c r="E416" i="10"/>
  <c r="U415" i="10"/>
  <c r="E415" i="10"/>
  <c r="U414" i="10"/>
  <c r="E414" i="10"/>
  <c r="U413" i="10"/>
  <c r="E413" i="10"/>
  <c r="U412" i="10"/>
  <c r="E412" i="10"/>
  <c r="U411" i="10"/>
  <c r="E411" i="10"/>
  <c r="U410" i="10"/>
  <c r="E410" i="10"/>
  <c r="U409" i="10"/>
  <c r="E409" i="10"/>
  <c r="U408" i="10"/>
  <c r="E408" i="10"/>
  <c r="U407" i="10"/>
  <c r="E407" i="10"/>
  <c r="U406" i="10"/>
  <c r="E406" i="10"/>
  <c r="U405" i="10"/>
  <c r="E405" i="10"/>
  <c r="U404" i="10"/>
  <c r="E404" i="10"/>
  <c r="U403" i="10"/>
  <c r="E403" i="10"/>
  <c r="U402" i="10"/>
  <c r="E402" i="10"/>
  <c r="U401" i="10"/>
  <c r="E401" i="10"/>
  <c r="U400" i="10"/>
  <c r="E400" i="10"/>
  <c r="U399" i="10"/>
  <c r="E399" i="10"/>
  <c r="U398" i="10"/>
  <c r="E398" i="10"/>
  <c r="U397" i="10"/>
  <c r="E397" i="10"/>
  <c r="U396" i="10"/>
  <c r="E396" i="10"/>
  <c r="U395" i="10"/>
  <c r="E395" i="10"/>
  <c r="U394" i="10"/>
  <c r="E394" i="10"/>
  <c r="U393" i="10"/>
  <c r="E393" i="10"/>
  <c r="U392" i="10"/>
  <c r="E392" i="10"/>
  <c r="U391" i="10"/>
  <c r="E391" i="10"/>
  <c r="U390" i="10"/>
  <c r="E390" i="10"/>
  <c r="U389" i="10"/>
  <c r="E389" i="10"/>
  <c r="U388" i="10"/>
  <c r="E388" i="10"/>
  <c r="U387" i="10"/>
  <c r="E387" i="10"/>
  <c r="U386" i="10"/>
  <c r="E386" i="10"/>
  <c r="U385" i="10"/>
  <c r="E385" i="10"/>
  <c r="U384" i="10"/>
  <c r="E384" i="10"/>
  <c r="U383" i="10"/>
  <c r="E383" i="10"/>
  <c r="U382" i="10"/>
  <c r="E382" i="10"/>
  <c r="U381" i="10"/>
  <c r="E381" i="10"/>
  <c r="U380" i="10"/>
  <c r="E380" i="10"/>
  <c r="U379" i="10"/>
  <c r="E379" i="10"/>
  <c r="U378" i="10"/>
  <c r="E378" i="10"/>
  <c r="U377" i="10"/>
  <c r="E377" i="10"/>
  <c r="U376" i="10"/>
  <c r="E376" i="10"/>
  <c r="U375" i="10"/>
  <c r="E375" i="10"/>
  <c r="U374" i="10"/>
  <c r="E374" i="10"/>
  <c r="U373" i="10"/>
  <c r="E373" i="10"/>
  <c r="U372" i="10"/>
  <c r="E372" i="10"/>
  <c r="U371" i="10"/>
  <c r="E371" i="10"/>
  <c r="U370" i="10"/>
  <c r="E370" i="10"/>
  <c r="U369" i="10"/>
  <c r="E369" i="10"/>
  <c r="U368" i="10"/>
  <c r="E368" i="10"/>
  <c r="U367" i="10"/>
  <c r="E367" i="10"/>
  <c r="U366" i="10"/>
  <c r="E366" i="10"/>
  <c r="U365" i="10"/>
  <c r="E365" i="10"/>
  <c r="U364" i="10"/>
  <c r="E364" i="10"/>
  <c r="U363" i="10"/>
  <c r="E363" i="10"/>
  <c r="U362" i="10"/>
  <c r="E362" i="10"/>
  <c r="U361" i="10"/>
  <c r="E361" i="10"/>
  <c r="U360" i="10"/>
  <c r="E360" i="10"/>
  <c r="U359" i="10"/>
  <c r="E359" i="10"/>
  <c r="U358" i="10"/>
  <c r="E358" i="10"/>
  <c r="U357" i="10"/>
  <c r="E357" i="10"/>
  <c r="U356" i="10"/>
  <c r="E356" i="10"/>
  <c r="U355" i="10"/>
  <c r="E355" i="10"/>
  <c r="U354" i="10"/>
  <c r="E354" i="10"/>
  <c r="U353" i="10"/>
  <c r="E353" i="10"/>
  <c r="U352" i="10"/>
  <c r="E352" i="10"/>
  <c r="U351" i="10"/>
  <c r="E351" i="10"/>
  <c r="U350" i="10"/>
  <c r="E350" i="10"/>
  <c r="U349" i="10"/>
  <c r="E349" i="10"/>
  <c r="U348" i="10"/>
  <c r="E348" i="10"/>
  <c r="U347" i="10"/>
  <c r="E347" i="10"/>
  <c r="U346" i="10"/>
  <c r="E346" i="10"/>
  <c r="U345" i="10"/>
  <c r="E345" i="10"/>
  <c r="U344" i="10"/>
  <c r="E344" i="10"/>
  <c r="U343" i="10"/>
  <c r="E343" i="10"/>
  <c r="U342" i="10"/>
  <c r="E342" i="10"/>
  <c r="U341" i="10"/>
  <c r="E341" i="10"/>
  <c r="U340" i="10"/>
  <c r="E340" i="10"/>
  <c r="U339" i="10"/>
  <c r="E339" i="10"/>
  <c r="U338" i="10"/>
  <c r="E338" i="10"/>
  <c r="U337" i="10"/>
  <c r="E337" i="10"/>
  <c r="U336" i="10"/>
  <c r="E336" i="10"/>
  <c r="U335" i="10"/>
  <c r="E335" i="10"/>
  <c r="U334" i="10"/>
  <c r="E334" i="10"/>
  <c r="U333" i="10"/>
  <c r="E333" i="10"/>
  <c r="U332" i="10"/>
  <c r="E332" i="10"/>
  <c r="U331" i="10"/>
  <c r="E331" i="10"/>
  <c r="U330" i="10"/>
  <c r="E330" i="10"/>
  <c r="U329" i="10"/>
  <c r="E329" i="10"/>
  <c r="U328" i="10"/>
  <c r="E328" i="10"/>
  <c r="U327" i="10"/>
  <c r="E327" i="10"/>
  <c r="U326" i="10"/>
  <c r="E326" i="10"/>
  <c r="U325" i="10"/>
  <c r="E325" i="10"/>
  <c r="U324" i="10"/>
  <c r="E324" i="10"/>
  <c r="U323" i="10"/>
  <c r="E323" i="10"/>
  <c r="U322" i="10"/>
  <c r="E322" i="10"/>
  <c r="U321" i="10"/>
  <c r="E321" i="10"/>
  <c r="U320" i="10"/>
  <c r="E320" i="10"/>
  <c r="U319" i="10"/>
  <c r="E319" i="10"/>
  <c r="U318" i="10"/>
  <c r="E318" i="10"/>
  <c r="U317" i="10"/>
  <c r="E317" i="10"/>
  <c r="U316" i="10"/>
  <c r="E316" i="10"/>
  <c r="U315" i="10"/>
  <c r="E315" i="10"/>
  <c r="U314" i="10"/>
  <c r="E314" i="10"/>
  <c r="U313" i="10"/>
  <c r="E313" i="10"/>
  <c r="U312" i="10"/>
  <c r="E312" i="10"/>
  <c r="U311" i="10"/>
  <c r="E311" i="10"/>
  <c r="U310" i="10"/>
  <c r="E310" i="10"/>
  <c r="U309" i="10"/>
  <c r="E309" i="10"/>
  <c r="U308" i="10"/>
  <c r="E308" i="10"/>
  <c r="U307" i="10"/>
  <c r="E307" i="10"/>
  <c r="U306" i="10"/>
  <c r="E306" i="10"/>
  <c r="U305" i="10"/>
  <c r="E305" i="10"/>
  <c r="U304" i="10"/>
  <c r="E304" i="10"/>
  <c r="U303" i="10"/>
  <c r="E303" i="10"/>
  <c r="U302" i="10"/>
  <c r="E302" i="10"/>
  <c r="U301" i="10"/>
  <c r="E301" i="10"/>
  <c r="U300" i="10"/>
  <c r="E300" i="10"/>
  <c r="U299" i="10"/>
  <c r="E299" i="10"/>
  <c r="U298" i="10"/>
  <c r="E298" i="10"/>
  <c r="U297" i="10"/>
  <c r="E297" i="10"/>
  <c r="U296" i="10"/>
  <c r="E296" i="10"/>
  <c r="U295" i="10"/>
  <c r="E295" i="10"/>
  <c r="U294" i="10"/>
  <c r="E294" i="10"/>
  <c r="U293" i="10"/>
  <c r="E293" i="10"/>
  <c r="U292" i="10"/>
  <c r="E292" i="10"/>
  <c r="U291" i="10"/>
  <c r="E291" i="10"/>
  <c r="U290" i="10"/>
  <c r="E290" i="10"/>
  <c r="U289" i="10"/>
  <c r="E289" i="10"/>
  <c r="U288" i="10"/>
  <c r="E288" i="10"/>
  <c r="U287" i="10"/>
  <c r="E287" i="10"/>
  <c r="U286" i="10"/>
  <c r="E286" i="10"/>
  <c r="U285" i="10"/>
  <c r="E285" i="10"/>
  <c r="U284" i="10"/>
  <c r="E284" i="10"/>
  <c r="U283" i="10"/>
  <c r="E283" i="10"/>
  <c r="U282" i="10"/>
  <c r="E282" i="10"/>
  <c r="U281" i="10"/>
  <c r="E281" i="10"/>
  <c r="U280" i="10"/>
  <c r="E280" i="10"/>
  <c r="U279" i="10"/>
  <c r="E279" i="10"/>
  <c r="U278" i="10"/>
  <c r="T278" i="10"/>
  <c r="E278" i="10"/>
  <c r="U277" i="10"/>
  <c r="E277" i="10"/>
  <c r="U276" i="10"/>
  <c r="E276" i="10"/>
  <c r="U275" i="10"/>
  <c r="E275" i="10"/>
  <c r="U274" i="10"/>
  <c r="E274" i="10"/>
  <c r="U273" i="10"/>
  <c r="E273" i="10"/>
  <c r="U272" i="10"/>
  <c r="E272" i="10"/>
  <c r="U271" i="10"/>
  <c r="E271" i="10"/>
  <c r="U270" i="10"/>
  <c r="E270" i="10"/>
  <c r="U269" i="10"/>
  <c r="E269" i="10"/>
  <c r="U268" i="10"/>
  <c r="E268" i="10"/>
  <c r="U267" i="10"/>
  <c r="E267" i="10"/>
  <c r="U266" i="10"/>
  <c r="E266" i="10"/>
  <c r="U265" i="10"/>
  <c r="E265" i="10"/>
  <c r="U264" i="10"/>
  <c r="E264" i="10"/>
  <c r="U263" i="10"/>
  <c r="E263" i="10"/>
  <c r="U262" i="10"/>
  <c r="E262" i="10"/>
  <c r="U261" i="10"/>
  <c r="E261" i="10"/>
  <c r="U260" i="10"/>
  <c r="E260" i="10"/>
  <c r="U259" i="10"/>
  <c r="E259" i="10"/>
  <c r="U258" i="10"/>
  <c r="E258" i="10"/>
  <c r="U257" i="10"/>
  <c r="E257" i="10"/>
  <c r="U256" i="10"/>
  <c r="E256" i="10"/>
  <c r="U255" i="10"/>
  <c r="E255" i="10"/>
  <c r="U254" i="10"/>
  <c r="E254" i="10"/>
  <c r="U253" i="10"/>
  <c r="E253" i="10"/>
  <c r="U252" i="10"/>
  <c r="E252" i="10"/>
  <c r="U251" i="10"/>
  <c r="E251" i="10"/>
  <c r="U250" i="10"/>
  <c r="E250" i="10"/>
  <c r="U249" i="10"/>
  <c r="E249" i="10"/>
  <c r="U248" i="10"/>
  <c r="E248" i="10"/>
  <c r="U247" i="10"/>
  <c r="E247" i="10"/>
  <c r="U246" i="10"/>
  <c r="E246" i="10"/>
  <c r="U245" i="10"/>
  <c r="E245" i="10"/>
  <c r="U244" i="10"/>
  <c r="E244" i="10"/>
  <c r="U243" i="10"/>
  <c r="E243" i="10"/>
  <c r="U242" i="10"/>
  <c r="E242" i="10"/>
  <c r="U241" i="10"/>
  <c r="E241" i="10"/>
  <c r="U240" i="10"/>
  <c r="E240" i="10"/>
  <c r="U239" i="10"/>
  <c r="E239" i="10"/>
  <c r="U238" i="10"/>
  <c r="E238" i="10"/>
  <c r="U237" i="10"/>
  <c r="E237" i="10"/>
  <c r="U236" i="10"/>
  <c r="E236" i="10"/>
  <c r="U235" i="10"/>
  <c r="E235" i="10"/>
  <c r="U234" i="10"/>
  <c r="E234" i="10"/>
  <c r="U233" i="10"/>
  <c r="E233" i="10"/>
  <c r="U232" i="10"/>
  <c r="E232" i="10"/>
  <c r="U231" i="10"/>
  <c r="E231" i="10"/>
  <c r="U230" i="10"/>
  <c r="E230" i="10"/>
  <c r="U229" i="10"/>
  <c r="E229" i="10"/>
  <c r="U228" i="10"/>
  <c r="E228" i="10"/>
  <c r="U227" i="10"/>
  <c r="E227" i="10"/>
  <c r="U226" i="10"/>
  <c r="E226" i="10"/>
  <c r="U225" i="10"/>
  <c r="E225" i="10"/>
  <c r="U224" i="10"/>
  <c r="E224" i="10"/>
  <c r="U223" i="10"/>
  <c r="E223" i="10"/>
  <c r="U222" i="10"/>
  <c r="E222" i="10"/>
  <c r="U221" i="10"/>
  <c r="E221" i="10"/>
  <c r="U220" i="10"/>
  <c r="E220" i="10"/>
  <c r="U219" i="10"/>
  <c r="E219" i="10"/>
  <c r="U218" i="10"/>
  <c r="R218" i="10"/>
  <c r="E218" i="10" s="1"/>
  <c r="U217" i="10"/>
  <c r="R217" i="10"/>
  <c r="E217" i="10"/>
  <c r="U216" i="10"/>
  <c r="R216" i="10"/>
  <c r="R208" i="10" s="1"/>
  <c r="E216" i="10"/>
  <c r="U215" i="10"/>
  <c r="E215" i="10"/>
  <c r="U214" i="10"/>
  <c r="E214" i="10"/>
  <c r="U213" i="10"/>
  <c r="E213" i="10"/>
  <c r="U212" i="10"/>
  <c r="E212" i="10"/>
  <c r="U211" i="10"/>
  <c r="U208" i="10" s="1"/>
  <c r="E211" i="10"/>
  <c r="U210" i="10"/>
  <c r="E210" i="10"/>
  <c r="B210" i="10"/>
  <c r="B211" i="10" s="1"/>
  <c r="B212" i="10" s="1"/>
  <c r="B213" i="10" s="1"/>
  <c r="B214" i="10" s="1"/>
  <c r="B215" i="10" s="1"/>
  <c r="B216" i="10" s="1"/>
  <c r="B217" i="10" s="1"/>
  <c r="B218" i="10" s="1"/>
  <c r="B219" i="10" s="1"/>
  <c r="B220" i="10" s="1"/>
  <c r="B221" i="10" s="1"/>
  <c r="B222" i="10" s="1"/>
  <c r="B223" i="10" s="1"/>
  <c r="B224" i="10" s="1"/>
  <c r="B225" i="10" s="1"/>
  <c r="B226" i="10" s="1"/>
  <c r="B227" i="10" s="1"/>
  <c r="B228" i="10" s="1"/>
  <c r="B229" i="10" s="1"/>
  <c r="B230" i="10" s="1"/>
  <c r="B231" i="10" s="1"/>
  <c r="B232" i="10" s="1"/>
  <c r="B233" i="10" s="1"/>
  <c r="B234" i="10" s="1"/>
  <c r="B235" i="10" s="1"/>
  <c r="B236" i="10" s="1"/>
  <c r="B237" i="10" s="1"/>
  <c r="B238" i="10" s="1"/>
  <c r="B239" i="10" s="1"/>
  <c r="B240" i="10" s="1"/>
  <c r="B241" i="10" s="1"/>
  <c r="B242" i="10" s="1"/>
  <c r="B243" i="10" s="1"/>
  <c r="B244" i="10" s="1"/>
  <c r="B245" i="10" s="1"/>
  <c r="B246" i="10" s="1"/>
  <c r="B247" i="10" s="1"/>
  <c r="B248" i="10" s="1"/>
  <c r="B249" i="10" s="1"/>
  <c r="B250" i="10" s="1"/>
  <c r="B251" i="10" s="1"/>
  <c r="B252" i="10" s="1"/>
  <c r="B253" i="10" s="1"/>
  <c r="B254" i="10" s="1"/>
  <c r="B255" i="10" s="1"/>
  <c r="B256" i="10" s="1"/>
  <c r="B257" i="10" s="1"/>
  <c r="B258" i="10" s="1"/>
  <c r="B259" i="10" s="1"/>
  <c r="B260" i="10" s="1"/>
  <c r="B261" i="10" s="1"/>
  <c r="B262" i="10" s="1"/>
  <c r="B263" i="10" s="1"/>
  <c r="B264" i="10" s="1"/>
  <c r="B265" i="10" s="1"/>
  <c r="B266" i="10" s="1"/>
  <c r="B267" i="10" s="1"/>
  <c r="B268" i="10" s="1"/>
  <c r="B269" i="10" s="1"/>
  <c r="B270" i="10" s="1"/>
  <c r="B271" i="10" s="1"/>
  <c r="B272" i="10" s="1"/>
  <c r="B273" i="10" s="1"/>
  <c r="B274" i="10" s="1"/>
  <c r="B275" i="10" s="1"/>
  <c r="B276" i="10" s="1"/>
  <c r="B277" i="10" s="1"/>
  <c r="B278" i="10" s="1"/>
  <c r="B279" i="10" s="1"/>
  <c r="B280" i="10" s="1"/>
  <c r="B281" i="10" s="1"/>
  <c r="B282" i="10" s="1"/>
  <c r="B283" i="10" s="1"/>
  <c r="B284" i="10" s="1"/>
  <c r="B285" i="10" s="1"/>
  <c r="B286" i="10" s="1"/>
  <c r="B287" i="10" s="1"/>
  <c r="B288" i="10" s="1"/>
  <c r="B289" i="10" s="1"/>
  <c r="B290" i="10" s="1"/>
  <c r="B291" i="10" s="1"/>
  <c r="B292" i="10" s="1"/>
  <c r="B293" i="10" s="1"/>
  <c r="B294" i="10" s="1"/>
  <c r="B295" i="10" s="1"/>
  <c r="B296" i="10" s="1"/>
  <c r="B297" i="10" s="1"/>
  <c r="B298" i="10" s="1"/>
  <c r="B299" i="10" s="1"/>
  <c r="B300" i="10" s="1"/>
  <c r="B301" i="10" s="1"/>
  <c r="B302" i="10" s="1"/>
  <c r="B303" i="10" s="1"/>
  <c r="B304" i="10" s="1"/>
  <c r="B305" i="10" s="1"/>
  <c r="B306" i="10" s="1"/>
  <c r="B307" i="10" s="1"/>
  <c r="B308" i="10" s="1"/>
  <c r="B309" i="10" s="1"/>
  <c r="B310" i="10" s="1"/>
  <c r="B311" i="10" s="1"/>
  <c r="B312" i="10" s="1"/>
  <c r="B313" i="10" s="1"/>
  <c r="B314" i="10" s="1"/>
  <c r="B315" i="10" s="1"/>
  <c r="B316" i="10" s="1"/>
  <c r="B317" i="10" s="1"/>
  <c r="B318" i="10" s="1"/>
  <c r="B319" i="10" s="1"/>
  <c r="B320" i="10" s="1"/>
  <c r="B321" i="10" s="1"/>
  <c r="B322" i="10" s="1"/>
  <c r="B323" i="10" s="1"/>
  <c r="B324" i="10" s="1"/>
  <c r="B325" i="10" s="1"/>
  <c r="B326" i="10" s="1"/>
  <c r="B327" i="10" s="1"/>
  <c r="B328" i="10" s="1"/>
  <c r="B329" i="10" s="1"/>
  <c r="B330" i="10" s="1"/>
  <c r="B331" i="10" s="1"/>
  <c r="B332" i="10" s="1"/>
  <c r="B333" i="10" s="1"/>
  <c r="B334" i="10" s="1"/>
  <c r="B335" i="10" s="1"/>
  <c r="B336" i="10" s="1"/>
  <c r="B337" i="10" s="1"/>
  <c r="B338" i="10" s="1"/>
  <c r="B339" i="10" s="1"/>
  <c r="B340" i="10" s="1"/>
  <c r="B341" i="10" s="1"/>
  <c r="B342" i="10" s="1"/>
  <c r="B343" i="10" s="1"/>
  <c r="B344" i="10" s="1"/>
  <c r="B345" i="10" s="1"/>
  <c r="B346" i="10" s="1"/>
  <c r="B347" i="10" s="1"/>
  <c r="B348" i="10" s="1"/>
  <c r="B349" i="10" s="1"/>
  <c r="B350" i="10" s="1"/>
  <c r="B351" i="10" s="1"/>
  <c r="B352" i="10" s="1"/>
  <c r="B353" i="10" s="1"/>
  <c r="B354" i="10" s="1"/>
  <c r="B355" i="10" s="1"/>
  <c r="B356" i="10" s="1"/>
  <c r="B357" i="10" s="1"/>
  <c r="B358" i="10" s="1"/>
  <c r="B359" i="10" s="1"/>
  <c r="B360" i="10" s="1"/>
  <c r="B361" i="10" s="1"/>
  <c r="B362" i="10" s="1"/>
  <c r="B363" i="10" s="1"/>
  <c r="B364" i="10" s="1"/>
  <c r="B365" i="10" s="1"/>
  <c r="B366" i="10" s="1"/>
  <c r="B367" i="10" s="1"/>
  <c r="B368" i="10" s="1"/>
  <c r="B369" i="10" s="1"/>
  <c r="B370" i="10" s="1"/>
  <c r="B371" i="10" s="1"/>
  <c r="B372" i="10" s="1"/>
  <c r="B373" i="10" s="1"/>
  <c r="B374" i="10" s="1"/>
  <c r="B375" i="10" s="1"/>
  <c r="B376" i="10" s="1"/>
  <c r="B377" i="10" s="1"/>
  <c r="B378" i="10" s="1"/>
  <c r="B379" i="10" s="1"/>
  <c r="B380" i="10" s="1"/>
  <c r="B381" i="10" s="1"/>
  <c r="B382" i="10" s="1"/>
  <c r="B383" i="10" s="1"/>
  <c r="B384" i="10" s="1"/>
  <c r="B385" i="10" s="1"/>
  <c r="B386" i="10" s="1"/>
  <c r="B387" i="10" s="1"/>
  <c r="B388" i="10" s="1"/>
  <c r="B389" i="10" s="1"/>
  <c r="B390" i="10" s="1"/>
  <c r="B391" i="10" s="1"/>
  <c r="B392" i="10" s="1"/>
  <c r="B393" i="10" s="1"/>
  <c r="B394" i="10" s="1"/>
  <c r="B395" i="10" s="1"/>
  <c r="B396" i="10" s="1"/>
  <c r="B397" i="10" s="1"/>
  <c r="B398" i="10" s="1"/>
  <c r="B399" i="10" s="1"/>
  <c r="B400" i="10" s="1"/>
  <c r="B401" i="10" s="1"/>
  <c r="B402" i="10" s="1"/>
  <c r="B403" i="10" s="1"/>
  <c r="B404" i="10" s="1"/>
  <c r="B405" i="10" s="1"/>
  <c r="B406" i="10" s="1"/>
  <c r="B407" i="10" s="1"/>
  <c r="B408" i="10" s="1"/>
  <c r="B409" i="10" s="1"/>
  <c r="B410" i="10" s="1"/>
  <c r="B411" i="10" s="1"/>
  <c r="B412" i="10" s="1"/>
  <c r="B413" i="10" s="1"/>
  <c r="B414" i="10" s="1"/>
  <c r="B415" i="10" s="1"/>
  <c r="B416" i="10" s="1"/>
  <c r="B417" i="10" s="1"/>
  <c r="B418" i="10" s="1"/>
  <c r="B419" i="10" s="1"/>
  <c r="B420" i="10" s="1"/>
  <c r="B421" i="10" s="1"/>
  <c r="B422" i="10" s="1"/>
  <c r="B423" i="10" s="1"/>
  <c r="B424" i="10" s="1"/>
  <c r="B425" i="10" s="1"/>
  <c r="B426" i="10" s="1"/>
  <c r="B427" i="10" s="1"/>
  <c r="B428" i="10" s="1"/>
  <c r="B429" i="10" s="1"/>
  <c r="B430" i="10" s="1"/>
  <c r="B431" i="10" s="1"/>
  <c r="B432" i="10" s="1"/>
  <c r="B433" i="10" s="1"/>
  <c r="B434" i="10" s="1"/>
  <c r="B435" i="10" s="1"/>
  <c r="B436" i="10" s="1"/>
  <c r="B437" i="10" s="1"/>
  <c r="B438" i="10" s="1"/>
  <c r="B439" i="10" s="1"/>
  <c r="B440" i="10" s="1"/>
  <c r="B441" i="10" s="1"/>
  <c r="B442" i="10" s="1"/>
  <c r="B443" i="10" s="1"/>
  <c r="B444" i="10" s="1"/>
  <c r="B445" i="10" s="1"/>
  <c r="B446" i="10" s="1"/>
  <c r="B447" i="10" s="1"/>
  <c r="B448" i="10" s="1"/>
  <c r="B449" i="10" s="1"/>
  <c r="B450" i="10" s="1"/>
  <c r="B451" i="10" s="1"/>
  <c r="B452" i="10" s="1"/>
  <c r="B453" i="10" s="1"/>
  <c r="B454" i="10" s="1"/>
  <c r="B455" i="10" s="1"/>
  <c r="B456" i="10" s="1"/>
  <c r="U209" i="10"/>
  <c r="E209" i="10"/>
  <c r="T208" i="10"/>
  <c r="S208" i="10"/>
  <c r="Q208" i="10"/>
  <c r="P208" i="10"/>
  <c r="O208" i="10"/>
  <c r="N208" i="10"/>
  <c r="M208" i="10"/>
  <c r="L208" i="10"/>
  <c r="K208" i="10"/>
  <c r="J208" i="10"/>
  <c r="I208" i="10"/>
  <c r="H208" i="10"/>
  <c r="G208" i="10"/>
  <c r="F208" i="10"/>
  <c r="U207" i="10"/>
  <c r="E207" i="10"/>
  <c r="U206" i="10"/>
  <c r="E206" i="10"/>
  <c r="U205" i="10"/>
  <c r="E205" i="10"/>
  <c r="U204" i="10"/>
  <c r="E204" i="10"/>
  <c r="U203" i="10"/>
  <c r="E203" i="10"/>
  <c r="U202" i="10"/>
  <c r="E202" i="10"/>
  <c r="U201" i="10"/>
  <c r="E201" i="10"/>
  <c r="U200" i="10"/>
  <c r="E200" i="10"/>
  <c r="U199" i="10"/>
  <c r="E199" i="10"/>
  <c r="U198" i="10"/>
  <c r="E198" i="10"/>
  <c r="U197" i="10"/>
  <c r="E197" i="10"/>
  <c r="U196" i="10"/>
  <c r="E196" i="10"/>
  <c r="U195" i="10"/>
  <c r="E195" i="10"/>
  <c r="U194" i="10"/>
  <c r="E194" i="10"/>
  <c r="U193" i="10"/>
  <c r="E193" i="10"/>
  <c r="U192" i="10"/>
  <c r="E192" i="10"/>
  <c r="U191" i="10"/>
  <c r="E191" i="10"/>
  <c r="U190" i="10"/>
  <c r="E190" i="10"/>
  <c r="U189" i="10"/>
  <c r="E189" i="10"/>
  <c r="U188" i="10"/>
  <c r="E188" i="10"/>
  <c r="U187" i="10"/>
  <c r="E187" i="10"/>
  <c r="U186" i="10"/>
  <c r="E186" i="10"/>
  <c r="U185" i="10"/>
  <c r="E185" i="10"/>
  <c r="U184" i="10"/>
  <c r="E184" i="10"/>
  <c r="U183" i="10"/>
  <c r="E183" i="10"/>
  <c r="U182" i="10"/>
  <c r="E182" i="10"/>
  <c r="U181" i="10"/>
  <c r="E181" i="10"/>
  <c r="U180" i="10"/>
  <c r="E180" i="10"/>
  <c r="U179" i="10"/>
  <c r="E179" i="10"/>
  <c r="U178" i="10"/>
  <c r="E178" i="10"/>
  <c r="U177" i="10"/>
  <c r="E177" i="10"/>
  <c r="U176" i="10"/>
  <c r="E176" i="10"/>
  <c r="U175" i="10"/>
  <c r="E175" i="10"/>
  <c r="U174" i="10"/>
  <c r="E174" i="10"/>
  <c r="U173" i="10"/>
  <c r="E173" i="10"/>
  <c r="U172" i="10"/>
  <c r="E172" i="10"/>
  <c r="U171" i="10"/>
  <c r="E171" i="10"/>
  <c r="U170" i="10"/>
  <c r="E170" i="10"/>
  <c r="U169" i="10"/>
  <c r="E169" i="10"/>
  <c r="P168" i="10"/>
  <c r="U168" i="10" s="1"/>
  <c r="E168" i="10"/>
  <c r="U167" i="10"/>
  <c r="E167" i="10"/>
  <c r="U166" i="10"/>
  <c r="E166" i="10"/>
  <c r="U165" i="10"/>
  <c r="E165" i="10"/>
  <c r="U164" i="10"/>
  <c r="E164" i="10"/>
  <c r="U163" i="10"/>
  <c r="E163" i="10"/>
  <c r="U162" i="10"/>
  <c r="E162" i="10"/>
  <c r="U161" i="10"/>
  <c r="E161" i="10"/>
  <c r="U160" i="10"/>
  <c r="E160" i="10"/>
  <c r="U159" i="10"/>
  <c r="E159" i="10"/>
  <c r="U158" i="10"/>
  <c r="E158" i="10"/>
  <c r="U157" i="10"/>
  <c r="E157" i="10"/>
  <c r="U156" i="10"/>
  <c r="E156" i="10"/>
  <c r="U155" i="10"/>
  <c r="E155" i="10"/>
  <c r="U154" i="10"/>
  <c r="E154" i="10"/>
  <c r="U153" i="10"/>
  <c r="E153" i="10"/>
  <c r="U152" i="10"/>
  <c r="E152" i="10"/>
  <c r="U151" i="10"/>
  <c r="E151" i="10"/>
  <c r="U150" i="10"/>
  <c r="E150" i="10"/>
  <c r="U149" i="10"/>
  <c r="E149" i="10"/>
  <c r="U148" i="10"/>
  <c r="E148" i="10"/>
  <c r="U147" i="10"/>
  <c r="E147" i="10"/>
  <c r="U146" i="10"/>
  <c r="E146" i="10"/>
  <c r="U145" i="10"/>
  <c r="E145" i="10"/>
  <c r="U144" i="10"/>
  <c r="E144" i="10"/>
  <c r="U143" i="10"/>
  <c r="E143" i="10"/>
  <c r="U142" i="10"/>
  <c r="E142" i="10"/>
  <c r="U141" i="10"/>
  <c r="E141" i="10"/>
  <c r="U140" i="10"/>
  <c r="E140" i="10"/>
  <c r="U139" i="10"/>
  <c r="E139" i="10"/>
  <c r="U138" i="10"/>
  <c r="E138" i="10"/>
  <c r="U137" i="10"/>
  <c r="E137" i="10"/>
  <c r="U136" i="10"/>
  <c r="E136" i="10"/>
  <c r="U135" i="10"/>
  <c r="E135" i="10"/>
  <c r="U134" i="10"/>
  <c r="E134" i="10"/>
  <c r="U133" i="10"/>
  <c r="E133" i="10"/>
  <c r="U132" i="10"/>
  <c r="E132" i="10"/>
  <c r="U131" i="10"/>
  <c r="E131" i="10"/>
  <c r="U130" i="10"/>
  <c r="E130" i="10"/>
  <c r="U129" i="10"/>
  <c r="E129" i="10"/>
  <c r="U128" i="10"/>
  <c r="E128" i="10"/>
  <c r="U127" i="10"/>
  <c r="E127" i="10"/>
  <c r="U126" i="10"/>
  <c r="E126" i="10"/>
  <c r="U125" i="10"/>
  <c r="E125" i="10"/>
  <c r="U124" i="10"/>
  <c r="E124" i="10"/>
  <c r="U123" i="10"/>
  <c r="E123" i="10"/>
  <c r="U122" i="10"/>
  <c r="E122" i="10"/>
  <c r="U121" i="10"/>
  <c r="E121" i="10"/>
  <c r="P120" i="10"/>
  <c r="P723" i="10" s="1"/>
  <c r="E120" i="10"/>
  <c r="U119" i="10"/>
  <c r="E119" i="10"/>
  <c r="U118" i="10"/>
  <c r="E118" i="10"/>
  <c r="U117" i="10"/>
  <c r="E117" i="10"/>
  <c r="U116" i="10"/>
  <c r="E116" i="10"/>
  <c r="U115" i="10"/>
  <c r="E115" i="10"/>
  <c r="U114" i="10"/>
  <c r="E114" i="10"/>
  <c r="U113" i="10"/>
  <c r="E113" i="10"/>
  <c r="U112" i="10"/>
  <c r="E112" i="10"/>
  <c r="U111" i="10"/>
  <c r="E111" i="10"/>
  <c r="U110" i="10"/>
  <c r="E110" i="10"/>
  <c r="U109" i="10"/>
  <c r="E109" i="10"/>
  <c r="U108" i="10"/>
  <c r="E108" i="10"/>
  <c r="U107" i="10"/>
  <c r="E107" i="10"/>
  <c r="U106" i="10"/>
  <c r="E106" i="10"/>
  <c r="U105" i="10"/>
  <c r="E105" i="10"/>
  <c r="U104" i="10"/>
  <c r="E104" i="10"/>
  <c r="U103" i="10"/>
  <c r="E103" i="10"/>
  <c r="U102" i="10"/>
  <c r="E102" i="10"/>
  <c r="U101" i="10"/>
  <c r="E101" i="10"/>
  <c r="U100" i="10"/>
  <c r="E100" i="10"/>
  <c r="U99" i="10"/>
  <c r="E99" i="10"/>
  <c r="U98" i="10"/>
  <c r="E98" i="10"/>
  <c r="U97" i="10"/>
  <c r="E97" i="10"/>
  <c r="U96" i="10"/>
  <c r="E96" i="10"/>
  <c r="U95" i="10"/>
  <c r="E95" i="10"/>
  <c r="U94" i="10"/>
  <c r="T94" i="10"/>
  <c r="U93" i="10"/>
  <c r="E93" i="10"/>
  <c r="U92" i="10"/>
  <c r="E92" i="10"/>
  <c r="U91" i="10"/>
  <c r="E91" i="10"/>
  <c r="U90" i="10"/>
  <c r="E90" i="10"/>
  <c r="U89" i="10"/>
  <c r="E89" i="10"/>
  <c r="U88" i="10"/>
  <c r="E88" i="10"/>
  <c r="U87" i="10"/>
  <c r="E87" i="10"/>
  <c r="U86" i="10"/>
  <c r="E86" i="10"/>
  <c r="U85" i="10"/>
  <c r="E85" i="10"/>
  <c r="U84" i="10"/>
  <c r="E84" i="10"/>
  <c r="U83" i="10"/>
  <c r="E83" i="10"/>
  <c r="U82" i="10"/>
  <c r="E82" i="10"/>
  <c r="U81" i="10"/>
  <c r="E81" i="10"/>
  <c r="U80" i="10"/>
  <c r="E80" i="10"/>
  <c r="U79" i="10"/>
  <c r="E79" i="10"/>
  <c r="U78" i="10"/>
  <c r="E78" i="10"/>
  <c r="U77" i="10"/>
  <c r="E77" i="10"/>
  <c r="U76" i="10"/>
  <c r="E76" i="10"/>
  <c r="U75" i="10"/>
  <c r="E75" i="10"/>
  <c r="U74" i="10"/>
  <c r="E74" i="10"/>
  <c r="U73" i="10"/>
  <c r="E73" i="10"/>
  <c r="U72" i="10"/>
  <c r="E72" i="10"/>
  <c r="U71" i="10"/>
  <c r="E71" i="10"/>
  <c r="U70" i="10"/>
  <c r="E70" i="10"/>
  <c r="U69" i="10"/>
  <c r="E69" i="10"/>
  <c r="U68" i="10"/>
  <c r="E68" i="10"/>
  <c r="U67" i="10"/>
  <c r="E67" i="10"/>
  <c r="U66" i="10"/>
  <c r="E66" i="10"/>
  <c r="U65" i="10"/>
  <c r="E65" i="10"/>
  <c r="U64" i="10"/>
  <c r="E64" i="10"/>
  <c r="U63" i="10"/>
  <c r="E63" i="10"/>
  <c r="U62" i="10"/>
  <c r="E62" i="10"/>
  <c r="U61" i="10"/>
  <c r="E61" i="10"/>
  <c r="U60" i="10"/>
  <c r="E60" i="10"/>
  <c r="U59" i="10"/>
  <c r="E59" i="10"/>
  <c r="U58" i="10"/>
  <c r="E58" i="10"/>
  <c r="U57" i="10"/>
  <c r="E57" i="10"/>
  <c r="U56" i="10"/>
  <c r="E56" i="10"/>
  <c r="U55" i="10"/>
  <c r="E55" i="10"/>
  <c r="U54" i="10"/>
  <c r="E54" i="10"/>
  <c r="U53" i="10"/>
  <c r="E53" i="10"/>
  <c r="U52" i="10"/>
  <c r="E52" i="10"/>
  <c r="U51" i="10"/>
  <c r="E51" i="10"/>
  <c r="U50" i="10"/>
  <c r="E50" i="10"/>
  <c r="U49" i="10"/>
  <c r="E49" i="10"/>
  <c r="U48" i="10"/>
  <c r="E48" i="10"/>
  <c r="U47" i="10"/>
  <c r="E47" i="10"/>
  <c r="U46" i="10"/>
  <c r="E46" i="10"/>
  <c r="U45" i="10"/>
  <c r="E45" i="10"/>
  <c r="U44" i="10"/>
  <c r="E44" i="10"/>
  <c r="U43" i="10"/>
  <c r="E43" i="10"/>
  <c r="U42" i="10"/>
  <c r="E42" i="10"/>
  <c r="U41" i="10"/>
  <c r="E41" i="10"/>
  <c r="U40" i="10"/>
  <c r="E40" i="10"/>
  <c r="U39" i="10"/>
  <c r="E39" i="10"/>
  <c r="U38" i="10"/>
  <c r="E38" i="10"/>
  <c r="U37" i="10"/>
  <c r="E37" i="10"/>
  <c r="U36" i="10"/>
  <c r="E36" i="10"/>
  <c r="U35" i="10"/>
  <c r="E35" i="10"/>
  <c r="U34" i="10"/>
  <c r="E34" i="10"/>
  <c r="U33" i="10"/>
  <c r="E33" i="10"/>
  <c r="U32" i="10"/>
  <c r="E32" i="10"/>
  <c r="U31" i="10"/>
  <c r="E31" i="10"/>
  <c r="U30" i="10"/>
  <c r="E30" i="10"/>
  <c r="U29" i="10"/>
  <c r="E29" i="10"/>
  <c r="U28" i="10"/>
  <c r="E28" i="10"/>
  <c r="U27" i="10"/>
  <c r="E27" i="10"/>
  <c r="U26" i="10"/>
  <c r="E26" i="10"/>
  <c r="U25" i="10"/>
  <c r="R25" i="10"/>
  <c r="E25" i="10" s="1"/>
  <c r="U24" i="10"/>
  <c r="E24" i="10"/>
  <c r="U23" i="10"/>
  <c r="E23" i="10"/>
  <c r="U22" i="10"/>
  <c r="E22" i="10"/>
  <c r="U21" i="10"/>
  <c r="E21" i="10"/>
  <c r="U20" i="10"/>
  <c r="E20" i="10"/>
  <c r="A20" i="10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  <c r="A438" i="10" s="1"/>
  <c r="A439" i="10" s="1"/>
  <c r="A440" i="10" s="1"/>
  <c r="A441" i="10" s="1"/>
  <c r="A442" i="10" s="1"/>
  <c r="A443" i="10" s="1"/>
  <c r="A444" i="10" s="1"/>
  <c r="A445" i="10" s="1"/>
  <c r="A446" i="10" s="1"/>
  <c r="A447" i="10" s="1"/>
  <c r="A448" i="10" s="1"/>
  <c r="A449" i="10" s="1"/>
  <c r="A450" i="10" s="1"/>
  <c r="A451" i="10" s="1"/>
  <c r="A452" i="10" s="1"/>
  <c r="A453" i="10" s="1"/>
  <c r="A454" i="10" s="1"/>
  <c r="A455" i="10" s="1"/>
  <c r="A456" i="10" s="1"/>
  <c r="A458" i="10" s="1"/>
  <c r="A459" i="10" s="1"/>
  <c r="A460" i="10" s="1"/>
  <c r="A461" i="10" s="1"/>
  <c r="A462" i="10" s="1"/>
  <c r="A463" i="10" s="1"/>
  <c r="A464" i="10" s="1"/>
  <c r="A465" i="10" s="1"/>
  <c r="A466" i="10" s="1"/>
  <c r="A467" i="10" s="1"/>
  <c r="A468" i="10" s="1"/>
  <c r="A469" i="10" s="1"/>
  <c r="A470" i="10" s="1"/>
  <c r="A471" i="10" s="1"/>
  <c r="A472" i="10" s="1"/>
  <c r="A473" i="10" s="1"/>
  <c r="A474" i="10" s="1"/>
  <c r="A475" i="10" s="1"/>
  <c r="A476" i="10" s="1"/>
  <c r="A477" i="10" s="1"/>
  <c r="A478" i="10" s="1"/>
  <c r="A479" i="10" s="1"/>
  <c r="A480" i="10" s="1"/>
  <c r="A481" i="10" s="1"/>
  <c r="A482" i="10" s="1"/>
  <c r="A483" i="10" s="1"/>
  <c r="A484" i="10" s="1"/>
  <c r="A485" i="10" s="1"/>
  <c r="A486" i="10" s="1"/>
  <c r="A487" i="10" s="1"/>
  <c r="A488" i="10" s="1"/>
  <c r="A489" i="10" s="1"/>
  <c r="A490" i="10" s="1"/>
  <c r="A491" i="10" s="1"/>
  <c r="A492" i="10" s="1"/>
  <c r="A493" i="10" s="1"/>
  <c r="A494" i="10" s="1"/>
  <c r="A495" i="10" s="1"/>
  <c r="A496" i="10" s="1"/>
  <c r="A497" i="10" s="1"/>
  <c r="A498" i="10" s="1"/>
  <c r="A499" i="10" s="1"/>
  <c r="A500" i="10" s="1"/>
  <c r="A501" i="10" s="1"/>
  <c r="A502" i="10" s="1"/>
  <c r="A503" i="10" s="1"/>
  <c r="A504" i="10" s="1"/>
  <c r="A505" i="10" s="1"/>
  <c r="A506" i="10" s="1"/>
  <c r="A507" i="10" s="1"/>
  <c r="A508" i="10" s="1"/>
  <c r="A509" i="10" s="1"/>
  <c r="A510" i="10" s="1"/>
  <c r="A511" i="10" s="1"/>
  <c r="A512" i="10" s="1"/>
  <c r="A513" i="10" s="1"/>
  <c r="A514" i="10" s="1"/>
  <c r="A515" i="10" s="1"/>
  <c r="A516" i="10" s="1"/>
  <c r="A517" i="10" s="1"/>
  <c r="A518" i="10" s="1"/>
  <c r="A519" i="10" s="1"/>
  <c r="A520" i="10" s="1"/>
  <c r="A521" i="10" s="1"/>
  <c r="A522" i="10" s="1"/>
  <c r="A523" i="10" s="1"/>
  <c r="A524" i="10" s="1"/>
  <c r="A525" i="10" s="1"/>
  <c r="A526" i="10" s="1"/>
  <c r="A527" i="10" s="1"/>
  <c r="A528" i="10" s="1"/>
  <c r="A529" i="10" s="1"/>
  <c r="A530" i="10" s="1"/>
  <c r="A531" i="10" s="1"/>
  <c r="A532" i="10" s="1"/>
  <c r="A533" i="10" s="1"/>
  <c r="A534" i="10" s="1"/>
  <c r="A535" i="10" s="1"/>
  <c r="A536" i="10" s="1"/>
  <c r="A537" i="10" s="1"/>
  <c r="A538" i="10" s="1"/>
  <c r="A539" i="10" s="1"/>
  <c r="A540" i="10" s="1"/>
  <c r="A541" i="10" s="1"/>
  <c r="A542" i="10" s="1"/>
  <c r="A543" i="10" s="1"/>
  <c r="A544" i="10" s="1"/>
  <c r="A545" i="10" s="1"/>
  <c r="A546" i="10" s="1"/>
  <c r="A547" i="10" s="1"/>
  <c r="A548" i="10" s="1"/>
  <c r="A549" i="10" s="1"/>
  <c r="A550" i="10" s="1"/>
  <c r="A551" i="10" s="1"/>
  <c r="A552" i="10" s="1"/>
  <c r="A553" i="10" s="1"/>
  <c r="A554" i="10" s="1"/>
  <c r="A555" i="10" s="1"/>
  <c r="A556" i="10" s="1"/>
  <c r="A557" i="10" s="1"/>
  <c r="A558" i="10" s="1"/>
  <c r="A559" i="10" s="1"/>
  <c r="A560" i="10" s="1"/>
  <c r="A561" i="10" s="1"/>
  <c r="A562" i="10" s="1"/>
  <c r="A563" i="10" s="1"/>
  <c r="A564" i="10" s="1"/>
  <c r="A565" i="10" s="1"/>
  <c r="A566" i="10" s="1"/>
  <c r="A567" i="10" s="1"/>
  <c r="A568" i="10" s="1"/>
  <c r="A569" i="10" s="1"/>
  <c r="A570" i="10" s="1"/>
  <c r="A571" i="10" s="1"/>
  <c r="A572" i="10" s="1"/>
  <c r="A573" i="10" s="1"/>
  <c r="A574" i="10" s="1"/>
  <c r="A575" i="10" s="1"/>
  <c r="A576" i="10" s="1"/>
  <c r="A577" i="10" s="1"/>
  <c r="A578" i="10" s="1"/>
  <c r="A579" i="10" s="1"/>
  <c r="A580" i="10" s="1"/>
  <c r="A581" i="10" s="1"/>
  <c r="A582" i="10" s="1"/>
  <c r="A583" i="10" s="1"/>
  <c r="A584" i="10" s="1"/>
  <c r="A585" i="10" s="1"/>
  <c r="A586" i="10" s="1"/>
  <c r="A587" i="10" s="1"/>
  <c r="A588" i="10" s="1"/>
  <c r="A589" i="10" s="1"/>
  <c r="A590" i="10" s="1"/>
  <c r="A591" i="10" s="1"/>
  <c r="A592" i="10" s="1"/>
  <c r="A593" i="10" s="1"/>
  <c r="A594" i="10" s="1"/>
  <c r="A595" i="10" s="1"/>
  <c r="A596" i="10" s="1"/>
  <c r="A597" i="10" s="1"/>
  <c r="A598" i="10" s="1"/>
  <c r="A599" i="10" s="1"/>
  <c r="A600" i="10" s="1"/>
  <c r="A601" i="10" s="1"/>
  <c r="A602" i="10" s="1"/>
  <c r="A603" i="10" s="1"/>
  <c r="A604" i="10" s="1"/>
  <c r="A605" i="10" s="1"/>
  <c r="A606" i="10" s="1"/>
  <c r="A607" i="10" s="1"/>
  <c r="A608" i="10" s="1"/>
  <c r="A609" i="10" s="1"/>
  <c r="A610" i="10" s="1"/>
  <c r="A611" i="10" s="1"/>
  <c r="A612" i="10" s="1"/>
  <c r="A613" i="10" s="1"/>
  <c r="A614" i="10" s="1"/>
  <c r="A615" i="10" s="1"/>
  <c r="A616" i="10" s="1"/>
  <c r="A617" i="10" s="1"/>
  <c r="A618" i="10" s="1"/>
  <c r="A619" i="10" s="1"/>
  <c r="A620" i="10" s="1"/>
  <c r="A621" i="10" s="1"/>
  <c r="A622" i="10" s="1"/>
  <c r="A623" i="10" s="1"/>
  <c r="A624" i="10" s="1"/>
  <c r="A625" i="10" s="1"/>
  <c r="A626" i="10" s="1"/>
  <c r="A627" i="10" s="1"/>
  <c r="A628" i="10" s="1"/>
  <c r="A629" i="10" s="1"/>
  <c r="A630" i="10" s="1"/>
  <c r="A631" i="10" s="1"/>
  <c r="A632" i="10" s="1"/>
  <c r="A633" i="10" s="1"/>
  <c r="A634" i="10" s="1"/>
  <c r="A635" i="10" s="1"/>
  <c r="A636" i="10" s="1"/>
  <c r="A637" i="10" s="1"/>
  <c r="A638" i="10" s="1"/>
  <c r="A639" i="10" s="1"/>
  <c r="A640" i="10" s="1"/>
  <c r="A641" i="10" s="1"/>
  <c r="A642" i="10" s="1"/>
  <c r="A643" i="10" s="1"/>
  <c r="A644" i="10" s="1"/>
  <c r="A645" i="10" s="1"/>
  <c r="A646" i="10" s="1"/>
  <c r="A647" i="10" s="1"/>
  <c r="A648" i="10" s="1"/>
  <c r="A649" i="10" s="1"/>
  <c r="A650" i="10" s="1"/>
  <c r="A651" i="10" s="1"/>
  <c r="A652" i="10" s="1"/>
  <c r="A653" i="10" s="1"/>
  <c r="A654" i="10" s="1"/>
  <c r="A655" i="10" s="1"/>
  <c r="A656" i="10" s="1"/>
  <c r="A657" i="10" s="1"/>
  <c r="A658" i="10" s="1"/>
  <c r="A659" i="10" s="1"/>
  <c r="A660" i="10" s="1"/>
  <c r="A661" i="10" s="1"/>
  <c r="A662" i="10" s="1"/>
  <c r="A663" i="10" s="1"/>
  <c r="A664" i="10" s="1"/>
  <c r="A665" i="10" s="1"/>
  <c r="A666" i="10" s="1"/>
  <c r="A667" i="10" s="1"/>
  <c r="A668" i="10" s="1"/>
  <c r="A669" i="10" s="1"/>
  <c r="A670" i="10" s="1"/>
  <c r="A671" i="10" s="1"/>
  <c r="A672" i="10" s="1"/>
  <c r="A673" i="10" s="1"/>
  <c r="A674" i="10" s="1"/>
  <c r="A675" i="10" s="1"/>
  <c r="A676" i="10" s="1"/>
  <c r="A677" i="10" s="1"/>
  <c r="A678" i="10" s="1"/>
  <c r="A679" i="10" s="1"/>
  <c r="A680" i="10" s="1"/>
  <c r="A681" i="10" s="1"/>
  <c r="A682" i="10" s="1"/>
  <c r="A683" i="10" s="1"/>
  <c r="A684" i="10" s="1"/>
  <c r="A685" i="10" s="1"/>
  <c r="A686" i="10" s="1"/>
  <c r="A687" i="10" s="1"/>
  <c r="A688" i="10" s="1"/>
  <c r="A689" i="10" s="1"/>
  <c r="A690" i="10" s="1"/>
  <c r="A691" i="10" s="1"/>
  <c r="A692" i="10" s="1"/>
  <c r="A693" i="10" s="1"/>
  <c r="A694" i="10" s="1"/>
  <c r="A695" i="10" s="1"/>
  <c r="A696" i="10" s="1"/>
  <c r="A697" i="10" s="1"/>
  <c r="A698" i="10" s="1"/>
  <c r="A699" i="10" s="1"/>
  <c r="A700" i="10" s="1"/>
  <c r="A701" i="10" s="1"/>
  <c r="A702" i="10" s="1"/>
  <c r="A703" i="10" s="1"/>
  <c r="A704" i="10" s="1"/>
  <c r="A705" i="10" s="1"/>
  <c r="A706" i="10" s="1"/>
  <c r="A707" i="10" s="1"/>
  <c r="A708" i="10" s="1"/>
  <c r="A709" i="10" s="1"/>
  <c r="A710" i="10" s="1"/>
  <c r="A711" i="10" s="1"/>
  <c r="A712" i="10" s="1"/>
  <c r="A713" i="10" s="1"/>
  <c r="A714" i="10" s="1"/>
  <c r="A715" i="10" s="1"/>
  <c r="A716" i="10" s="1"/>
  <c r="A717" i="10" s="1"/>
  <c r="A718" i="10" s="1"/>
  <c r="U19" i="10"/>
  <c r="E19" i="10"/>
  <c r="A19" i="10"/>
  <c r="U18" i="10"/>
  <c r="E18" i="10"/>
  <c r="B18" i="10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B71" i="10" s="1"/>
  <c r="B72" i="10" s="1"/>
  <c r="B73" i="10" s="1"/>
  <c r="B74" i="10" s="1"/>
  <c r="B75" i="10" s="1"/>
  <c r="B76" i="10" s="1"/>
  <c r="B77" i="10" s="1"/>
  <c r="B78" i="10" s="1"/>
  <c r="B79" i="10" s="1"/>
  <c r="B80" i="10" s="1"/>
  <c r="B81" i="10" s="1"/>
  <c r="B82" i="10" s="1"/>
  <c r="B83" i="10" s="1"/>
  <c r="B84" i="10" s="1"/>
  <c r="B85" i="10" s="1"/>
  <c r="B86" i="10" s="1"/>
  <c r="B87" i="10" s="1"/>
  <c r="B88" i="10" s="1"/>
  <c r="B89" i="10" s="1"/>
  <c r="B90" i="10" s="1"/>
  <c r="B91" i="10" s="1"/>
  <c r="B92" i="10" s="1"/>
  <c r="B93" i="10" s="1"/>
  <c r="B94" i="10" s="1"/>
  <c r="B95" i="10" s="1"/>
  <c r="B96" i="10" s="1"/>
  <c r="B97" i="10" s="1"/>
  <c r="B98" i="10" s="1"/>
  <c r="B99" i="10" s="1"/>
  <c r="B100" i="10" s="1"/>
  <c r="B101" i="10" s="1"/>
  <c r="B102" i="10" s="1"/>
  <c r="B103" i="10" s="1"/>
  <c r="B104" i="10" s="1"/>
  <c r="B105" i="10" s="1"/>
  <c r="B106" i="10" s="1"/>
  <c r="B107" i="10" s="1"/>
  <c r="B108" i="10" s="1"/>
  <c r="B109" i="10" s="1"/>
  <c r="B110" i="10" s="1"/>
  <c r="B111" i="10" s="1"/>
  <c r="B112" i="10" s="1"/>
  <c r="B113" i="10" s="1"/>
  <c r="B114" i="10" s="1"/>
  <c r="B115" i="10" s="1"/>
  <c r="B116" i="10" s="1"/>
  <c r="B117" i="10" s="1"/>
  <c r="B118" i="10" s="1"/>
  <c r="B119" i="10" s="1"/>
  <c r="B120" i="10" s="1"/>
  <c r="B121" i="10" s="1"/>
  <c r="B122" i="10" s="1"/>
  <c r="B123" i="10" s="1"/>
  <c r="B124" i="10" s="1"/>
  <c r="B125" i="10" s="1"/>
  <c r="B126" i="10" s="1"/>
  <c r="B127" i="10" s="1"/>
  <c r="B128" i="10" s="1"/>
  <c r="B129" i="10" s="1"/>
  <c r="B130" i="10" s="1"/>
  <c r="B131" i="10" s="1"/>
  <c r="B132" i="10" s="1"/>
  <c r="B133" i="10" s="1"/>
  <c r="B134" i="10" s="1"/>
  <c r="B135" i="10" s="1"/>
  <c r="B136" i="10" s="1"/>
  <c r="B137" i="10" s="1"/>
  <c r="B138" i="10" s="1"/>
  <c r="B139" i="10" s="1"/>
  <c r="B140" i="10" s="1"/>
  <c r="B141" i="10" s="1"/>
  <c r="B142" i="10" s="1"/>
  <c r="B143" i="10" s="1"/>
  <c r="B144" i="10" s="1"/>
  <c r="B145" i="10" s="1"/>
  <c r="B146" i="10" s="1"/>
  <c r="B147" i="10" s="1"/>
  <c r="B148" i="10" s="1"/>
  <c r="B149" i="10" s="1"/>
  <c r="B150" i="10" s="1"/>
  <c r="B151" i="10" s="1"/>
  <c r="B152" i="10" s="1"/>
  <c r="B153" i="10" s="1"/>
  <c r="B154" i="10" s="1"/>
  <c r="B155" i="10" s="1"/>
  <c r="B156" i="10" s="1"/>
  <c r="B157" i="10" s="1"/>
  <c r="B158" i="10" s="1"/>
  <c r="B159" i="10" s="1"/>
  <c r="B160" i="10" s="1"/>
  <c r="B161" i="10" s="1"/>
  <c r="B162" i="10" s="1"/>
  <c r="B163" i="10" s="1"/>
  <c r="B164" i="10" s="1"/>
  <c r="B165" i="10" s="1"/>
  <c r="B166" i="10" s="1"/>
  <c r="B167" i="10" s="1"/>
  <c r="B168" i="10" s="1"/>
  <c r="B169" i="10" s="1"/>
  <c r="B170" i="10" s="1"/>
  <c r="B171" i="10" s="1"/>
  <c r="B172" i="10" s="1"/>
  <c r="B173" i="10" s="1"/>
  <c r="B174" i="10" s="1"/>
  <c r="B175" i="10" s="1"/>
  <c r="B176" i="10" s="1"/>
  <c r="B177" i="10" s="1"/>
  <c r="B178" i="10" s="1"/>
  <c r="B179" i="10" s="1"/>
  <c r="B180" i="10" s="1"/>
  <c r="B181" i="10" s="1"/>
  <c r="B182" i="10" s="1"/>
  <c r="B183" i="10" s="1"/>
  <c r="B184" i="10" s="1"/>
  <c r="B185" i="10" s="1"/>
  <c r="B186" i="10" s="1"/>
  <c r="B187" i="10" s="1"/>
  <c r="B188" i="10" s="1"/>
  <c r="B189" i="10" s="1"/>
  <c r="B190" i="10" s="1"/>
  <c r="B191" i="10" s="1"/>
  <c r="B192" i="10" s="1"/>
  <c r="B193" i="10" s="1"/>
  <c r="B194" i="10" s="1"/>
  <c r="B195" i="10" s="1"/>
  <c r="B196" i="10" s="1"/>
  <c r="B197" i="10" s="1"/>
  <c r="B198" i="10" s="1"/>
  <c r="B199" i="10" s="1"/>
  <c r="B200" i="10" s="1"/>
  <c r="B201" i="10" s="1"/>
  <c r="B202" i="10" s="1"/>
  <c r="B203" i="10" s="1"/>
  <c r="B204" i="10" s="1"/>
  <c r="B205" i="10" s="1"/>
  <c r="B206" i="10" s="1"/>
  <c r="B207" i="10" s="1"/>
  <c r="U17" i="10"/>
  <c r="E17" i="10"/>
  <c r="U16" i="10"/>
  <c r="E16" i="10"/>
  <c r="B16" i="10"/>
  <c r="B17" i="10" s="1"/>
  <c r="A16" i="10"/>
  <c r="A17" i="10" s="1"/>
  <c r="A18" i="10" s="1"/>
  <c r="U15" i="10"/>
  <c r="E15" i="10"/>
  <c r="S14" i="10"/>
  <c r="R14" i="10"/>
  <c r="Q14" i="10"/>
  <c r="P14" i="10"/>
  <c r="O14" i="10"/>
  <c r="O13" i="10" s="1"/>
  <c r="N14" i="10"/>
  <c r="N13" i="10" s="1"/>
  <c r="M14" i="10"/>
  <c r="L14" i="10"/>
  <c r="K14" i="10"/>
  <c r="J14" i="10"/>
  <c r="J13" i="10" s="1"/>
  <c r="I14" i="10"/>
  <c r="H14" i="10"/>
  <c r="H13" i="10" s="1"/>
  <c r="G14" i="10"/>
  <c r="F14" i="10"/>
  <c r="S13" i="10"/>
  <c r="R13" i="10"/>
  <c r="Q13" i="10"/>
  <c r="P13" i="10"/>
  <c r="M13" i="10"/>
  <c r="L13" i="10"/>
  <c r="K13" i="10"/>
  <c r="I13" i="10"/>
  <c r="G13" i="10"/>
  <c r="AS718" i="1"/>
  <c r="AR718" i="1"/>
  <c r="Z718" i="1"/>
  <c r="X718" i="1"/>
  <c r="S718" i="1"/>
  <c r="AT718" i="1" s="1"/>
  <c r="R718" i="1"/>
  <c r="P718" i="1"/>
  <c r="AS717" i="1"/>
  <c r="AR717" i="1"/>
  <c r="R717" i="1" s="1"/>
  <c r="Y717" i="1"/>
  <c r="S717" i="1"/>
  <c r="AT717" i="1" s="1"/>
  <c r="AS716" i="1"/>
  <c r="AR716" i="1"/>
  <c r="Z716" i="1"/>
  <c r="X716" i="1"/>
  <c r="AS715" i="1"/>
  <c r="AR715" i="1"/>
  <c r="Z715" i="1"/>
  <c r="X715" i="1"/>
  <c r="AS714" i="1"/>
  <c r="AR714" i="1"/>
  <c r="Y714" i="1"/>
  <c r="R714" i="1"/>
  <c r="AS713" i="1"/>
  <c r="AR713" i="1"/>
  <c r="Z713" i="1"/>
  <c r="X713" i="1"/>
  <c r="S713" i="1"/>
  <c r="R713" i="1"/>
  <c r="AS712" i="1"/>
  <c r="AR712" i="1"/>
  <c r="Z712" i="1"/>
  <c r="X712" i="1"/>
  <c r="S712" i="1"/>
  <c r="AT712" i="1" s="1"/>
  <c r="R712" i="1"/>
  <c r="AS711" i="1"/>
  <c r="AR711" i="1"/>
  <c r="Z711" i="1"/>
  <c r="X711" i="1"/>
  <c r="U711" i="1"/>
  <c r="S711" i="1"/>
  <c r="AT711" i="1" s="1"/>
  <c r="R711" i="1"/>
  <c r="N711" i="1"/>
  <c r="AP711" i="1" s="1"/>
  <c r="AS710" i="1"/>
  <c r="AR710" i="1"/>
  <c r="AQ710" i="1"/>
  <c r="R710" i="1" s="1"/>
  <c r="Z710" i="1"/>
  <c r="X710" i="1"/>
  <c r="AS709" i="1"/>
  <c r="AR709" i="1"/>
  <c r="AQ709" i="1"/>
  <c r="R709" i="1" s="1"/>
  <c r="Z709" i="1"/>
  <c r="X709" i="1"/>
  <c r="AS708" i="1"/>
  <c r="AR708" i="1"/>
  <c r="AQ708" i="1"/>
  <c r="Z708" i="1"/>
  <c r="X708" i="1"/>
  <c r="R708" i="1"/>
  <c r="AS707" i="1"/>
  <c r="AR707" i="1"/>
  <c r="AQ707" i="1"/>
  <c r="Z707" i="1"/>
  <c r="X707" i="1"/>
  <c r="S707" i="1"/>
  <c r="AS706" i="1"/>
  <c r="AR706" i="1"/>
  <c r="AQ706" i="1"/>
  <c r="AP706" i="1"/>
  <c r="Z706" i="1"/>
  <c r="X706" i="1"/>
  <c r="S706" i="1"/>
  <c r="N706" i="1"/>
  <c r="U706" i="1" s="1"/>
  <c r="AS705" i="1"/>
  <c r="AR705" i="1"/>
  <c r="AQ705" i="1"/>
  <c r="Z705" i="1"/>
  <c r="S705" i="1"/>
  <c r="R705" i="1"/>
  <c r="N705" i="1"/>
  <c r="AR704" i="1"/>
  <c r="Z704" i="1"/>
  <c r="X704" i="1"/>
  <c r="R704" i="1"/>
  <c r="AR703" i="1"/>
  <c r="R703" i="1" s="1"/>
  <c r="Z703" i="1"/>
  <c r="X703" i="1"/>
  <c r="AR702" i="1"/>
  <c r="Z702" i="1"/>
  <c r="X702" i="1"/>
  <c r="R702" i="1"/>
  <c r="AR701" i="1"/>
  <c r="R701" i="1" s="1"/>
  <c r="P701" i="1" s="1"/>
  <c r="Z701" i="1"/>
  <c r="X701" i="1"/>
  <c r="AR700" i="1"/>
  <c r="Z700" i="1"/>
  <c r="X700" i="1"/>
  <c r="R700" i="1"/>
  <c r="AS699" i="1"/>
  <c r="AR699" i="1"/>
  <c r="Y699" i="1"/>
  <c r="S699" i="1"/>
  <c r="AT699" i="1" s="1"/>
  <c r="R699" i="1"/>
  <c r="AS698" i="1"/>
  <c r="AR698" i="1"/>
  <c r="AQ698" i="1"/>
  <c r="R698" i="1" s="1"/>
  <c r="S698" i="1" s="1"/>
  <c r="AT698" i="1" s="1"/>
  <c r="Y698" i="1"/>
  <c r="AT697" i="1"/>
  <c r="AS697" i="1"/>
  <c r="AR697" i="1"/>
  <c r="R697" i="1" s="1"/>
  <c r="Y697" i="1"/>
  <c r="S697" i="1"/>
  <c r="AS696" i="1"/>
  <c r="AR696" i="1"/>
  <c r="Y696" i="1"/>
  <c r="S696" i="1"/>
  <c r="AT696" i="1" s="1"/>
  <c r="R696" i="1"/>
  <c r="AS695" i="1"/>
  <c r="AR695" i="1"/>
  <c r="Y695" i="1"/>
  <c r="S695" i="1"/>
  <c r="R695" i="1"/>
  <c r="AS694" i="1"/>
  <c r="S694" i="1" s="1"/>
  <c r="AT694" i="1" s="1"/>
  <c r="AR694" i="1"/>
  <c r="R694" i="1" s="1"/>
  <c r="Y694" i="1"/>
  <c r="AT693" i="1"/>
  <c r="AS693" i="1"/>
  <c r="AR693" i="1"/>
  <c r="R693" i="1" s="1"/>
  <c r="Y693" i="1"/>
  <c r="S693" i="1"/>
  <c r="AS692" i="1"/>
  <c r="S692" i="1" s="1"/>
  <c r="AT692" i="1" s="1"/>
  <c r="AR692" i="1"/>
  <c r="Y692" i="1"/>
  <c r="R692" i="1"/>
  <c r="AS691" i="1"/>
  <c r="AR691" i="1"/>
  <c r="AQ691" i="1"/>
  <c r="R691" i="1" s="1"/>
  <c r="Z691" i="1"/>
  <c r="X691" i="1"/>
  <c r="S691" i="1"/>
  <c r="AT691" i="1" s="1"/>
  <c r="AR690" i="1"/>
  <c r="Z690" i="1"/>
  <c r="X690" i="1"/>
  <c r="R690" i="1"/>
  <c r="AS689" i="1"/>
  <c r="AR689" i="1"/>
  <c r="Z689" i="1"/>
  <c r="X689" i="1"/>
  <c r="R689" i="1"/>
  <c r="AS688" i="1"/>
  <c r="AR688" i="1"/>
  <c r="Y688" i="1"/>
  <c r="R688" i="1"/>
  <c r="AR687" i="1"/>
  <c r="Z687" i="1"/>
  <c r="X687" i="1"/>
  <c r="AS686" i="1"/>
  <c r="AR686" i="1"/>
  <c r="Z686" i="1"/>
  <c r="X686" i="1"/>
  <c r="S686" i="1"/>
  <c r="AT686" i="1" s="1"/>
  <c r="R686" i="1"/>
  <c r="AS685" i="1"/>
  <c r="AR685" i="1"/>
  <c r="Z685" i="1"/>
  <c r="X685" i="1"/>
  <c r="R685" i="1"/>
  <c r="AS684" i="1"/>
  <c r="AR684" i="1"/>
  <c r="Z684" i="1"/>
  <c r="X684" i="1"/>
  <c r="R684" i="1"/>
  <c r="S684" i="1" s="1"/>
  <c r="AT684" i="1" s="1"/>
  <c r="AT683" i="1"/>
  <c r="AS683" i="1"/>
  <c r="AR683" i="1"/>
  <c r="Z683" i="1"/>
  <c r="X683" i="1"/>
  <c r="S683" i="1"/>
  <c r="R683" i="1"/>
  <c r="AR682" i="1"/>
  <c r="Z682" i="1"/>
  <c r="X682" i="1"/>
  <c r="R682" i="1"/>
  <c r="AR681" i="1"/>
  <c r="Z681" i="1"/>
  <c r="X681" i="1"/>
  <c r="R681" i="1"/>
  <c r="AR680" i="1"/>
  <c r="Z680" i="1"/>
  <c r="X680" i="1"/>
  <c r="R680" i="1"/>
  <c r="AR679" i="1"/>
  <c r="Z679" i="1"/>
  <c r="X679" i="1"/>
  <c r="R679" i="1"/>
  <c r="AR678" i="1"/>
  <c r="Z678" i="1"/>
  <c r="X678" i="1"/>
  <c r="AR677" i="1"/>
  <c r="Z677" i="1"/>
  <c r="X677" i="1"/>
  <c r="R677" i="1"/>
  <c r="AR676" i="1"/>
  <c r="R676" i="1" s="1"/>
  <c r="Z676" i="1"/>
  <c r="X676" i="1"/>
  <c r="AR675" i="1"/>
  <c r="Z675" i="1"/>
  <c r="X675" i="1"/>
  <c r="AR674" i="1"/>
  <c r="Z674" i="1"/>
  <c r="X674" i="1"/>
  <c r="AS673" i="1"/>
  <c r="S673" i="1" s="1"/>
  <c r="AT673" i="1" s="1"/>
  <c r="AR673" i="1"/>
  <c r="R673" i="1" s="1"/>
  <c r="Z673" i="1"/>
  <c r="X673" i="1"/>
  <c r="T673" i="1"/>
  <c r="N673" i="1"/>
  <c r="AR672" i="1"/>
  <c r="Z672" i="1"/>
  <c r="X672" i="1"/>
  <c r="AR671" i="1"/>
  <c r="Z671" i="1"/>
  <c r="X671" i="1"/>
  <c r="AR670" i="1"/>
  <c r="Z670" i="1"/>
  <c r="X670" i="1"/>
  <c r="AS669" i="1"/>
  <c r="AR669" i="1"/>
  <c r="R669" i="1" s="1"/>
  <c r="AR668" i="1"/>
  <c r="Z668" i="1"/>
  <c r="X668" i="1"/>
  <c r="AR667" i="1"/>
  <c r="Z667" i="1"/>
  <c r="X667" i="1"/>
  <c r="AR666" i="1"/>
  <c r="Z666" i="1"/>
  <c r="X666" i="1"/>
  <c r="AR665" i="1"/>
  <c r="Z665" i="1"/>
  <c r="X665" i="1"/>
  <c r="AS664" i="1"/>
  <c r="AR664" i="1"/>
  <c r="Z664" i="1"/>
  <c r="X664" i="1"/>
  <c r="R664" i="1"/>
  <c r="S664" i="1" s="1"/>
  <c r="AT664" i="1" s="1"/>
  <c r="AS663" i="1"/>
  <c r="AR663" i="1"/>
  <c r="R663" i="1" s="1"/>
  <c r="Z663" i="1"/>
  <c r="X663" i="1"/>
  <c r="S663" i="1"/>
  <c r="AT663" i="1" s="1"/>
  <c r="AR662" i="1"/>
  <c r="Y662" i="1"/>
  <c r="S662" i="1"/>
  <c r="AS661" i="1"/>
  <c r="AR661" i="1"/>
  <c r="R661" i="1"/>
  <c r="AR660" i="1"/>
  <c r="Z660" i="1"/>
  <c r="X660" i="1"/>
  <c r="AS659" i="1"/>
  <c r="AR659" i="1"/>
  <c r="AQ659" i="1"/>
  <c r="R659" i="1" s="1"/>
  <c r="T659" i="1" s="1"/>
  <c r="Z659" i="1"/>
  <c r="X659" i="1"/>
  <c r="U659" i="1"/>
  <c r="S659" i="1"/>
  <c r="AT659" i="1" s="1"/>
  <c r="N659" i="1"/>
  <c r="AP659" i="1" s="1"/>
  <c r="AT658" i="1"/>
  <c r="AS658" i="1"/>
  <c r="S658" i="1" s="1"/>
  <c r="AR658" i="1"/>
  <c r="R658" i="1" s="1"/>
  <c r="Z658" i="1"/>
  <c r="X658" i="1"/>
  <c r="AS657" i="1"/>
  <c r="AR657" i="1"/>
  <c r="Z657" i="1"/>
  <c r="X657" i="1"/>
  <c r="T657" i="1"/>
  <c r="S657" i="1"/>
  <c r="AT657" i="1" s="1"/>
  <c r="R657" i="1"/>
  <c r="AS656" i="1"/>
  <c r="S656" i="1" s="1"/>
  <c r="AT656" i="1" s="1"/>
  <c r="AR656" i="1"/>
  <c r="Z656" i="1"/>
  <c r="X656" i="1"/>
  <c r="R656" i="1"/>
  <c r="AS655" i="1"/>
  <c r="S655" i="1" s="1"/>
  <c r="AT655" i="1" s="1"/>
  <c r="AR655" i="1"/>
  <c r="R655" i="1" s="1"/>
  <c r="Z655" i="1"/>
  <c r="X655" i="1"/>
  <c r="T655" i="1"/>
  <c r="AS654" i="1"/>
  <c r="S654" i="1" s="1"/>
  <c r="AT654" i="1" s="1"/>
  <c r="AR654" i="1"/>
  <c r="Z654" i="1"/>
  <c r="X654" i="1"/>
  <c r="R654" i="1"/>
  <c r="AS653" i="1"/>
  <c r="S653" i="1" s="1"/>
  <c r="AT653" i="1" s="1"/>
  <c r="AR653" i="1"/>
  <c r="Z653" i="1"/>
  <c r="X653" i="1"/>
  <c r="R653" i="1"/>
  <c r="AS652" i="1"/>
  <c r="AR652" i="1"/>
  <c r="R652" i="1" s="1"/>
  <c r="Z652" i="1"/>
  <c r="X652" i="1"/>
  <c r="S652" i="1"/>
  <c r="AT652" i="1" s="1"/>
  <c r="AR651" i="1"/>
  <c r="Z651" i="1"/>
  <c r="X651" i="1"/>
  <c r="R651" i="1"/>
  <c r="AR650" i="1"/>
  <c r="Z650" i="1"/>
  <c r="X650" i="1"/>
  <c r="R650" i="1"/>
  <c r="AS649" i="1"/>
  <c r="S649" i="1" s="1"/>
  <c r="AT649" i="1" s="1"/>
  <c r="AR649" i="1"/>
  <c r="R649" i="1" s="1"/>
  <c r="Z649" i="1"/>
  <c r="X649" i="1"/>
  <c r="T649" i="1"/>
  <c r="AR648" i="1"/>
  <c r="AQ648" i="1"/>
  <c r="Z648" i="1"/>
  <c r="X648" i="1"/>
  <c r="R648" i="1"/>
  <c r="AS647" i="1"/>
  <c r="AR647" i="1"/>
  <c r="R647" i="1" s="1"/>
  <c r="Z647" i="1"/>
  <c r="X647" i="1"/>
  <c r="S647" i="1"/>
  <c r="AT647" i="1" s="1"/>
  <c r="AS646" i="1"/>
  <c r="S646" i="1" s="1"/>
  <c r="AT646" i="1" s="1"/>
  <c r="AR646" i="1"/>
  <c r="Z646" i="1"/>
  <c r="X646" i="1"/>
  <c r="R646" i="1"/>
  <c r="AT645" i="1"/>
  <c r="AS645" i="1"/>
  <c r="AR645" i="1"/>
  <c r="AQ645" i="1"/>
  <c r="Z645" i="1"/>
  <c r="X645" i="1"/>
  <c r="S645" i="1"/>
  <c r="R645" i="1"/>
  <c r="AR644" i="1"/>
  <c r="AQ644" i="1"/>
  <c r="R644" i="1" s="1"/>
  <c r="Z644" i="1"/>
  <c r="X644" i="1"/>
  <c r="AT643" i="1"/>
  <c r="AS643" i="1"/>
  <c r="S643" i="1" s="1"/>
  <c r="AR643" i="1"/>
  <c r="R643" i="1" s="1"/>
  <c r="Z643" i="1"/>
  <c r="X643" i="1"/>
  <c r="AS642" i="1"/>
  <c r="AR642" i="1"/>
  <c r="Z642" i="1"/>
  <c r="X642" i="1"/>
  <c r="S642" i="1"/>
  <c r="R642" i="1"/>
  <c r="AS641" i="1"/>
  <c r="AR641" i="1"/>
  <c r="R641" i="1" s="1"/>
  <c r="Z641" i="1"/>
  <c r="X641" i="1"/>
  <c r="AS640" i="1"/>
  <c r="AR640" i="1"/>
  <c r="AQ640" i="1"/>
  <c r="Z640" i="1"/>
  <c r="X640" i="1"/>
  <c r="AS639" i="1"/>
  <c r="AR639" i="1"/>
  <c r="R639" i="1" s="1"/>
  <c r="Z639" i="1"/>
  <c r="X639" i="1"/>
  <c r="AS638" i="1"/>
  <c r="S638" i="1" s="1"/>
  <c r="AT638" i="1" s="1"/>
  <c r="AR638" i="1"/>
  <c r="R638" i="1" s="1"/>
  <c r="Z638" i="1"/>
  <c r="X638" i="1"/>
  <c r="AS637" i="1"/>
  <c r="AR637" i="1"/>
  <c r="Z637" i="1"/>
  <c r="X637" i="1"/>
  <c r="R637" i="1"/>
  <c r="S637" i="1" s="1"/>
  <c r="AT637" i="1" s="1"/>
  <c r="AS636" i="1"/>
  <c r="AR636" i="1"/>
  <c r="AQ636" i="1"/>
  <c r="Z636" i="1"/>
  <c r="S636" i="1"/>
  <c r="R636" i="1"/>
  <c r="N636" i="1" s="1"/>
  <c r="AS635" i="1"/>
  <c r="AR635" i="1"/>
  <c r="AQ635" i="1"/>
  <c r="Z635" i="1"/>
  <c r="X635" i="1"/>
  <c r="R635" i="1"/>
  <c r="AS634" i="1"/>
  <c r="AR634" i="1"/>
  <c r="AQ634" i="1"/>
  <c r="Z634" i="1"/>
  <c r="X634" i="1"/>
  <c r="R634" i="1"/>
  <c r="AS633" i="1"/>
  <c r="S633" i="1" s="1"/>
  <c r="AR633" i="1"/>
  <c r="Z633" i="1"/>
  <c r="X633" i="1"/>
  <c r="R633" i="1"/>
  <c r="AS632" i="1"/>
  <c r="AR632" i="1"/>
  <c r="Z632" i="1"/>
  <c r="X632" i="1"/>
  <c r="S632" i="1"/>
  <c r="R632" i="1"/>
  <c r="N632" i="1"/>
  <c r="AS631" i="1"/>
  <c r="AR631" i="1"/>
  <c r="Z631" i="1"/>
  <c r="X631" i="1"/>
  <c r="R631" i="1"/>
  <c r="S631" i="1" s="1"/>
  <c r="AS630" i="1"/>
  <c r="AR630" i="1"/>
  <c r="AQ630" i="1"/>
  <c r="R630" i="1" s="1"/>
  <c r="Z630" i="1"/>
  <c r="AS629" i="1"/>
  <c r="AR629" i="1"/>
  <c r="R629" i="1" s="1"/>
  <c r="S629" i="1" s="1"/>
  <c r="AT629" i="1" s="1"/>
  <c r="AQ629" i="1"/>
  <c r="Z629" i="1"/>
  <c r="X629" i="1"/>
  <c r="AS628" i="1"/>
  <c r="AR628" i="1"/>
  <c r="AQ628" i="1"/>
  <c r="R628" i="1" s="1"/>
  <c r="S628" i="1" s="1"/>
  <c r="AT628" i="1" s="1"/>
  <c r="Z628" i="1"/>
  <c r="X628" i="1"/>
  <c r="AS627" i="1"/>
  <c r="AR627" i="1"/>
  <c r="R627" i="1" s="1"/>
  <c r="Z627" i="1"/>
  <c r="X627" i="1"/>
  <c r="S627" i="1"/>
  <c r="AT627" i="1" s="1"/>
  <c r="AR626" i="1"/>
  <c r="Z626" i="1"/>
  <c r="X626" i="1"/>
  <c r="AS625" i="1"/>
  <c r="S625" i="1" s="1"/>
  <c r="AR625" i="1"/>
  <c r="Z625" i="1"/>
  <c r="X625" i="1"/>
  <c r="R625" i="1"/>
  <c r="AS624" i="1"/>
  <c r="AR624" i="1"/>
  <c r="R624" i="1" s="1"/>
  <c r="Z624" i="1"/>
  <c r="X624" i="1"/>
  <c r="AR623" i="1"/>
  <c r="Z623" i="1"/>
  <c r="X623" i="1"/>
  <c r="S623" i="1"/>
  <c r="P623" i="1"/>
  <c r="AR622" i="1"/>
  <c r="Z622" i="1"/>
  <c r="X622" i="1"/>
  <c r="AS621" i="1"/>
  <c r="AR621" i="1"/>
  <c r="R621" i="1" s="1"/>
  <c r="Z621" i="1"/>
  <c r="X621" i="1"/>
  <c r="S621" i="1"/>
  <c r="AT621" i="1" s="1"/>
  <c r="AR620" i="1"/>
  <c r="AQ620" i="1"/>
  <c r="Z620" i="1"/>
  <c r="X620" i="1"/>
  <c r="R620" i="1"/>
  <c r="AT619" i="1"/>
  <c r="AS619" i="1"/>
  <c r="AR619" i="1"/>
  <c r="Z619" i="1"/>
  <c r="X619" i="1"/>
  <c r="S619" i="1"/>
  <c r="R619" i="1"/>
  <c r="AT618" i="1"/>
  <c r="AS618" i="1"/>
  <c r="AR618" i="1"/>
  <c r="AQ618" i="1"/>
  <c r="R618" i="1" s="1"/>
  <c r="Z618" i="1"/>
  <c r="X618" i="1"/>
  <c r="S618" i="1"/>
  <c r="N618" i="1"/>
  <c r="U618" i="1" s="1"/>
  <c r="AR617" i="1"/>
  <c r="Z617" i="1"/>
  <c r="X617" i="1"/>
  <c r="AS616" i="1"/>
  <c r="AR616" i="1"/>
  <c r="R616" i="1" s="1"/>
  <c r="AQ616" i="1"/>
  <c r="Z616" i="1"/>
  <c r="X616" i="1"/>
  <c r="S616" i="1"/>
  <c r="AT616" i="1" s="1"/>
  <c r="AR615" i="1"/>
  <c r="AQ615" i="1"/>
  <c r="R615" i="1" s="1"/>
  <c r="Z615" i="1"/>
  <c r="X615" i="1"/>
  <c r="AR614" i="1"/>
  <c r="AQ614" i="1"/>
  <c r="Z614" i="1"/>
  <c r="X614" i="1"/>
  <c r="R614" i="1"/>
  <c r="AT613" i="1"/>
  <c r="AS613" i="1"/>
  <c r="AR613" i="1"/>
  <c r="R613" i="1" s="1"/>
  <c r="Z613" i="1"/>
  <c r="X613" i="1"/>
  <c r="S613" i="1"/>
  <c r="AT612" i="1"/>
  <c r="AS612" i="1"/>
  <c r="AR612" i="1"/>
  <c r="Z612" i="1"/>
  <c r="X612" i="1"/>
  <c r="P612" i="1"/>
  <c r="N612" i="1"/>
  <c r="U612" i="1" s="1"/>
  <c r="AR611" i="1"/>
  <c r="Y611" i="1"/>
  <c r="P611" i="1"/>
  <c r="AS610" i="1"/>
  <c r="S610" i="1" s="1"/>
  <c r="AR610" i="1"/>
  <c r="Y610" i="1"/>
  <c r="R610" i="1"/>
  <c r="AR609" i="1"/>
  <c r="Z609" i="1"/>
  <c r="X609" i="1"/>
  <c r="AT608" i="1"/>
  <c r="AS608" i="1"/>
  <c r="AR608" i="1"/>
  <c r="R608" i="1" s="1"/>
  <c r="Y608" i="1"/>
  <c r="T608" i="1"/>
  <c r="S608" i="1"/>
  <c r="AT607" i="1"/>
  <c r="AS607" i="1"/>
  <c r="AR607" i="1"/>
  <c r="R607" i="1" s="1"/>
  <c r="Y607" i="1"/>
  <c r="S607" i="1"/>
  <c r="AS606" i="1"/>
  <c r="AR606" i="1"/>
  <c r="Y606" i="1"/>
  <c r="R606" i="1"/>
  <c r="S606" i="1" s="1"/>
  <c r="N606" i="1"/>
  <c r="AS605" i="1"/>
  <c r="S605" i="1" s="1"/>
  <c r="AT605" i="1" s="1"/>
  <c r="AR605" i="1"/>
  <c r="Y605" i="1"/>
  <c r="R605" i="1"/>
  <c r="AS604" i="1"/>
  <c r="AR604" i="1"/>
  <c r="Y604" i="1"/>
  <c r="S604" i="1"/>
  <c r="R604" i="1"/>
  <c r="AR603" i="1"/>
  <c r="Z603" i="1"/>
  <c r="X603" i="1"/>
  <c r="AS602" i="1"/>
  <c r="AT602" i="1" s="1"/>
  <c r="AR602" i="1"/>
  <c r="AP602" i="1"/>
  <c r="Y602" i="1"/>
  <c r="P602" i="1"/>
  <c r="N602" i="1" s="1"/>
  <c r="AT601" i="1"/>
  <c r="AS601" i="1"/>
  <c r="AR601" i="1"/>
  <c r="Y601" i="1"/>
  <c r="S601" i="1"/>
  <c r="R601" i="1"/>
  <c r="N601" i="1"/>
  <c r="AR600" i="1"/>
  <c r="Z600" i="1"/>
  <c r="X600" i="1"/>
  <c r="R600" i="1"/>
  <c r="AS599" i="1"/>
  <c r="AR599" i="1"/>
  <c r="R599" i="1" s="1"/>
  <c r="Z599" i="1"/>
  <c r="X599" i="1"/>
  <c r="S599" i="1"/>
  <c r="AT599" i="1" s="1"/>
  <c r="AS598" i="1"/>
  <c r="AR598" i="1"/>
  <c r="Z598" i="1"/>
  <c r="X598" i="1"/>
  <c r="R598" i="1"/>
  <c r="S598" i="1" s="1"/>
  <c r="AT598" i="1" s="1"/>
  <c r="AS597" i="1"/>
  <c r="AR597" i="1"/>
  <c r="R597" i="1" s="1"/>
  <c r="Z597" i="1"/>
  <c r="X597" i="1"/>
  <c r="S597" i="1"/>
  <c r="AT597" i="1" s="1"/>
  <c r="AT596" i="1"/>
  <c r="AS596" i="1"/>
  <c r="AR596" i="1"/>
  <c r="AP596" i="1"/>
  <c r="Z596" i="1"/>
  <c r="X596" i="1"/>
  <c r="R596" i="1"/>
  <c r="T596" i="1" s="1"/>
  <c r="N596" i="1"/>
  <c r="U596" i="1" s="1"/>
  <c r="AS595" i="1"/>
  <c r="AR595" i="1"/>
  <c r="R595" i="1" s="1"/>
  <c r="Z595" i="1"/>
  <c r="X595" i="1"/>
  <c r="AR594" i="1"/>
  <c r="Z594" i="1"/>
  <c r="X594" i="1"/>
  <c r="AS593" i="1"/>
  <c r="S593" i="1" s="1"/>
  <c r="AT593" i="1" s="1"/>
  <c r="AR593" i="1"/>
  <c r="AQ593" i="1"/>
  <c r="R593" i="1" s="1"/>
  <c r="Z593" i="1"/>
  <c r="X593" i="1"/>
  <c r="AT592" i="1"/>
  <c r="AS592" i="1"/>
  <c r="AR592" i="1"/>
  <c r="AQ592" i="1"/>
  <c r="R592" i="1" s="1"/>
  <c r="Z592" i="1"/>
  <c r="X592" i="1"/>
  <c r="S592" i="1"/>
  <c r="N592" i="1"/>
  <c r="AS591" i="1"/>
  <c r="AR591" i="1"/>
  <c r="Z591" i="1"/>
  <c r="X591" i="1"/>
  <c r="T591" i="1"/>
  <c r="S591" i="1"/>
  <c r="AS590" i="1"/>
  <c r="AR590" i="1"/>
  <c r="AQ590" i="1"/>
  <c r="R590" i="1" s="1"/>
  <c r="Z590" i="1"/>
  <c r="X590" i="1"/>
  <c r="AS589" i="1"/>
  <c r="AR589" i="1"/>
  <c r="AQ589" i="1"/>
  <c r="Z589" i="1"/>
  <c r="X589" i="1"/>
  <c r="R589" i="1"/>
  <c r="S589" i="1" s="1"/>
  <c r="AT589" i="1" s="1"/>
  <c r="AT588" i="1"/>
  <c r="AS588" i="1"/>
  <c r="AR588" i="1"/>
  <c r="Z588" i="1"/>
  <c r="X588" i="1"/>
  <c r="S588" i="1"/>
  <c r="R588" i="1"/>
  <c r="T588" i="1" s="1"/>
  <c r="N588" i="1" s="1"/>
  <c r="U588" i="1" s="1"/>
  <c r="AS587" i="1"/>
  <c r="AR587" i="1"/>
  <c r="R587" i="1" s="1"/>
  <c r="Y587" i="1"/>
  <c r="AS586" i="1"/>
  <c r="AT586" i="1" s="1"/>
  <c r="AR586" i="1"/>
  <c r="Y586" i="1"/>
  <c r="P586" i="1"/>
  <c r="N586" i="1"/>
  <c r="AS585" i="1"/>
  <c r="AR585" i="1"/>
  <c r="AQ585" i="1"/>
  <c r="R585" i="1" s="1"/>
  <c r="Z585" i="1"/>
  <c r="X585" i="1"/>
  <c r="S585" i="1"/>
  <c r="AT585" i="1" s="1"/>
  <c r="AS584" i="1"/>
  <c r="AR584" i="1"/>
  <c r="Z584" i="1"/>
  <c r="X584" i="1"/>
  <c r="S584" i="1"/>
  <c r="AT584" i="1" s="1"/>
  <c r="R584" i="1"/>
  <c r="AS583" i="1"/>
  <c r="S583" i="1" s="1"/>
  <c r="AT583" i="1" s="1"/>
  <c r="AR583" i="1"/>
  <c r="R583" i="1" s="1"/>
  <c r="T583" i="1" s="1"/>
  <c r="Z583" i="1"/>
  <c r="X583" i="1"/>
  <c r="AS582" i="1"/>
  <c r="AR582" i="1"/>
  <c r="R582" i="1" s="1"/>
  <c r="Z582" i="1"/>
  <c r="X582" i="1"/>
  <c r="AS581" i="1"/>
  <c r="AR581" i="1"/>
  <c r="AQ581" i="1"/>
  <c r="Z581" i="1"/>
  <c r="X581" i="1"/>
  <c r="R581" i="1"/>
  <c r="S581" i="1" s="1"/>
  <c r="AT581" i="1" s="1"/>
  <c r="N581" i="1"/>
  <c r="AS580" i="1"/>
  <c r="AR580" i="1"/>
  <c r="AP580" i="1"/>
  <c r="AD580" i="1"/>
  <c r="AA580" i="1"/>
  <c r="Y580" i="1"/>
  <c r="S580" i="1"/>
  <c r="AT580" i="1" s="1"/>
  <c r="R580" i="1"/>
  <c r="N580" i="1"/>
  <c r="U580" i="1" s="1"/>
  <c r="AS579" i="1"/>
  <c r="AR579" i="1"/>
  <c r="Y579" i="1"/>
  <c r="S579" i="1"/>
  <c r="AT579" i="1" s="1"/>
  <c r="R579" i="1"/>
  <c r="AS578" i="1"/>
  <c r="AR578" i="1"/>
  <c r="Y578" i="1"/>
  <c r="R578" i="1"/>
  <c r="S578" i="1" s="1"/>
  <c r="AT578" i="1" s="1"/>
  <c r="N578" i="1"/>
  <c r="AS577" i="1"/>
  <c r="AR577" i="1"/>
  <c r="R577" i="1"/>
  <c r="AS576" i="1"/>
  <c r="AR576" i="1"/>
  <c r="AQ576" i="1"/>
  <c r="R576" i="1" s="1"/>
  <c r="Z576" i="1"/>
  <c r="X576" i="1"/>
  <c r="AS575" i="1"/>
  <c r="AR575" i="1"/>
  <c r="AQ575" i="1"/>
  <c r="R575" i="1" s="1"/>
  <c r="Z575" i="1"/>
  <c r="X575" i="1"/>
  <c r="AS574" i="1"/>
  <c r="AR574" i="1"/>
  <c r="Z574" i="1"/>
  <c r="AS573" i="1"/>
  <c r="AR573" i="1"/>
  <c r="R573" i="1" s="1"/>
  <c r="Z573" i="1"/>
  <c r="X573" i="1"/>
  <c r="AS572" i="1"/>
  <c r="AR572" i="1"/>
  <c r="Z572" i="1"/>
  <c r="X572" i="1"/>
  <c r="R572" i="1"/>
  <c r="S572" i="1" s="1"/>
  <c r="AT572" i="1" s="1"/>
  <c r="AS571" i="1"/>
  <c r="AR571" i="1"/>
  <c r="R571" i="1" s="1"/>
  <c r="Z571" i="1"/>
  <c r="X571" i="1"/>
  <c r="AS570" i="1"/>
  <c r="AT570" i="1" s="1"/>
  <c r="AR570" i="1"/>
  <c r="Z570" i="1"/>
  <c r="X570" i="1"/>
  <c r="R570" i="1"/>
  <c r="S570" i="1" s="1"/>
  <c r="AS569" i="1"/>
  <c r="AR569" i="1"/>
  <c r="Z569" i="1"/>
  <c r="X569" i="1"/>
  <c r="R569" i="1"/>
  <c r="S569" i="1" s="1"/>
  <c r="AS568" i="1"/>
  <c r="AR568" i="1"/>
  <c r="Z568" i="1"/>
  <c r="X568" i="1"/>
  <c r="R568" i="1"/>
  <c r="AR567" i="1"/>
  <c r="Z567" i="1"/>
  <c r="X567" i="1"/>
  <c r="AS566" i="1"/>
  <c r="AR566" i="1"/>
  <c r="R566" i="1"/>
  <c r="AS565" i="1"/>
  <c r="AR565" i="1"/>
  <c r="R565" i="1" s="1"/>
  <c r="Z565" i="1"/>
  <c r="X565" i="1"/>
  <c r="AR564" i="1"/>
  <c r="AQ564" i="1"/>
  <c r="Z564" i="1"/>
  <c r="X564" i="1"/>
  <c r="R564" i="1"/>
  <c r="AS563" i="1"/>
  <c r="AR563" i="1"/>
  <c r="Z563" i="1"/>
  <c r="X563" i="1"/>
  <c r="S563" i="1"/>
  <c r="AT563" i="1" s="1"/>
  <c r="AR562" i="1"/>
  <c r="Z562" i="1"/>
  <c r="X562" i="1"/>
  <c r="R562" i="1"/>
  <c r="AS561" i="1"/>
  <c r="AR561" i="1"/>
  <c r="R561" i="1" s="1"/>
  <c r="Z561" i="1"/>
  <c r="X561" i="1"/>
  <c r="T561" i="1"/>
  <c r="S561" i="1"/>
  <c r="AT561" i="1" s="1"/>
  <c r="AS560" i="1"/>
  <c r="S560" i="1" s="1"/>
  <c r="AT560" i="1" s="1"/>
  <c r="AR560" i="1"/>
  <c r="Z560" i="1"/>
  <c r="X560" i="1"/>
  <c r="R560" i="1"/>
  <c r="AR559" i="1"/>
  <c r="R559" i="1" s="1"/>
  <c r="P559" i="1" s="1"/>
  <c r="N559" i="1" s="1"/>
  <c r="U559" i="1" s="1"/>
  <c r="AP559" i="1"/>
  <c r="Z559" i="1"/>
  <c r="X559" i="1"/>
  <c r="AT558" i="1"/>
  <c r="AS558" i="1"/>
  <c r="AR558" i="1"/>
  <c r="Y558" i="1"/>
  <c r="U558" i="1"/>
  <c r="T558" i="1"/>
  <c r="N558" i="1" s="1"/>
  <c r="S558" i="1"/>
  <c r="R558" i="1"/>
  <c r="AS557" i="1"/>
  <c r="S557" i="1" s="1"/>
  <c r="AT557" i="1" s="1"/>
  <c r="AR557" i="1"/>
  <c r="Z557" i="1"/>
  <c r="X557" i="1"/>
  <c r="R557" i="1"/>
  <c r="AS556" i="1"/>
  <c r="AR556" i="1"/>
  <c r="Y556" i="1"/>
  <c r="S556" i="1"/>
  <c r="AT556" i="1" s="1"/>
  <c r="R556" i="1"/>
  <c r="T556" i="1" s="1"/>
  <c r="N556" i="1" s="1"/>
  <c r="AS555" i="1"/>
  <c r="AR555" i="1"/>
  <c r="Y555" i="1"/>
  <c r="S555" i="1"/>
  <c r="AT555" i="1" s="1"/>
  <c r="R555" i="1"/>
  <c r="T555" i="1" s="1"/>
  <c r="N555" i="1" s="1"/>
  <c r="AS554" i="1"/>
  <c r="AR554" i="1"/>
  <c r="AQ554" i="1"/>
  <c r="Z554" i="1"/>
  <c r="X554" i="1"/>
  <c r="S554" i="1"/>
  <c r="AT554" i="1" s="1"/>
  <c r="R554" i="1"/>
  <c r="AS553" i="1"/>
  <c r="AR553" i="1"/>
  <c r="AQ553" i="1"/>
  <c r="Z553" i="1"/>
  <c r="X553" i="1"/>
  <c r="S553" i="1"/>
  <c r="AT553" i="1" s="1"/>
  <c r="R553" i="1"/>
  <c r="AS552" i="1"/>
  <c r="S552" i="1" s="1"/>
  <c r="AT552" i="1" s="1"/>
  <c r="AR552" i="1"/>
  <c r="R552" i="1" s="1"/>
  <c r="Z552" i="1"/>
  <c r="X552" i="1"/>
  <c r="AS551" i="1"/>
  <c r="AR551" i="1"/>
  <c r="AQ551" i="1"/>
  <c r="Z551" i="1"/>
  <c r="X551" i="1"/>
  <c r="R551" i="1"/>
  <c r="S551" i="1" s="1"/>
  <c r="AS550" i="1"/>
  <c r="AR550" i="1"/>
  <c r="Z550" i="1"/>
  <c r="X550" i="1"/>
  <c r="AS549" i="1"/>
  <c r="S549" i="1" s="1"/>
  <c r="AT549" i="1" s="1"/>
  <c r="AR549" i="1"/>
  <c r="R549" i="1" s="1"/>
  <c r="Y549" i="1"/>
  <c r="AS548" i="1"/>
  <c r="AR548" i="1"/>
  <c r="Z548" i="1"/>
  <c r="X548" i="1"/>
  <c r="AS547" i="1"/>
  <c r="AR547" i="1"/>
  <c r="Z547" i="1"/>
  <c r="X547" i="1"/>
  <c r="R547" i="1"/>
  <c r="S547" i="1" s="1"/>
  <c r="N547" i="1" s="1"/>
  <c r="AS546" i="1"/>
  <c r="AR546" i="1"/>
  <c r="R546" i="1" s="1"/>
  <c r="Z546" i="1"/>
  <c r="X546" i="1"/>
  <c r="AS545" i="1"/>
  <c r="AT545" i="1" s="1"/>
  <c r="AR545" i="1"/>
  <c r="Z545" i="1"/>
  <c r="X545" i="1"/>
  <c r="R545" i="1"/>
  <c r="N545" i="1"/>
  <c r="U545" i="1" s="1"/>
  <c r="AS544" i="1"/>
  <c r="S544" i="1" s="1"/>
  <c r="AT544" i="1" s="1"/>
  <c r="AR544" i="1"/>
  <c r="R544" i="1" s="1"/>
  <c r="Z544" i="1"/>
  <c r="X544" i="1"/>
  <c r="AS543" i="1"/>
  <c r="AR543" i="1"/>
  <c r="Z543" i="1"/>
  <c r="X543" i="1"/>
  <c r="S543" i="1"/>
  <c r="AT543" i="1" s="1"/>
  <c r="P543" i="1"/>
  <c r="AS542" i="1"/>
  <c r="S542" i="1" s="1"/>
  <c r="AT542" i="1" s="1"/>
  <c r="AR542" i="1"/>
  <c r="R542" i="1" s="1"/>
  <c r="T542" i="1" s="1"/>
  <c r="Z542" i="1"/>
  <c r="X542" i="1"/>
  <c r="N542" i="1"/>
  <c r="U542" i="1" s="1"/>
  <c r="AS541" i="1"/>
  <c r="AR541" i="1"/>
  <c r="Z541" i="1"/>
  <c r="X541" i="1"/>
  <c r="S541" i="1"/>
  <c r="AT541" i="1" s="1"/>
  <c r="AT540" i="1"/>
  <c r="AS540" i="1"/>
  <c r="AR540" i="1"/>
  <c r="R540" i="1" s="1"/>
  <c r="Z540" i="1"/>
  <c r="X540" i="1"/>
  <c r="T540" i="1"/>
  <c r="S540" i="1"/>
  <c r="AS539" i="1"/>
  <c r="AR539" i="1"/>
  <c r="R539" i="1" s="1"/>
  <c r="S539" i="1" s="1"/>
  <c r="AT539" i="1" s="1"/>
  <c r="Y539" i="1"/>
  <c r="AS538" i="1"/>
  <c r="AR538" i="1"/>
  <c r="Y538" i="1"/>
  <c r="R538" i="1"/>
  <c r="S538" i="1" s="1"/>
  <c r="AS537" i="1"/>
  <c r="AR537" i="1"/>
  <c r="Y537" i="1"/>
  <c r="R537" i="1"/>
  <c r="AS536" i="1"/>
  <c r="AR536" i="1"/>
  <c r="AQ536" i="1"/>
  <c r="Z536" i="1"/>
  <c r="X536" i="1"/>
  <c r="R536" i="1"/>
  <c r="S536" i="1" s="1"/>
  <c r="AT536" i="1" s="1"/>
  <c r="P536" i="1"/>
  <c r="AS535" i="1"/>
  <c r="AR535" i="1"/>
  <c r="R535" i="1" s="1"/>
  <c r="Z535" i="1"/>
  <c r="X535" i="1"/>
  <c r="AS534" i="1"/>
  <c r="AR534" i="1"/>
  <c r="AQ534" i="1"/>
  <c r="Z534" i="1"/>
  <c r="X534" i="1"/>
  <c r="S534" i="1"/>
  <c r="AT534" i="1" s="1"/>
  <c r="R534" i="1"/>
  <c r="AS533" i="1"/>
  <c r="AR533" i="1"/>
  <c r="R533" i="1" s="1"/>
  <c r="S533" i="1" s="1"/>
  <c r="AT533" i="1" s="1"/>
  <c r="Z533" i="1"/>
  <c r="X533" i="1"/>
  <c r="N533" i="1"/>
  <c r="U533" i="1" s="1"/>
  <c r="AS532" i="1"/>
  <c r="AR532" i="1"/>
  <c r="Z532" i="1"/>
  <c r="X532" i="1"/>
  <c r="S532" i="1"/>
  <c r="AT532" i="1" s="1"/>
  <c r="R532" i="1"/>
  <c r="AS531" i="1"/>
  <c r="AR531" i="1"/>
  <c r="Z531" i="1"/>
  <c r="X531" i="1"/>
  <c r="R531" i="1"/>
  <c r="S531" i="1" s="1"/>
  <c r="AT531" i="1" s="1"/>
  <c r="N531" i="1"/>
  <c r="AT530" i="1"/>
  <c r="AS530" i="1"/>
  <c r="AR530" i="1"/>
  <c r="AD530" i="1"/>
  <c r="AA530" i="1"/>
  <c r="Y530" i="1"/>
  <c r="P530" i="1"/>
  <c r="N530" i="1" s="1"/>
  <c r="U530" i="1" s="1"/>
  <c r="AT529" i="1"/>
  <c r="AS529" i="1"/>
  <c r="AR529" i="1"/>
  <c r="Z529" i="1"/>
  <c r="X529" i="1"/>
  <c r="P529" i="1"/>
  <c r="N529" i="1" s="1"/>
  <c r="U529" i="1" s="1"/>
  <c r="AS528" i="1"/>
  <c r="AT528" i="1" s="1"/>
  <c r="AR528" i="1"/>
  <c r="Z528" i="1"/>
  <c r="X528" i="1"/>
  <c r="S528" i="1"/>
  <c r="R528" i="1"/>
  <c r="N528" i="1"/>
  <c r="AP528" i="1" s="1"/>
  <c r="AT527" i="1"/>
  <c r="AS527" i="1"/>
  <c r="AR527" i="1"/>
  <c r="Z527" i="1"/>
  <c r="X527" i="1"/>
  <c r="P527" i="1"/>
  <c r="N527" i="1"/>
  <c r="U527" i="1" s="1"/>
  <c r="AS526" i="1"/>
  <c r="AR526" i="1"/>
  <c r="R526" i="1" s="1"/>
  <c r="P526" i="1" s="1"/>
  <c r="N526" i="1" s="1"/>
  <c r="Z526" i="1"/>
  <c r="X526" i="1"/>
  <c r="S526" i="1"/>
  <c r="AT526" i="1" s="1"/>
  <c r="AS525" i="1"/>
  <c r="AR525" i="1"/>
  <c r="Z525" i="1"/>
  <c r="X525" i="1"/>
  <c r="R525" i="1"/>
  <c r="S525" i="1" s="1"/>
  <c r="AT525" i="1" s="1"/>
  <c r="AS524" i="1"/>
  <c r="AR524" i="1"/>
  <c r="Z524" i="1"/>
  <c r="X524" i="1"/>
  <c r="S524" i="1"/>
  <c r="T524" i="1" s="1"/>
  <c r="R524" i="1"/>
  <c r="AS523" i="1"/>
  <c r="AR523" i="1"/>
  <c r="Z523" i="1"/>
  <c r="X523" i="1"/>
  <c r="R523" i="1"/>
  <c r="S523" i="1" s="1"/>
  <c r="AT523" i="1" s="1"/>
  <c r="AS522" i="1"/>
  <c r="S522" i="1" s="1"/>
  <c r="AT522" i="1" s="1"/>
  <c r="AR522" i="1"/>
  <c r="Z522" i="1"/>
  <c r="X522" i="1"/>
  <c r="R522" i="1"/>
  <c r="AS521" i="1"/>
  <c r="AR521" i="1"/>
  <c r="Z521" i="1"/>
  <c r="X521" i="1"/>
  <c r="T521" i="1"/>
  <c r="S521" i="1"/>
  <c r="AT521" i="1" s="1"/>
  <c r="R521" i="1"/>
  <c r="N521" i="1" s="1"/>
  <c r="AS520" i="1"/>
  <c r="AR520" i="1"/>
  <c r="R520" i="1" s="1"/>
  <c r="Z520" i="1"/>
  <c r="X520" i="1"/>
  <c r="T520" i="1"/>
  <c r="S520" i="1"/>
  <c r="AT520" i="1" s="1"/>
  <c r="AS519" i="1"/>
  <c r="AR519" i="1"/>
  <c r="R519" i="1" s="1"/>
  <c r="Z519" i="1"/>
  <c r="X519" i="1"/>
  <c r="AS518" i="1"/>
  <c r="S518" i="1" s="1"/>
  <c r="AT518" i="1" s="1"/>
  <c r="AR518" i="1"/>
  <c r="Z518" i="1"/>
  <c r="X518" i="1"/>
  <c r="R518" i="1"/>
  <c r="T518" i="1" s="1"/>
  <c r="AS517" i="1"/>
  <c r="AR517" i="1"/>
  <c r="Z517" i="1"/>
  <c r="X517" i="1"/>
  <c r="R517" i="1"/>
  <c r="S517" i="1" s="1"/>
  <c r="AT517" i="1" s="1"/>
  <c r="AR516" i="1"/>
  <c r="Z516" i="1"/>
  <c r="X516" i="1"/>
  <c r="AS515" i="1"/>
  <c r="AR515" i="1"/>
  <c r="R515" i="1" s="1"/>
  <c r="Z515" i="1"/>
  <c r="X515" i="1"/>
  <c r="AS514" i="1"/>
  <c r="AR514" i="1"/>
  <c r="Z514" i="1"/>
  <c r="X514" i="1"/>
  <c r="R514" i="1"/>
  <c r="S514" i="1" s="1"/>
  <c r="N514" i="1" s="1"/>
  <c r="AS513" i="1"/>
  <c r="AR513" i="1"/>
  <c r="Z513" i="1"/>
  <c r="X513" i="1"/>
  <c r="S513" i="1"/>
  <c r="AT513" i="1" s="1"/>
  <c r="R513" i="1"/>
  <c r="P513" i="1"/>
  <c r="T513" i="1" s="1"/>
  <c r="AS512" i="1"/>
  <c r="AR512" i="1"/>
  <c r="R512" i="1" s="1"/>
  <c r="Z512" i="1"/>
  <c r="X512" i="1"/>
  <c r="AS511" i="1"/>
  <c r="AR511" i="1"/>
  <c r="R511" i="1" s="1"/>
  <c r="Z511" i="1"/>
  <c r="X511" i="1"/>
  <c r="S511" i="1"/>
  <c r="AT511" i="1" s="1"/>
  <c r="AS510" i="1"/>
  <c r="S510" i="1" s="1"/>
  <c r="AT510" i="1" s="1"/>
  <c r="AR510" i="1"/>
  <c r="Z510" i="1"/>
  <c r="X510" i="1"/>
  <c r="R510" i="1"/>
  <c r="P510" i="1"/>
  <c r="T510" i="1" s="1"/>
  <c r="AS509" i="1"/>
  <c r="AR509" i="1"/>
  <c r="AQ509" i="1"/>
  <c r="R509" i="1" s="1"/>
  <c r="S509" i="1" s="1"/>
  <c r="AT509" i="1" s="1"/>
  <c r="Z509" i="1"/>
  <c r="X509" i="1"/>
  <c r="AS508" i="1"/>
  <c r="AR508" i="1"/>
  <c r="R508" i="1" s="1"/>
  <c r="Z508" i="1"/>
  <c r="X508" i="1"/>
  <c r="AR507" i="1"/>
  <c r="Z507" i="1"/>
  <c r="X507" i="1"/>
  <c r="AS506" i="1"/>
  <c r="AR506" i="1"/>
  <c r="AQ506" i="1"/>
  <c r="Z506" i="1"/>
  <c r="X506" i="1"/>
  <c r="S506" i="1"/>
  <c r="R506" i="1"/>
  <c r="AS505" i="1"/>
  <c r="AR505" i="1"/>
  <c r="R505" i="1" s="1"/>
  <c r="Z505" i="1"/>
  <c r="X505" i="1"/>
  <c r="AS504" i="1"/>
  <c r="AR504" i="1"/>
  <c r="R504" i="1" s="1"/>
  <c r="Z504" i="1"/>
  <c r="X504" i="1"/>
  <c r="AS503" i="1"/>
  <c r="AR503" i="1"/>
  <c r="R503" i="1" s="1"/>
  <c r="Z503" i="1"/>
  <c r="X503" i="1"/>
  <c r="S503" i="1"/>
  <c r="AT503" i="1" s="1"/>
  <c r="AS502" i="1"/>
  <c r="AR502" i="1"/>
  <c r="AQ502" i="1"/>
  <c r="Z502" i="1"/>
  <c r="X502" i="1"/>
  <c r="R502" i="1"/>
  <c r="S502" i="1" s="1"/>
  <c r="AT502" i="1" s="1"/>
  <c r="AS501" i="1"/>
  <c r="AR501" i="1"/>
  <c r="Z501" i="1"/>
  <c r="X501" i="1"/>
  <c r="R501" i="1"/>
  <c r="S501" i="1" s="1"/>
  <c r="AT501" i="1" s="1"/>
  <c r="AS500" i="1"/>
  <c r="AR500" i="1"/>
  <c r="AQ500" i="1"/>
  <c r="Z500" i="1"/>
  <c r="S500" i="1"/>
  <c r="X500" i="1" s="1"/>
  <c r="R500" i="1"/>
  <c r="N500" i="1" s="1"/>
  <c r="AT499" i="1"/>
  <c r="AR499" i="1"/>
  <c r="Z499" i="1"/>
  <c r="X499" i="1"/>
  <c r="S499" i="1"/>
  <c r="P499" i="1"/>
  <c r="AR498" i="1"/>
  <c r="AP498" i="1"/>
  <c r="Z498" i="1"/>
  <c r="X498" i="1"/>
  <c r="T498" i="1"/>
  <c r="S498" i="1"/>
  <c r="R498" i="1"/>
  <c r="N498" i="1"/>
  <c r="U498" i="1" s="1"/>
  <c r="AS497" i="1"/>
  <c r="AR497" i="1"/>
  <c r="R497" i="1" s="1"/>
  <c r="AQ497" i="1"/>
  <c r="Z497" i="1"/>
  <c r="X497" i="1"/>
  <c r="AR496" i="1"/>
  <c r="Z496" i="1"/>
  <c r="X496" i="1"/>
  <c r="AS495" i="1"/>
  <c r="AR495" i="1"/>
  <c r="AQ495" i="1"/>
  <c r="R495" i="1" s="1"/>
  <c r="Z495" i="1"/>
  <c r="X495" i="1"/>
  <c r="AS494" i="1"/>
  <c r="AT494" i="1" s="1"/>
  <c r="AR494" i="1"/>
  <c r="T494" i="1"/>
  <c r="N494" i="1"/>
  <c r="AS493" i="1"/>
  <c r="AR493" i="1"/>
  <c r="Z493" i="1"/>
  <c r="X493" i="1"/>
  <c r="R493" i="1"/>
  <c r="S493" i="1" s="1"/>
  <c r="AS492" i="1"/>
  <c r="AR492" i="1"/>
  <c r="Z492" i="1"/>
  <c r="X492" i="1"/>
  <c r="R492" i="1"/>
  <c r="S492" i="1" s="1"/>
  <c r="AS491" i="1"/>
  <c r="AR491" i="1"/>
  <c r="Z491" i="1"/>
  <c r="X491" i="1"/>
  <c r="R491" i="1"/>
  <c r="S491" i="1" s="1"/>
  <c r="AS490" i="1"/>
  <c r="S490" i="1" s="1"/>
  <c r="AT490" i="1" s="1"/>
  <c r="AR490" i="1"/>
  <c r="Z490" i="1"/>
  <c r="X490" i="1"/>
  <c r="R490" i="1"/>
  <c r="AR489" i="1"/>
  <c r="Z489" i="1"/>
  <c r="X489" i="1"/>
  <c r="AS488" i="1"/>
  <c r="AT488" i="1" s="1"/>
  <c r="AR488" i="1"/>
  <c r="Z488" i="1"/>
  <c r="X488" i="1"/>
  <c r="P488" i="1"/>
  <c r="AT487" i="1"/>
  <c r="AS487" i="1"/>
  <c r="AR487" i="1"/>
  <c r="Z487" i="1"/>
  <c r="X487" i="1"/>
  <c r="P487" i="1"/>
  <c r="N487" i="1" s="1"/>
  <c r="U487" i="1" s="1"/>
  <c r="AS486" i="1"/>
  <c r="AR486" i="1"/>
  <c r="R486" i="1" s="1"/>
  <c r="Z486" i="1"/>
  <c r="X486" i="1"/>
  <c r="S486" i="1"/>
  <c r="AT486" i="1" s="1"/>
  <c r="AS485" i="1"/>
  <c r="AR485" i="1"/>
  <c r="R485" i="1" s="1"/>
  <c r="Z485" i="1"/>
  <c r="X485" i="1"/>
  <c r="AS484" i="1"/>
  <c r="AR484" i="1"/>
  <c r="R484" i="1" s="1"/>
  <c r="Z484" i="1"/>
  <c r="X484" i="1"/>
  <c r="AS483" i="1"/>
  <c r="AR483" i="1"/>
  <c r="Z483" i="1"/>
  <c r="X483" i="1"/>
  <c r="R483" i="1"/>
  <c r="S483" i="1" s="1"/>
  <c r="N483" i="1"/>
  <c r="AR482" i="1"/>
  <c r="Z482" i="1"/>
  <c r="X482" i="1"/>
  <c r="AS481" i="1"/>
  <c r="AR481" i="1"/>
  <c r="R481" i="1" s="1"/>
  <c r="AS480" i="1"/>
  <c r="AR480" i="1"/>
  <c r="R480" i="1" s="1"/>
  <c r="Z480" i="1"/>
  <c r="X480" i="1"/>
  <c r="AS479" i="1"/>
  <c r="AR479" i="1"/>
  <c r="AQ479" i="1"/>
  <c r="Z479" i="1"/>
  <c r="X479" i="1"/>
  <c r="S479" i="1"/>
  <c r="AT479" i="1" s="1"/>
  <c r="N479" i="1"/>
  <c r="AP479" i="1" s="1"/>
  <c r="AS478" i="1"/>
  <c r="AR478" i="1"/>
  <c r="Z478" i="1"/>
  <c r="X478" i="1"/>
  <c r="S478" i="1"/>
  <c r="AT478" i="1" s="1"/>
  <c r="AT477" i="1"/>
  <c r="AS477" i="1"/>
  <c r="AR477" i="1"/>
  <c r="AQ477" i="1"/>
  <c r="R477" i="1" s="1"/>
  <c r="P477" i="1" s="1"/>
  <c r="Z477" i="1"/>
  <c r="X477" i="1"/>
  <c r="T477" i="1"/>
  <c r="S477" i="1"/>
  <c r="AS476" i="1"/>
  <c r="AR476" i="1"/>
  <c r="Z476" i="1"/>
  <c r="X476" i="1"/>
  <c r="R476" i="1"/>
  <c r="S476" i="1" s="1"/>
  <c r="AT476" i="1" s="1"/>
  <c r="AS475" i="1"/>
  <c r="AR475" i="1"/>
  <c r="R475" i="1" s="1"/>
  <c r="S475" i="1" s="1"/>
  <c r="AT475" i="1" s="1"/>
  <c r="AS474" i="1"/>
  <c r="AR474" i="1"/>
  <c r="R474" i="1" s="1"/>
  <c r="Z474" i="1"/>
  <c r="X474" i="1"/>
  <c r="AS473" i="1"/>
  <c r="AR473" i="1"/>
  <c r="R473" i="1" s="1"/>
  <c r="Z473" i="1"/>
  <c r="X473" i="1"/>
  <c r="S473" i="1"/>
  <c r="AT473" i="1" s="1"/>
  <c r="AR472" i="1"/>
  <c r="Z472" i="1"/>
  <c r="X472" i="1"/>
  <c r="AS471" i="1"/>
  <c r="AR471" i="1"/>
  <c r="Z471" i="1"/>
  <c r="X471" i="1"/>
  <c r="AR470" i="1"/>
  <c r="Z470" i="1"/>
  <c r="X470" i="1"/>
  <c r="AS469" i="1"/>
  <c r="AT469" i="1" s="1"/>
  <c r="AR469" i="1"/>
  <c r="Z469" i="1"/>
  <c r="X469" i="1"/>
  <c r="T469" i="1"/>
  <c r="N469" i="1" s="1"/>
  <c r="U469" i="1" s="1"/>
  <c r="AT468" i="1"/>
  <c r="AS468" i="1"/>
  <c r="AR468" i="1"/>
  <c r="R468" i="1" s="1"/>
  <c r="Z468" i="1"/>
  <c r="X468" i="1"/>
  <c r="S468" i="1"/>
  <c r="AR467" i="1"/>
  <c r="AQ467" i="1"/>
  <c r="R467" i="1" s="1"/>
  <c r="Z467" i="1"/>
  <c r="X467" i="1"/>
  <c r="AS466" i="1"/>
  <c r="AR466" i="1"/>
  <c r="AQ466" i="1"/>
  <c r="Z466" i="1"/>
  <c r="X466" i="1"/>
  <c r="S466" i="1"/>
  <c r="AT466" i="1" s="1"/>
  <c r="R466" i="1"/>
  <c r="P466" i="1"/>
  <c r="AS465" i="1"/>
  <c r="AR465" i="1"/>
  <c r="Y465" i="1"/>
  <c r="S465" i="1"/>
  <c r="AT465" i="1" s="1"/>
  <c r="R465" i="1"/>
  <c r="T465" i="1" s="1"/>
  <c r="AT464" i="1"/>
  <c r="AS464" i="1"/>
  <c r="AR464" i="1"/>
  <c r="Y464" i="1"/>
  <c r="T464" i="1"/>
  <c r="S464" i="1"/>
  <c r="R464" i="1"/>
  <c r="N464" i="1" s="1"/>
  <c r="AS463" i="1"/>
  <c r="AR463" i="1"/>
  <c r="R463" i="1" s="1"/>
  <c r="S463" i="1" s="1"/>
  <c r="AT463" i="1" s="1"/>
  <c r="AQ463" i="1"/>
  <c r="Z463" i="1"/>
  <c r="X463" i="1"/>
  <c r="AS462" i="1"/>
  <c r="AR462" i="1"/>
  <c r="Z462" i="1"/>
  <c r="X462" i="1"/>
  <c r="R462" i="1"/>
  <c r="S462" i="1" s="1"/>
  <c r="AS461" i="1"/>
  <c r="AR461" i="1"/>
  <c r="AQ461" i="1"/>
  <c r="Z461" i="1"/>
  <c r="X461" i="1"/>
  <c r="R461" i="1"/>
  <c r="AS460" i="1"/>
  <c r="AR460" i="1"/>
  <c r="AQ460" i="1"/>
  <c r="R460" i="1" s="1"/>
  <c r="Z460" i="1"/>
  <c r="X460" i="1"/>
  <c r="AS459" i="1"/>
  <c r="AR459" i="1"/>
  <c r="Z459" i="1"/>
  <c r="R459" i="1"/>
  <c r="AS458" i="1"/>
  <c r="AR458" i="1"/>
  <c r="Y458" i="1"/>
  <c r="R458" i="1"/>
  <c r="S458" i="1" s="1"/>
  <c r="B458" i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Q457" i="1"/>
  <c r="O457" i="1"/>
  <c r="M457" i="1"/>
  <c r="L457" i="1"/>
  <c r="K457" i="1"/>
  <c r="J457" i="1"/>
  <c r="AS456" i="1"/>
  <c r="AR456" i="1"/>
  <c r="R456" i="1" s="1"/>
  <c r="AQ456" i="1"/>
  <c r="AO456" i="1"/>
  <c r="AN456" i="1"/>
  <c r="AM456" i="1"/>
  <c r="Z456" i="1" s="1"/>
  <c r="X456" i="1"/>
  <c r="AR455" i="1"/>
  <c r="Z455" i="1"/>
  <c r="X455" i="1"/>
  <c r="AS454" i="1"/>
  <c r="AR454" i="1"/>
  <c r="AQ454" i="1"/>
  <c r="Z454" i="1"/>
  <c r="X454" i="1"/>
  <c r="R454" i="1"/>
  <c r="S454" i="1" s="1"/>
  <c r="T454" i="1" s="1"/>
  <c r="AS453" i="1"/>
  <c r="AR453" i="1"/>
  <c r="R453" i="1" s="1"/>
  <c r="AQ453" i="1"/>
  <c r="Z453" i="1"/>
  <c r="X453" i="1"/>
  <c r="S453" i="1"/>
  <c r="AT453" i="1" s="1"/>
  <c r="AS452" i="1"/>
  <c r="AR452" i="1"/>
  <c r="R452" i="1" s="1"/>
  <c r="AQ452" i="1"/>
  <c r="Z452" i="1"/>
  <c r="X452" i="1"/>
  <c r="AS451" i="1"/>
  <c r="AR451" i="1"/>
  <c r="Z451" i="1"/>
  <c r="X451" i="1"/>
  <c r="R451" i="1"/>
  <c r="S451" i="1" s="1"/>
  <c r="AS450" i="1"/>
  <c r="AR450" i="1"/>
  <c r="AQ450" i="1"/>
  <c r="Z450" i="1"/>
  <c r="X450" i="1"/>
  <c r="S450" i="1"/>
  <c r="AT450" i="1" s="1"/>
  <c r="R450" i="1"/>
  <c r="AQ716" i="1" s="1"/>
  <c r="R716" i="1" s="1"/>
  <c r="AS449" i="1"/>
  <c r="AR449" i="1"/>
  <c r="AQ449" i="1"/>
  <c r="Z449" i="1"/>
  <c r="X449" i="1"/>
  <c r="R449" i="1"/>
  <c r="AQ715" i="1" s="1"/>
  <c r="R715" i="1" s="1"/>
  <c r="AT448" i="1"/>
  <c r="AS448" i="1"/>
  <c r="AR448" i="1"/>
  <c r="Z448" i="1"/>
  <c r="X448" i="1"/>
  <c r="R448" i="1"/>
  <c r="S448" i="1" s="1"/>
  <c r="T448" i="1" s="1"/>
  <c r="AS447" i="1"/>
  <c r="AR447" i="1"/>
  <c r="R447" i="1" s="1"/>
  <c r="Z447" i="1"/>
  <c r="X447" i="1"/>
  <c r="AT446" i="1"/>
  <c r="AS446" i="1"/>
  <c r="AR446" i="1"/>
  <c r="Z446" i="1"/>
  <c r="X446" i="1"/>
  <c r="T446" i="1"/>
  <c r="S446" i="1"/>
  <c r="R446" i="1"/>
  <c r="N446" i="1"/>
  <c r="AP446" i="1" s="1"/>
  <c r="AS445" i="1"/>
  <c r="AR445" i="1"/>
  <c r="Z445" i="1"/>
  <c r="X445" i="1"/>
  <c r="S445" i="1"/>
  <c r="AT445" i="1" s="1"/>
  <c r="R445" i="1"/>
  <c r="T445" i="1" s="1"/>
  <c r="AT444" i="1"/>
  <c r="AS444" i="1"/>
  <c r="AR444" i="1"/>
  <c r="Z444" i="1"/>
  <c r="X444" i="1"/>
  <c r="T444" i="1"/>
  <c r="S444" i="1"/>
  <c r="AS703" i="1" s="1"/>
  <c r="S703" i="1" s="1"/>
  <c r="R444" i="1"/>
  <c r="AQ703" i="1" s="1"/>
  <c r="AS443" i="1"/>
  <c r="AR443" i="1"/>
  <c r="Z443" i="1"/>
  <c r="X443" i="1"/>
  <c r="S443" i="1"/>
  <c r="R443" i="1"/>
  <c r="AT442" i="1"/>
  <c r="AS442" i="1"/>
  <c r="AR442" i="1"/>
  <c r="Z442" i="1"/>
  <c r="X442" i="1"/>
  <c r="T442" i="1"/>
  <c r="S442" i="1"/>
  <c r="AS702" i="1" s="1"/>
  <c r="S702" i="1" s="1"/>
  <c r="R442" i="1"/>
  <c r="AQ702" i="1" s="1"/>
  <c r="N442" i="1"/>
  <c r="AT441" i="1"/>
  <c r="AS441" i="1"/>
  <c r="AR441" i="1"/>
  <c r="Z441" i="1"/>
  <c r="X441" i="1"/>
  <c r="S441" i="1"/>
  <c r="AS701" i="1" s="1"/>
  <c r="S701" i="1" s="1"/>
  <c r="AT701" i="1" s="1"/>
  <c r="R441" i="1"/>
  <c r="AQ701" i="1" s="1"/>
  <c r="AT440" i="1"/>
  <c r="AS440" i="1"/>
  <c r="AR440" i="1"/>
  <c r="Z440" i="1"/>
  <c r="X440" i="1"/>
  <c r="T440" i="1"/>
  <c r="S440" i="1"/>
  <c r="R440" i="1"/>
  <c r="N440" i="1" s="1"/>
  <c r="U440" i="1" s="1"/>
  <c r="AS439" i="1"/>
  <c r="AR439" i="1"/>
  <c r="Z439" i="1"/>
  <c r="X439" i="1"/>
  <c r="S439" i="1"/>
  <c r="R439" i="1"/>
  <c r="AT438" i="1"/>
  <c r="AS438" i="1"/>
  <c r="AR438" i="1"/>
  <c r="Z438" i="1"/>
  <c r="X438" i="1"/>
  <c r="S438" i="1"/>
  <c r="R438" i="1"/>
  <c r="P438" i="1"/>
  <c r="T438" i="1" s="1"/>
  <c r="N438" i="1"/>
  <c r="AP438" i="1" s="1"/>
  <c r="AS437" i="1"/>
  <c r="AR437" i="1"/>
  <c r="Z437" i="1"/>
  <c r="X437" i="1"/>
  <c r="S437" i="1"/>
  <c r="AT437" i="1" s="1"/>
  <c r="R437" i="1"/>
  <c r="T437" i="1" s="1"/>
  <c r="AS436" i="1"/>
  <c r="AR436" i="1"/>
  <c r="AQ436" i="1"/>
  <c r="R436" i="1" s="1"/>
  <c r="Z436" i="1"/>
  <c r="X436" i="1"/>
  <c r="AS435" i="1"/>
  <c r="S435" i="1" s="1"/>
  <c r="T435" i="1" s="1"/>
  <c r="AR435" i="1"/>
  <c r="AQ435" i="1"/>
  <c r="Z435" i="1"/>
  <c r="X435" i="1"/>
  <c r="R435" i="1"/>
  <c r="AS434" i="1"/>
  <c r="AR434" i="1"/>
  <c r="Z434" i="1"/>
  <c r="X434" i="1"/>
  <c r="R434" i="1"/>
  <c r="S434" i="1" s="1"/>
  <c r="AS433" i="1"/>
  <c r="AR433" i="1"/>
  <c r="Z433" i="1"/>
  <c r="X433" i="1"/>
  <c r="S433" i="1"/>
  <c r="AT433" i="1" s="1"/>
  <c r="R433" i="1"/>
  <c r="P433" i="1" s="1"/>
  <c r="T433" i="1" s="1"/>
  <c r="AT432" i="1"/>
  <c r="AS432" i="1"/>
  <c r="AR432" i="1"/>
  <c r="Z432" i="1"/>
  <c r="X432" i="1"/>
  <c r="S432" i="1"/>
  <c r="R432" i="1"/>
  <c r="T432" i="1" s="1"/>
  <c r="AS431" i="1"/>
  <c r="AR431" i="1"/>
  <c r="R431" i="1" s="1"/>
  <c r="Z431" i="1"/>
  <c r="X431" i="1"/>
  <c r="S431" i="1"/>
  <c r="AT431" i="1" s="1"/>
  <c r="AT430" i="1"/>
  <c r="AS430" i="1"/>
  <c r="AR430" i="1"/>
  <c r="R430" i="1" s="1"/>
  <c r="Z430" i="1"/>
  <c r="X430" i="1"/>
  <c r="S430" i="1"/>
  <c r="AS429" i="1"/>
  <c r="S429" i="1" s="1"/>
  <c r="AT429" i="1" s="1"/>
  <c r="AR429" i="1"/>
  <c r="R429" i="1" s="1"/>
  <c r="T429" i="1" s="1"/>
  <c r="AQ429" i="1"/>
  <c r="Z429" i="1"/>
  <c r="X429" i="1"/>
  <c r="AS428" i="1"/>
  <c r="AR428" i="1"/>
  <c r="Z428" i="1"/>
  <c r="X428" i="1"/>
  <c r="R428" i="1"/>
  <c r="AT427" i="1"/>
  <c r="AS427" i="1"/>
  <c r="AR427" i="1"/>
  <c r="Z427" i="1"/>
  <c r="X427" i="1"/>
  <c r="R427" i="1"/>
  <c r="P427" i="1" s="1"/>
  <c r="N427" i="1" s="1"/>
  <c r="AS426" i="1"/>
  <c r="AR426" i="1"/>
  <c r="AQ426" i="1"/>
  <c r="Z426" i="1"/>
  <c r="X426" i="1"/>
  <c r="S426" i="1"/>
  <c r="AT426" i="1" s="1"/>
  <c r="R426" i="1"/>
  <c r="AT425" i="1"/>
  <c r="AS425" i="1"/>
  <c r="AR425" i="1"/>
  <c r="AQ425" i="1"/>
  <c r="Z425" i="1"/>
  <c r="X425" i="1"/>
  <c r="S425" i="1"/>
  <c r="R425" i="1"/>
  <c r="T425" i="1" s="1"/>
  <c r="AS424" i="1"/>
  <c r="S424" i="1" s="1"/>
  <c r="AT424" i="1" s="1"/>
  <c r="AR424" i="1"/>
  <c r="R424" i="1" s="1"/>
  <c r="AQ424" i="1"/>
  <c r="Z424" i="1"/>
  <c r="X424" i="1"/>
  <c r="AS423" i="1"/>
  <c r="AR423" i="1"/>
  <c r="R423" i="1" s="1"/>
  <c r="AQ423" i="1"/>
  <c r="Z423" i="1"/>
  <c r="X423" i="1"/>
  <c r="S423" i="1"/>
  <c r="AT423" i="1" s="1"/>
  <c r="AR422" i="1"/>
  <c r="Z422" i="1"/>
  <c r="X422" i="1"/>
  <c r="T422" i="1"/>
  <c r="N422" i="1" s="1"/>
  <c r="R422" i="1"/>
  <c r="AT421" i="1"/>
  <c r="AS421" i="1"/>
  <c r="AR421" i="1"/>
  <c r="Z421" i="1"/>
  <c r="X421" i="1"/>
  <c r="S421" i="1"/>
  <c r="R421" i="1"/>
  <c r="AS420" i="1"/>
  <c r="AR420" i="1"/>
  <c r="R420" i="1" s="1"/>
  <c r="Z420" i="1"/>
  <c r="X420" i="1"/>
  <c r="S420" i="1"/>
  <c r="AT420" i="1" s="1"/>
  <c r="AS419" i="1"/>
  <c r="AR419" i="1"/>
  <c r="Z419" i="1"/>
  <c r="X419" i="1"/>
  <c r="S419" i="1"/>
  <c r="AT419" i="1" s="1"/>
  <c r="R419" i="1"/>
  <c r="AS418" i="1"/>
  <c r="AR418" i="1"/>
  <c r="Z418" i="1"/>
  <c r="X418" i="1"/>
  <c r="S418" i="1"/>
  <c r="AT418" i="1" s="1"/>
  <c r="R418" i="1"/>
  <c r="AT417" i="1"/>
  <c r="AS417" i="1"/>
  <c r="AR417" i="1"/>
  <c r="R417" i="1" s="1"/>
  <c r="AQ417" i="1"/>
  <c r="Z417" i="1"/>
  <c r="X417" i="1"/>
  <c r="S417" i="1"/>
  <c r="AS416" i="1"/>
  <c r="AR416" i="1"/>
  <c r="Z416" i="1"/>
  <c r="X416" i="1"/>
  <c r="S416" i="1"/>
  <c r="R416" i="1"/>
  <c r="AQ690" i="1" s="1"/>
  <c r="AR415" i="1"/>
  <c r="AQ415" i="1"/>
  <c r="Z415" i="1"/>
  <c r="X415" i="1"/>
  <c r="R415" i="1"/>
  <c r="AS414" i="1"/>
  <c r="AR414" i="1"/>
  <c r="R414" i="1" s="1"/>
  <c r="Z414" i="1"/>
  <c r="X414" i="1"/>
  <c r="AS413" i="1"/>
  <c r="AR413" i="1"/>
  <c r="Z413" i="1"/>
  <c r="X413" i="1"/>
  <c r="R413" i="1"/>
  <c r="S413" i="1" s="1"/>
  <c r="AT413" i="1" s="1"/>
  <c r="AS412" i="1"/>
  <c r="AR412" i="1"/>
  <c r="Z412" i="1"/>
  <c r="X412" i="1"/>
  <c r="R412" i="1"/>
  <c r="S412" i="1" s="1"/>
  <c r="AT412" i="1" s="1"/>
  <c r="AT411" i="1"/>
  <c r="AS411" i="1"/>
  <c r="AR411" i="1"/>
  <c r="AQ411" i="1"/>
  <c r="Z411" i="1"/>
  <c r="X411" i="1"/>
  <c r="S411" i="1"/>
  <c r="T411" i="1" s="1"/>
  <c r="AS410" i="1"/>
  <c r="AR410" i="1"/>
  <c r="R410" i="1" s="1"/>
  <c r="Z410" i="1"/>
  <c r="X410" i="1"/>
  <c r="AS409" i="1"/>
  <c r="AR409" i="1"/>
  <c r="Z409" i="1"/>
  <c r="X409" i="1"/>
  <c r="R409" i="1"/>
  <c r="AQ687" i="1" s="1"/>
  <c r="R687" i="1" s="1"/>
  <c r="AS408" i="1"/>
  <c r="AR408" i="1"/>
  <c r="R408" i="1" s="1"/>
  <c r="S408" i="1" s="1"/>
  <c r="AT408" i="1" s="1"/>
  <c r="Z408" i="1"/>
  <c r="X408" i="1"/>
  <c r="AS407" i="1"/>
  <c r="AR407" i="1"/>
  <c r="R407" i="1" s="1"/>
  <c r="S407" i="1" s="1"/>
  <c r="AT407" i="1" s="1"/>
  <c r="Z407" i="1"/>
  <c r="X407" i="1"/>
  <c r="N407" i="1"/>
  <c r="AT406" i="1"/>
  <c r="AS406" i="1"/>
  <c r="AR406" i="1"/>
  <c r="Z406" i="1"/>
  <c r="X406" i="1"/>
  <c r="T406" i="1"/>
  <c r="S406" i="1"/>
  <c r="R406" i="1"/>
  <c r="N406" i="1" s="1"/>
  <c r="AT405" i="1"/>
  <c r="AS405" i="1"/>
  <c r="AR405" i="1"/>
  <c r="Z405" i="1"/>
  <c r="X405" i="1"/>
  <c r="T405" i="1"/>
  <c r="S405" i="1"/>
  <c r="R405" i="1"/>
  <c r="AS404" i="1"/>
  <c r="AR404" i="1"/>
  <c r="AQ404" i="1"/>
  <c r="Z404" i="1"/>
  <c r="X404" i="1"/>
  <c r="T404" i="1"/>
  <c r="S404" i="1"/>
  <c r="AS403" i="1"/>
  <c r="AR403" i="1"/>
  <c r="AQ403" i="1"/>
  <c r="R403" i="1" s="1"/>
  <c r="S403" i="1" s="1"/>
  <c r="AT403" i="1" s="1"/>
  <c r="Z403" i="1"/>
  <c r="X403" i="1"/>
  <c r="N403" i="1"/>
  <c r="AS402" i="1"/>
  <c r="AR402" i="1"/>
  <c r="R402" i="1" s="1"/>
  <c r="Z402" i="1"/>
  <c r="X402" i="1"/>
  <c r="AR401" i="1"/>
  <c r="Z401" i="1"/>
  <c r="X401" i="1"/>
  <c r="AS400" i="1"/>
  <c r="AR400" i="1"/>
  <c r="Z400" i="1"/>
  <c r="X400" i="1"/>
  <c r="S400" i="1"/>
  <c r="AS681" i="1" s="1"/>
  <c r="S681" i="1" s="1"/>
  <c r="R400" i="1"/>
  <c r="AS399" i="1"/>
  <c r="AR399" i="1"/>
  <c r="AQ399" i="1"/>
  <c r="Z399" i="1"/>
  <c r="X399" i="1"/>
  <c r="S399" i="1"/>
  <c r="AT399" i="1" s="1"/>
  <c r="AS398" i="1"/>
  <c r="AR398" i="1"/>
  <c r="R398" i="1" s="1"/>
  <c r="Z398" i="1"/>
  <c r="X398" i="1"/>
  <c r="AS397" i="1"/>
  <c r="AR397" i="1"/>
  <c r="R397" i="1" s="1"/>
  <c r="Z397" i="1"/>
  <c r="X397" i="1"/>
  <c r="S397" i="1"/>
  <c r="AT397" i="1" s="1"/>
  <c r="AS396" i="1"/>
  <c r="AR396" i="1"/>
  <c r="Z396" i="1"/>
  <c r="X396" i="1"/>
  <c r="S396" i="1"/>
  <c r="AT396" i="1" s="1"/>
  <c r="R396" i="1"/>
  <c r="T396" i="1" s="1"/>
  <c r="AS395" i="1"/>
  <c r="AR395" i="1"/>
  <c r="Z395" i="1"/>
  <c r="X395" i="1"/>
  <c r="R395" i="1"/>
  <c r="AS394" i="1"/>
  <c r="AR394" i="1"/>
  <c r="Z394" i="1"/>
  <c r="X394" i="1"/>
  <c r="R394" i="1"/>
  <c r="S394" i="1" s="1"/>
  <c r="AT394" i="1" s="1"/>
  <c r="AS393" i="1"/>
  <c r="AR393" i="1"/>
  <c r="Z393" i="1"/>
  <c r="X393" i="1"/>
  <c r="S393" i="1"/>
  <c r="R393" i="1"/>
  <c r="AQ680" i="1" s="1"/>
  <c r="AS392" i="1"/>
  <c r="AR392" i="1"/>
  <c r="Z392" i="1"/>
  <c r="X392" i="1"/>
  <c r="S392" i="1"/>
  <c r="R392" i="1"/>
  <c r="AQ679" i="1" s="1"/>
  <c r="AS391" i="1"/>
  <c r="AR391" i="1"/>
  <c r="Z391" i="1"/>
  <c r="X391" i="1"/>
  <c r="R391" i="1"/>
  <c r="AQ678" i="1" s="1"/>
  <c r="R678" i="1" s="1"/>
  <c r="AT390" i="1"/>
  <c r="AS390" i="1"/>
  <c r="AR390" i="1"/>
  <c r="Z390" i="1"/>
  <c r="X390" i="1"/>
  <c r="T390" i="1"/>
  <c r="S390" i="1"/>
  <c r="AS677" i="1" s="1"/>
  <c r="S677" i="1" s="1"/>
  <c r="R390" i="1"/>
  <c r="AQ677" i="1" s="1"/>
  <c r="AS389" i="1"/>
  <c r="AR389" i="1"/>
  <c r="Z389" i="1"/>
  <c r="X389" i="1"/>
  <c r="S389" i="1"/>
  <c r="AS676" i="1" s="1"/>
  <c r="S676" i="1" s="1"/>
  <c r="AT676" i="1" s="1"/>
  <c r="R389" i="1"/>
  <c r="AQ676" i="1" s="1"/>
  <c r="AS388" i="1"/>
  <c r="AR388" i="1"/>
  <c r="Z388" i="1"/>
  <c r="X388" i="1"/>
  <c r="S388" i="1"/>
  <c r="AS675" i="1" s="1"/>
  <c r="S675" i="1" s="1"/>
  <c r="AT675" i="1" s="1"/>
  <c r="R388" i="1"/>
  <c r="AQ675" i="1" s="1"/>
  <c r="R675" i="1" s="1"/>
  <c r="AS387" i="1"/>
  <c r="AR387" i="1"/>
  <c r="Z387" i="1"/>
  <c r="X387" i="1"/>
  <c r="R387" i="1"/>
  <c r="AQ674" i="1" s="1"/>
  <c r="R674" i="1" s="1"/>
  <c r="AS386" i="1"/>
  <c r="AR386" i="1"/>
  <c r="Z386" i="1"/>
  <c r="X386" i="1"/>
  <c r="S386" i="1"/>
  <c r="AT386" i="1" s="1"/>
  <c r="R386" i="1"/>
  <c r="T386" i="1" s="1"/>
  <c r="AT385" i="1"/>
  <c r="AS385" i="1"/>
  <c r="AR385" i="1"/>
  <c r="Z385" i="1"/>
  <c r="X385" i="1"/>
  <c r="T385" i="1"/>
  <c r="N385" i="1" s="1"/>
  <c r="S385" i="1"/>
  <c r="R385" i="1"/>
  <c r="AS384" i="1"/>
  <c r="AR384" i="1"/>
  <c r="R384" i="1" s="1"/>
  <c r="Z384" i="1"/>
  <c r="X384" i="1"/>
  <c r="AS383" i="1"/>
  <c r="AR383" i="1"/>
  <c r="Z383" i="1"/>
  <c r="X383" i="1"/>
  <c r="R383" i="1"/>
  <c r="AQ671" i="1" s="1"/>
  <c r="R671" i="1" s="1"/>
  <c r="AS382" i="1"/>
  <c r="AR382" i="1"/>
  <c r="Z382" i="1"/>
  <c r="X382" i="1"/>
  <c r="S382" i="1"/>
  <c r="AT382" i="1" s="1"/>
  <c r="R382" i="1"/>
  <c r="N382" i="1" s="1"/>
  <c r="AS381" i="1"/>
  <c r="AR381" i="1"/>
  <c r="Z381" i="1"/>
  <c r="X381" i="1"/>
  <c r="R381" i="1"/>
  <c r="AQ670" i="1" s="1"/>
  <c r="R670" i="1" s="1"/>
  <c r="AS380" i="1"/>
  <c r="AR380" i="1"/>
  <c r="R380" i="1" s="1"/>
  <c r="Z380" i="1"/>
  <c r="X380" i="1"/>
  <c r="AS379" i="1"/>
  <c r="AR379" i="1"/>
  <c r="Z379" i="1"/>
  <c r="X379" i="1"/>
  <c r="R379" i="1"/>
  <c r="AQ667" i="1" s="1"/>
  <c r="R667" i="1" s="1"/>
  <c r="AS378" i="1"/>
  <c r="AR378" i="1"/>
  <c r="R378" i="1" s="1"/>
  <c r="Z378" i="1"/>
  <c r="X378" i="1"/>
  <c r="AS377" i="1"/>
  <c r="AR377" i="1"/>
  <c r="R377" i="1" s="1"/>
  <c r="Z377" i="1"/>
  <c r="X377" i="1"/>
  <c r="AS376" i="1"/>
  <c r="AR376" i="1"/>
  <c r="R376" i="1" s="1"/>
  <c r="Z376" i="1"/>
  <c r="X376" i="1"/>
  <c r="AR375" i="1"/>
  <c r="AQ375" i="1"/>
  <c r="Z375" i="1"/>
  <c r="X375" i="1"/>
  <c r="R375" i="1"/>
  <c r="AS374" i="1"/>
  <c r="AR374" i="1"/>
  <c r="R374" i="1" s="1"/>
  <c r="Z374" i="1"/>
  <c r="X374" i="1"/>
  <c r="AS373" i="1"/>
  <c r="AR373" i="1"/>
  <c r="Z373" i="1"/>
  <c r="X373" i="1"/>
  <c r="S373" i="1"/>
  <c r="AT373" i="1" s="1"/>
  <c r="R373" i="1"/>
  <c r="T373" i="1" s="1"/>
  <c r="AS372" i="1"/>
  <c r="AR372" i="1"/>
  <c r="Z372" i="1"/>
  <c r="X372" i="1"/>
  <c r="R372" i="1"/>
  <c r="AQ662" i="1" s="1"/>
  <c r="R662" i="1" s="1"/>
  <c r="P662" i="1" s="1"/>
  <c r="N662" i="1" s="1"/>
  <c r="AS371" i="1"/>
  <c r="AR371" i="1"/>
  <c r="Z371" i="1"/>
  <c r="X371" i="1"/>
  <c r="R371" i="1"/>
  <c r="AQ660" i="1" s="1"/>
  <c r="R660" i="1" s="1"/>
  <c r="AS370" i="1"/>
  <c r="AR370" i="1"/>
  <c r="Z370" i="1"/>
  <c r="X370" i="1"/>
  <c r="R370" i="1"/>
  <c r="S370" i="1" s="1"/>
  <c r="AS369" i="1"/>
  <c r="AR369" i="1"/>
  <c r="Z369" i="1"/>
  <c r="X369" i="1"/>
  <c r="R369" i="1"/>
  <c r="AS368" i="1"/>
  <c r="AR368" i="1"/>
  <c r="Z368" i="1"/>
  <c r="X368" i="1"/>
  <c r="R368" i="1"/>
  <c r="AS367" i="1"/>
  <c r="AR367" i="1"/>
  <c r="Z367" i="1"/>
  <c r="X367" i="1"/>
  <c r="R367" i="1"/>
  <c r="AS366" i="1"/>
  <c r="AR366" i="1"/>
  <c r="R366" i="1" s="1"/>
  <c r="AS365" i="1"/>
  <c r="AR365" i="1"/>
  <c r="Z365" i="1"/>
  <c r="X365" i="1"/>
  <c r="S365" i="1"/>
  <c r="R365" i="1"/>
  <c r="AS364" i="1"/>
  <c r="AR364" i="1"/>
  <c r="Z364" i="1"/>
  <c r="X364" i="1"/>
  <c r="S364" i="1"/>
  <c r="AT364" i="1" s="1"/>
  <c r="P364" i="1"/>
  <c r="T364" i="1" s="1"/>
  <c r="N364" i="1" s="1"/>
  <c r="AS363" i="1"/>
  <c r="AR363" i="1"/>
  <c r="Z363" i="1"/>
  <c r="X363" i="1"/>
  <c r="S363" i="1"/>
  <c r="AT363" i="1" s="1"/>
  <c r="R363" i="1"/>
  <c r="T363" i="1" s="1"/>
  <c r="AS362" i="1"/>
  <c r="AR362" i="1"/>
  <c r="Z362" i="1"/>
  <c r="X362" i="1"/>
  <c r="R362" i="1"/>
  <c r="AS361" i="1"/>
  <c r="AR361" i="1"/>
  <c r="R361" i="1" s="1"/>
  <c r="Z361" i="1"/>
  <c r="X361" i="1"/>
  <c r="AS360" i="1"/>
  <c r="AR360" i="1"/>
  <c r="Z360" i="1"/>
  <c r="X360" i="1"/>
  <c r="R360" i="1"/>
  <c r="S360" i="1" s="1"/>
  <c r="AT360" i="1" s="1"/>
  <c r="AR359" i="1"/>
  <c r="Z359" i="1"/>
  <c r="X359" i="1"/>
  <c r="AS358" i="1"/>
  <c r="AR358" i="1"/>
  <c r="R358" i="1" s="1"/>
  <c r="Z358" i="1"/>
  <c r="X358" i="1"/>
  <c r="AS357" i="1"/>
  <c r="AR357" i="1"/>
  <c r="Z357" i="1"/>
  <c r="X357" i="1"/>
  <c r="S357" i="1"/>
  <c r="AT357" i="1" s="1"/>
  <c r="R357" i="1"/>
  <c r="AS356" i="1"/>
  <c r="AR356" i="1"/>
  <c r="Z356" i="1"/>
  <c r="X356" i="1"/>
  <c r="S356" i="1"/>
  <c r="AT356" i="1" s="1"/>
  <c r="R356" i="1"/>
  <c r="T356" i="1" s="1"/>
  <c r="N356" i="1" s="1"/>
  <c r="AS355" i="1"/>
  <c r="AR355" i="1"/>
  <c r="Z355" i="1"/>
  <c r="X355" i="1"/>
  <c r="R355" i="1"/>
  <c r="S355" i="1" s="1"/>
  <c r="AT355" i="1" s="1"/>
  <c r="AT354" i="1"/>
  <c r="AS354" i="1"/>
  <c r="AR354" i="1"/>
  <c r="Z354" i="1"/>
  <c r="X354" i="1"/>
  <c r="T354" i="1"/>
  <c r="N354" i="1" s="1"/>
  <c r="S354" i="1"/>
  <c r="R354" i="1"/>
  <c r="AS353" i="1"/>
  <c r="AR353" i="1"/>
  <c r="R353" i="1" s="1"/>
  <c r="Z353" i="1"/>
  <c r="X353" i="1"/>
  <c r="AS352" i="1"/>
  <c r="AR352" i="1"/>
  <c r="Z352" i="1"/>
  <c r="X352" i="1"/>
  <c r="R352" i="1"/>
  <c r="S352" i="1" s="1"/>
  <c r="AT352" i="1" s="1"/>
  <c r="AS351" i="1"/>
  <c r="AR351" i="1"/>
  <c r="R351" i="1" s="1"/>
  <c r="Z351" i="1"/>
  <c r="X351" i="1"/>
  <c r="AS350" i="1"/>
  <c r="AR350" i="1"/>
  <c r="Z350" i="1"/>
  <c r="X350" i="1"/>
  <c r="R350" i="1"/>
  <c r="S350" i="1" s="1"/>
  <c r="AS349" i="1"/>
  <c r="AR349" i="1"/>
  <c r="R349" i="1" s="1"/>
  <c r="Z349" i="1"/>
  <c r="X349" i="1"/>
  <c r="AS348" i="1"/>
  <c r="AR348" i="1"/>
  <c r="Z348" i="1"/>
  <c r="X348" i="1"/>
  <c r="R348" i="1"/>
  <c r="S348" i="1" s="1"/>
  <c r="AT348" i="1" s="1"/>
  <c r="AS347" i="1"/>
  <c r="AR347" i="1"/>
  <c r="R347" i="1" s="1"/>
  <c r="Z347" i="1"/>
  <c r="X347" i="1"/>
  <c r="AS346" i="1"/>
  <c r="AR346" i="1"/>
  <c r="AQ346" i="1"/>
  <c r="R346" i="1" s="1"/>
  <c r="Z346" i="1"/>
  <c r="X346" i="1"/>
  <c r="AS345" i="1"/>
  <c r="AR345" i="1"/>
  <c r="AQ345" i="1"/>
  <c r="R345" i="1" s="1"/>
  <c r="Z345" i="1"/>
  <c r="X345" i="1"/>
  <c r="AS344" i="1"/>
  <c r="AR344" i="1"/>
  <c r="AQ344" i="1"/>
  <c r="R344" i="1" s="1"/>
  <c r="Z344" i="1"/>
  <c r="X344" i="1"/>
  <c r="AS343" i="1"/>
  <c r="AR343" i="1"/>
  <c r="AQ343" i="1"/>
  <c r="R343" i="1" s="1"/>
  <c r="Z343" i="1"/>
  <c r="X343" i="1"/>
  <c r="AS342" i="1"/>
  <c r="AR342" i="1"/>
  <c r="AQ342" i="1"/>
  <c r="R342" i="1" s="1"/>
  <c r="Z342" i="1"/>
  <c r="X342" i="1"/>
  <c r="AS341" i="1"/>
  <c r="AR341" i="1"/>
  <c r="AQ341" i="1"/>
  <c r="R341" i="1" s="1"/>
  <c r="Z341" i="1"/>
  <c r="X341" i="1"/>
  <c r="AS340" i="1"/>
  <c r="AR340" i="1"/>
  <c r="Z340" i="1"/>
  <c r="X340" i="1"/>
  <c r="S340" i="1"/>
  <c r="AT340" i="1" s="1"/>
  <c r="R340" i="1"/>
  <c r="T340" i="1" s="1"/>
  <c r="N340" i="1" s="1"/>
  <c r="AS339" i="1"/>
  <c r="AR339" i="1"/>
  <c r="Z339" i="1"/>
  <c r="X339" i="1"/>
  <c r="S339" i="1"/>
  <c r="R339" i="1"/>
  <c r="AS338" i="1"/>
  <c r="S338" i="1" s="1"/>
  <c r="AT338" i="1" s="1"/>
  <c r="AR338" i="1"/>
  <c r="R338" i="1" s="1"/>
  <c r="P338" i="1" s="1"/>
  <c r="N338" i="1" s="1"/>
  <c r="Z338" i="1"/>
  <c r="X338" i="1"/>
  <c r="AS337" i="1"/>
  <c r="AR337" i="1"/>
  <c r="Z337" i="1"/>
  <c r="X337" i="1"/>
  <c r="S337" i="1"/>
  <c r="AT337" i="1" s="1"/>
  <c r="R337" i="1"/>
  <c r="AS336" i="1"/>
  <c r="AR336" i="1"/>
  <c r="R336" i="1" s="1"/>
  <c r="Z336" i="1"/>
  <c r="X336" i="1"/>
  <c r="AS335" i="1"/>
  <c r="AR335" i="1"/>
  <c r="Z335" i="1"/>
  <c r="X335" i="1"/>
  <c r="R335" i="1"/>
  <c r="AS334" i="1"/>
  <c r="AR334" i="1"/>
  <c r="AQ334" i="1"/>
  <c r="R334" i="1" s="1"/>
  <c r="Z334" i="1"/>
  <c r="X334" i="1"/>
  <c r="AS333" i="1"/>
  <c r="AR333" i="1"/>
  <c r="R333" i="1" s="1"/>
  <c r="AQ333" i="1"/>
  <c r="Z333" i="1"/>
  <c r="X333" i="1"/>
  <c r="S333" i="1"/>
  <c r="AT333" i="1" s="1"/>
  <c r="AS332" i="1"/>
  <c r="AR332" i="1"/>
  <c r="Y332" i="1"/>
  <c r="S332" i="1"/>
  <c r="AT332" i="1" s="1"/>
  <c r="R332" i="1"/>
  <c r="T332" i="1" s="1"/>
  <c r="AS331" i="1"/>
  <c r="AR331" i="1"/>
  <c r="Y331" i="1"/>
  <c r="R331" i="1"/>
  <c r="S331" i="1" s="1"/>
  <c r="AS330" i="1"/>
  <c r="AR330" i="1"/>
  <c r="R330" i="1" s="1"/>
  <c r="AQ330" i="1"/>
  <c r="Y330" i="1"/>
  <c r="AS329" i="1"/>
  <c r="AT329" i="1" s="1"/>
  <c r="AR329" i="1"/>
  <c r="Z329" i="1"/>
  <c r="X329" i="1"/>
  <c r="T329" i="1"/>
  <c r="N329" i="1" s="1"/>
  <c r="AR328" i="1"/>
  <c r="Y328" i="1"/>
  <c r="AS327" i="1"/>
  <c r="S327" i="1" s="1"/>
  <c r="AR327" i="1"/>
  <c r="Y327" i="1"/>
  <c r="R327" i="1"/>
  <c r="AS326" i="1"/>
  <c r="AR326" i="1"/>
  <c r="R326" i="1" s="1"/>
  <c r="Y326" i="1"/>
  <c r="S326" i="1"/>
  <c r="AT326" i="1" s="1"/>
  <c r="AS325" i="1"/>
  <c r="AR325" i="1"/>
  <c r="Z325" i="1"/>
  <c r="X325" i="1"/>
  <c r="R325" i="1"/>
  <c r="AS324" i="1"/>
  <c r="AR324" i="1"/>
  <c r="Z324" i="1"/>
  <c r="X324" i="1"/>
  <c r="R324" i="1"/>
  <c r="AQ609" i="1" s="1"/>
  <c r="R609" i="1" s="1"/>
  <c r="AS323" i="1"/>
  <c r="AR323" i="1"/>
  <c r="AQ323" i="1"/>
  <c r="Z323" i="1"/>
  <c r="X323" i="1"/>
  <c r="R323" i="1"/>
  <c r="AS322" i="1"/>
  <c r="AR322" i="1"/>
  <c r="Z322" i="1"/>
  <c r="X322" i="1"/>
  <c r="R322" i="1"/>
  <c r="AT321" i="1"/>
  <c r="AS321" i="1"/>
  <c r="AR321" i="1"/>
  <c r="Y321" i="1"/>
  <c r="S321" i="1"/>
  <c r="R321" i="1"/>
  <c r="P321" i="1"/>
  <c r="N321" i="1"/>
  <c r="V321" i="1" s="1"/>
  <c r="AS320" i="1"/>
  <c r="AR320" i="1"/>
  <c r="AQ320" i="1"/>
  <c r="Z320" i="1"/>
  <c r="X320" i="1"/>
  <c r="S320" i="1"/>
  <c r="AS603" i="1" s="1"/>
  <c r="R320" i="1"/>
  <c r="AQ603" i="1" s="1"/>
  <c r="R603" i="1" s="1"/>
  <c r="AR319" i="1"/>
  <c r="Z319" i="1"/>
  <c r="X319" i="1"/>
  <c r="AS318" i="1"/>
  <c r="AR318" i="1"/>
  <c r="Z318" i="1"/>
  <c r="X318" i="1"/>
  <c r="S318" i="1"/>
  <c r="AS600" i="1" s="1"/>
  <c r="R318" i="1"/>
  <c r="AQ600" i="1" s="1"/>
  <c r="AS317" i="1"/>
  <c r="AR317" i="1"/>
  <c r="R317" i="1" s="1"/>
  <c r="Z317" i="1"/>
  <c r="X317" i="1"/>
  <c r="AS316" i="1"/>
  <c r="AR316" i="1"/>
  <c r="Z316" i="1"/>
  <c r="X316" i="1"/>
  <c r="R316" i="1"/>
  <c r="P316" i="1" s="1"/>
  <c r="AS315" i="1"/>
  <c r="AR315" i="1"/>
  <c r="Z315" i="1"/>
  <c r="X315" i="1"/>
  <c r="R315" i="1"/>
  <c r="AS314" i="1"/>
  <c r="AR314" i="1"/>
  <c r="R314" i="1" s="1"/>
  <c r="Z314" i="1"/>
  <c r="X314" i="1"/>
  <c r="AS313" i="1"/>
  <c r="S313" i="1" s="1"/>
  <c r="AT313" i="1" s="1"/>
  <c r="AR313" i="1"/>
  <c r="R313" i="1" s="1"/>
  <c r="Y313" i="1"/>
  <c r="AS312" i="1"/>
  <c r="AR312" i="1"/>
  <c r="Z312" i="1"/>
  <c r="X312" i="1"/>
  <c r="AS311" i="1"/>
  <c r="AR311" i="1"/>
  <c r="R311" i="1" s="1"/>
  <c r="Z311" i="1"/>
  <c r="X311" i="1"/>
  <c r="AR310" i="1"/>
  <c r="Z310" i="1"/>
  <c r="X310" i="1"/>
  <c r="AT309" i="1"/>
  <c r="AS309" i="1"/>
  <c r="AR309" i="1"/>
  <c r="Z309" i="1"/>
  <c r="X309" i="1"/>
  <c r="T309" i="1"/>
  <c r="S309" i="1"/>
  <c r="AS308" i="1"/>
  <c r="AR308" i="1"/>
  <c r="AQ308" i="1"/>
  <c r="Z308" i="1"/>
  <c r="S308" i="1"/>
  <c r="AT308" i="1" s="1"/>
  <c r="R308" i="1"/>
  <c r="N308" i="1" s="1"/>
  <c r="AS307" i="1"/>
  <c r="AR307" i="1"/>
  <c r="Z307" i="1"/>
  <c r="R307" i="1"/>
  <c r="AS306" i="1"/>
  <c r="AR306" i="1"/>
  <c r="R306" i="1" s="1"/>
  <c r="AQ306" i="1"/>
  <c r="Z306" i="1"/>
  <c r="X306" i="1"/>
  <c r="S306" i="1"/>
  <c r="AT306" i="1" s="1"/>
  <c r="AS305" i="1"/>
  <c r="AR305" i="1"/>
  <c r="AQ305" i="1"/>
  <c r="Z305" i="1"/>
  <c r="X305" i="1"/>
  <c r="S305" i="1"/>
  <c r="AT305" i="1" s="1"/>
  <c r="R305" i="1"/>
  <c r="T305" i="1" s="1"/>
  <c r="AT304" i="1"/>
  <c r="AS304" i="1"/>
  <c r="AR304" i="1"/>
  <c r="AQ304" i="1"/>
  <c r="Z304" i="1"/>
  <c r="X304" i="1"/>
  <c r="U304" i="1"/>
  <c r="T304" i="1"/>
  <c r="S304" i="1"/>
  <c r="R304" i="1"/>
  <c r="N304" i="1"/>
  <c r="V304" i="1" s="1"/>
  <c r="AS303" i="1"/>
  <c r="AR303" i="1"/>
  <c r="Z303" i="1"/>
  <c r="X303" i="1"/>
  <c r="R303" i="1"/>
  <c r="AQ594" i="1" s="1"/>
  <c r="R594" i="1" s="1"/>
  <c r="AS302" i="1"/>
  <c r="AR302" i="1"/>
  <c r="Z302" i="1"/>
  <c r="X302" i="1"/>
  <c r="S302" i="1"/>
  <c r="N302" i="1" s="1"/>
  <c r="R302" i="1"/>
  <c r="AS301" i="1"/>
  <c r="AR301" i="1"/>
  <c r="Z301" i="1"/>
  <c r="X301" i="1"/>
  <c r="S301" i="1"/>
  <c r="AT301" i="1" s="1"/>
  <c r="R301" i="1"/>
  <c r="N301" i="1" s="1"/>
  <c r="AS300" i="1"/>
  <c r="AR300" i="1"/>
  <c r="Z300" i="1"/>
  <c r="X300" i="1"/>
  <c r="S300" i="1"/>
  <c r="AT300" i="1" s="1"/>
  <c r="R300" i="1"/>
  <c r="N300" i="1"/>
  <c r="AP300" i="1" s="1"/>
  <c r="AR299" i="1"/>
  <c r="Z299" i="1"/>
  <c r="X299" i="1"/>
  <c r="AS298" i="1"/>
  <c r="AR298" i="1"/>
  <c r="AQ298" i="1"/>
  <c r="Z298" i="1"/>
  <c r="X298" i="1"/>
  <c r="S298" i="1"/>
  <c r="R298" i="1"/>
  <c r="AQ591" i="1" s="1"/>
  <c r="AS297" i="1"/>
  <c r="AR297" i="1"/>
  <c r="Y297" i="1"/>
  <c r="S297" i="1"/>
  <c r="AT297" i="1" s="1"/>
  <c r="R297" i="1"/>
  <c r="T297" i="1" s="1"/>
  <c r="AS296" i="1"/>
  <c r="AR296" i="1"/>
  <c r="Z296" i="1"/>
  <c r="X296" i="1"/>
  <c r="R296" i="1"/>
  <c r="S296" i="1" s="1"/>
  <c r="AS295" i="1"/>
  <c r="AR295" i="1"/>
  <c r="Z295" i="1"/>
  <c r="X295" i="1"/>
  <c r="R295" i="1"/>
  <c r="AT294" i="1"/>
  <c r="AS294" i="1"/>
  <c r="AR294" i="1"/>
  <c r="Z294" i="1"/>
  <c r="X294" i="1"/>
  <c r="T294" i="1"/>
  <c r="R294" i="1"/>
  <c r="AQ588" i="1" s="1"/>
  <c r="AR293" i="1"/>
  <c r="Z293" i="1"/>
  <c r="X293" i="1"/>
  <c r="AS292" i="1"/>
  <c r="AR292" i="1"/>
  <c r="Z292" i="1"/>
  <c r="X292" i="1"/>
  <c r="S292" i="1"/>
  <c r="AT292" i="1" s="1"/>
  <c r="R292" i="1"/>
  <c r="P292" i="1"/>
  <c r="T292" i="1" s="1"/>
  <c r="AS291" i="1"/>
  <c r="AR291" i="1"/>
  <c r="R291" i="1" s="1"/>
  <c r="AQ291" i="1"/>
  <c r="Z291" i="1"/>
  <c r="X291" i="1"/>
  <c r="S291" i="1"/>
  <c r="AT291" i="1" s="1"/>
  <c r="AR290" i="1"/>
  <c r="Z290" i="1"/>
  <c r="X290" i="1"/>
  <c r="AT289" i="1"/>
  <c r="AS289" i="1"/>
  <c r="AR289" i="1"/>
  <c r="R289" i="1" s="1"/>
  <c r="T289" i="1" s="1"/>
  <c r="AQ289" i="1"/>
  <c r="Z289" i="1"/>
  <c r="X289" i="1"/>
  <c r="S289" i="1"/>
  <c r="AS288" i="1"/>
  <c r="AR288" i="1"/>
  <c r="AQ288" i="1"/>
  <c r="Z288" i="1"/>
  <c r="X288" i="1"/>
  <c r="S288" i="1"/>
  <c r="R288" i="1"/>
  <c r="AS287" i="1"/>
  <c r="AR287" i="1"/>
  <c r="Z287" i="1"/>
  <c r="X287" i="1"/>
  <c r="S287" i="1"/>
  <c r="AT287" i="1" s="1"/>
  <c r="R287" i="1"/>
  <c r="AS286" i="1"/>
  <c r="AR286" i="1"/>
  <c r="Z286" i="1"/>
  <c r="X286" i="1"/>
  <c r="S286" i="1"/>
  <c r="R286" i="1"/>
  <c r="AS285" i="1"/>
  <c r="AR285" i="1"/>
  <c r="AQ285" i="1"/>
  <c r="R285" i="1" s="1"/>
  <c r="S285" i="1" s="1"/>
  <c r="AT285" i="1" s="1"/>
  <c r="Z285" i="1"/>
  <c r="X285" i="1"/>
  <c r="V285" i="1"/>
  <c r="N285" i="1"/>
  <c r="AS284" i="1"/>
  <c r="S284" i="1" s="1"/>
  <c r="AT284" i="1" s="1"/>
  <c r="AR284" i="1"/>
  <c r="Y284" i="1"/>
  <c r="T284" i="1"/>
  <c r="R284" i="1"/>
  <c r="N284" i="1" s="1"/>
  <c r="AQ283" i="1"/>
  <c r="S283" i="1"/>
  <c r="AT283" i="1" s="1"/>
  <c r="R283" i="1"/>
  <c r="T283" i="1" s="1"/>
  <c r="N283" i="1"/>
  <c r="AQ282" i="1"/>
  <c r="R282" i="1" s="1"/>
  <c r="T282" i="1"/>
  <c r="S282" i="1"/>
  <c r="AT282" i="1" s="1"/>
  <c r="AS281" i="1"/>
  <c r="AR281" i="1"/>
  <c r="R281" i="1" s="1"/>
  <c r="S281" i="1" s="1"/>
  <c r="AT281" i="1" s="1"/>
  <c r="Z281" i="1"/>
  <c r="X281" i="1"/>
  <c r="AS280" i="1"/>
  <c r="AR280" i="1"/>
  <c r="Z280" i="1"/>
  <c r="X280" i="1"/>
  <c r="R280" i="1"/>
  <c r="S280" i="1" s="1"/>
  <c r="AT280" i="1" s="1"/>
  <c r="AS279" i="1"/>
  <c r="AR279" i="1"/>
  <c r="R279" i="1" s="1"/>
  <c r="AQ279" i="1"/>
  <c r="Z279" i="1"/>
  <c r="X279" i="1"/>
  <c r="AS278" i="1"/>
  <c r="S278" i="1" s="1"/>
  <c r="AR278" i="1"/>
  <c r="R278" i="1" s="1"/>
  <c r="AQ278" i="1"/>
  <c r="Z278" i="1"/>
  <c r="X278" i="1"/>
  <c r="AR277" i="1"/>
  <c r="R277" i="1" s="1"/>
  <c r="AQ277" i="1"/>
  <c r="Z277" i="1"/>
  <c r="X277" i="1"/>
  <c r="AS276" i="1"/>
  <c r="AR276" i="1"/>
  <c r="AP276" i="1"/>
  <c r="Z276" i="1"/>
  <c r="X276" i="1"/>
  <c r="U276" i="1"/>
  <c r="S276" i="1"/>
  <c r="AT276" i="1" s="1"/>
  <c r="R276" i="1"/>
  <c r="N276" i="1"/>
  <c r="V276" i="1" s="1"/>
  <c r="AS275" i="1"/>
  <c r="AR275" i="1"/>
  <c r="Z275" i="1"/>
  <c r="X275" i="1"/>
  <c r="R275" i="1"/>
  <c r="S275" i="1" s="1"/>
  <c r="AT275" i="1" s="1"/>
  <c r="AT274" i="1"/>
  <c r="AS274" i="1"/>
  <c r="S274" i="1" s="1"/>
  <c r="AR274" i="1"/>
  <c r="R274" i="1" s="1"/>
  <c r="AQ274" i="1"/>
  <c r="Z274" i="1"/>
  <c r="X274" i="1"/>
  <c r="AS273" i="1"/>
  <c r="AR273" i="1"/>
  <c r="Z273" i="1"/>
  <c r="X273" i="1"/>
  <c r="R273" i="1"/>
  <c r="AT272" i="1"/>
  <c r="AS272" i="1"/>
  <c r="AR272" i="1"/>
  <c r="AD272" i="1"/>
  <c r="Y272" i="1"/>
  <c r="U272" i="1"/>
  <c r="S272" i="1"/>
  <c r="R272" i="1"/>
  <c r="N272" i="1"/>
  <c r="V272" i="1" s="1"/>
  <c r="AS271" i="1"/>
  <c r="AR271" i="1"/>
  <c r="R271" i="1" s="1"/>
  <c r="AQ271" i="1"/>
  <c r="Y271" i="1"/>
  <c r="AS270" i="1"/>
  <c r="AR270" i="1"/>
  <c r="AQ270" i="1"/>
  <c r="R270" i="1" s="1"/>
  <c r="Z270" i="1"/>
  <c r="X270" i="1"/>
  <c r="AS269" i="1"/>
  <c r="AR269" i="1"/>
  <c r="Z269" i="1"/>
  <c r="X269" i="1"/>
  <c r="R269" i="1"/>
  <c r="AS268" i="1"/>
  <c r="AR268" i="1"/>
  <c r="Z268" i="1"/>
  <c r="X268" i="1"/>
  <c r="S268" i="1"/>
  <c r="AT268" i="1" s="1"/>
  <c r="R268" i="1"/>
  <c r="N268" i="1" s="1"/>
  <c r="AS267" i="1"/>
  <c r="AR267" i="1"/>
  <c r="AQ267" i="1"/>
  <c r="R267" i="1" s="1"/>
  <c r="Z267" i="1"/>
  <c r="AS266" i="1"/>
  <c r="AR266" i="1"/>
  <c r="Z266" i="1"/>
  <c r="X266" i="1"/>
  <c r="S266" i="1"/>
  <c r="AT266" i="1" s="1"/>
  <c r="R266" i="1"/>
  <c r="AR265" i="1"/>
  <c r="Z265" i="1"/>
  <c r="X265" i="1"/>
  <c r="AR264" i="1"/>
  <c r="Z264" i="1"/>
  <c r="X264" i="1"/>
  <c r="AS263" i="1"/>
  <c r="AR263" i="1"/>
  <c r="Z263" i="1"/>
  <c r="X263" i="1"/>
  <c r="V263" i="1"/>
  <c r="S263" i="1"/>
  <c r="AT263" i="1" s="1"/>
  <c r="R263" i="1"/>
  <c r="AQ541" i="1" s="1"/>
  <c r="R541" i="1" s="1"/>
  <c r="N263" i="1"/>
  <c r="AP263" i="1" s="1"/>
  <c r="AS262" i="1"/>
  <c r="AR262" i="1"/>
  <c r="Z262" i="1"/>
  <c r="X262" i="1"/>
  <c r="S262" i="1"/>
  <c r="AT262" i="1" s="1"/>
  <c r="R262" i="1"/>
  <c r="AR261" i="1"/>
  <c r="Z261" i="1"/>
  <c r="X261" i="1"/>
  <c r="AS260" i="1"/>
  <c r="AR260" i="1"/>
  <c r="AQ260" i="1"/>
  <c r="Z260" i="1"/>
  <c r="X260" i="1"/>
  <c r="T260" i="1"/>
  <c r="S260" i="1"/>
  <c r="AT260" i="1" s="1"/>
  <c r="R260" i="1"/>
  <c r="P260" i="1"/>
  <c r="N260" i="1"/>
  <c r="AR259" i="1"/>
  <c r="R259" i="1" s="1"/>
  <c r="AQ259" i="1"/>
  <c r="Z259" i="1"/>
  <c r="X259" i="1"/>
  <c r="AS258" i="1"/>
  <c r="AR258" i="1"/>
  <c r="Z258" i="1"/>
  <c r="X258" i="1"/>
  <c r="R258" i="1"/>
  <c r="S258" i="1" s="1"/>
  <c r="AT258" i="1" s="1"/>
  <c r="AT257" i="1"/>
  <c r="AS257" i="1"/>
  <c r="AR257" i="1"/>
  <c r="Z257" i="1"/>
  <c r="X257" i="1"/>
  <c r="S257" i="1"/>
  <c r="R257" i="1"/>
  <c r="AS256" i="1"/>
  <c r="AR256" i="1"/>
  <c r="R256" i="1" s="1"/>
  <c r="Z256" i="1"/>
  <c r="X256" i="1"/>
  <c r="AS255" i="1"/>
  <c r="AR255" i="1"/>
  <c r="R255" i="1" s="1"/>
  <c r="Z255" i="1"/>
  <c r="X255" i="1"/>
  <c r="AS254" i="1"/>
  <c r="AR254" i="1"/>
  <c r="Z254" i="1"/>
  <c r="X254" i="1"/>
  <c r="R254" i="1"/>
  <c r="AS253" i="1"/>
  <c r="AR253" i="1"/>
  <c r="AQ253" i="1"/>
  <c r="R253" i="1" s="1"/>
  <c r="Z253" i="1"/>
  <c r="X253" i="1"/>
  <c r="AS252" i="1"/>
  <c r="AR252" i="1"/>
  <c r="R252" i="1" s="1"/>
  <c r="AQ252" i="1"/>
  <c r="Z252" i="1"/>
  <c r="X252" i="1"/>
  <c r="S252" i="1"/>
  <c r="AT252" i="1" s="1"/>
  <c r="AS251" i="1"/>
  <c r="AR251" i="1"/>
  <c r="AQ251" i="1"/>
  <c r="R251" i="1" s="1"/>
  <c r="Z251" i="1"/>
  <c r="X251" i="1"/>
  <c r="AS250" i="1"/>
  <c r="AR250" i="1"/>
  <c r="Z250" i="1"/>
  <c r="X250" i="1"/>
  <c r="S250" i="1"/>
  <c r="AR249" i="1"/>
  <c r="Z249" i="1"/>
  <c r="X249" i="1"/>
  <c r="R249" i="1"/>
  <c r="AT248" i="1"/>
  <c r="AS248" i="1"/>
  <c r="AR248" i="1"/>
  <c r="Z248" i="1"/>
  <c r="X248" i="1"/>
  <c r="S248" i="1"/>
  <c r="R248" i="1"/>
  <c r="AS247" i="1"/>
  <c r="AR247" i="1"/>
  <c r="Z247" i="1"/>
  <c r="X247" i="1"/>
  <c r="S247" i="1"/>
  <c r="AT247" i="1" s="1"/>
  <c r="R247" i="1"/>
  <c r="N247" i="1" s="1"/>
  <c r="AS246" i="1"/>
  <c r="AR246" i="1"/>
  <c r="Y246" i="1"/>
  <c r="R246" i="1"/>
  <c r="S246" i="1" s="1"/>
  <c r="AT246" i="1" s="1"/>
  <c r="AS245" i="1"/>
  <c r="AR245" i="1"/>
  <c r="Z245" i="1"/>
  <c r="X245" i="1"/>
  <c r="R245" i="1"/>
  <c r="S245" i="1" s="1"/>
  <c r="AT245" i="1" s="1"/>
  <c r="AS244" i="1"/>
  <c r="AR244" i="1"/>
  <c r="Z244" i="1"/>
  <c r="X244" i="1"/>
  <c r="S244" i="1"/>
  <c r="AT244" i="1" s="1"/>
  <c r="R244" i="1"/>
  <c r="AS243" i="1"/>
  <c r="AR243" i="1"/>
  <c r="R243" i="1" s="1"/>
  <c r="Z243" i="1"/>
  <c r="X243" i="1"/>
  <c r="AT242" i="1"/>
  <c r="AS242" i="1"/>
  <c r="AR242" i="1"/>
  <c r="Z242" i="1"/>
  <c r="X242" i="1"/>
  <c r="S242" i="1"/>
  <c r="R242" i="1"/>
  <c r="P242" i="1"/>
  <c r="AS241" i="1"/>
  <c r="AR241" i="1"/>
  <c r="Z241" i="1"/>
  <c r="X241" i="1"/>
  <c r="S241" i="1"/>
  <c r="AS516" i="1" s="1"/>
  <c r="S516" i="1" s="1"/>
  <c r="AT516" i="1" s="1"/>
  <c r="R241" i="1"/>
  <c r="AQ516" i="1" s="1"/>
  <c r="R516" i="1" s="1"/>
  <c r="AS240" i="1"/>
  <c r="AR240" i="1"/>
  <c r="AQ240" i="1"/>
  <c r="Z240" i="1"/>
  <c r="X240" i="1"/>
  <c r="R240" i="1"/>
  <c r="AS239" i="1"/>
  <c r="AR239" i="1"/>
  <c r="Z239" i="1"/>
  <c r="X239" i="1"/>
  <c r="S239" i="1"/>
  <c r="AT239" i="1" s="1"/>
  <c r="R239" i="1"/>
  <c r="N239" i="1" s="1"/>
  <c r="AR238" i="1"/>
  <c r="Z238" i="1"/>
  <c r="X238" i="1"/>
  <c r="S238" i="1"/>
  <c r="AS237" i="1"/>
  <c r="AR237" i="1"/>
  <c r="AQ237" i="1"/>
  <c r="Z237" i="1"/>
  <c r="X237" i="1"/>
  <c r="S237" i="1"/>
  <c r="R237" i="1"/>
  <c r="AQ496" i="1" s="1"/>
  <c r="R496" i="1" s="1"/>
  <c r="AS236" i="1"/>
  <c r="AR236" i="1"/>
  <c r="AQ236" i="1"/>
  <c r="R236" i="1" s="1"/>
  <c r="S236" i="1" s="1"/>
  <c r="AT236" i="1" s="1"/>
  <c r="Z236" i="1"/>
  <c r="X236" i="1"/>
  <c r="AS235" i="1"/>
  <c r="AR235" i="1"/>
  <c r="Z235" i="1"/>
  <c r="X235" i="1"/>
  <c r="S235" i="1"/>
  <c r="AT235" i="1" s="1"/>
  <c r="R235" i="1"/>
  <c r="T235" i="1" s="1"/>
  <c r="AS234" i="1"/>
  <c r="AR234" i="1"/>
  <c r="Z234" i="1"/>
  <c r="X234" i="1"/>
  <c r="AS233" i="1"/>
  <c r="AR233" i="1"/>
  <c r="Z233" i="1"/>
  <c r="X233" i="1"/>
  <c r="S233" i="1"/>
  <c r="AT233" i="1" s="1"/>
  <c r="R233" i="1"/>
  <c r="AS232" i="1"/>
  <c r="AR232" i="1"/>
  <c r="Z232" i="1"/>
  <c r="X232" i="1"/>
  <c r="AS231" i="1"/>
  <c r="AR231" i="1"/>
  <c r="Z231" i="1"/>
  <c r="X231" i="1"/>
  <c r="R231" i="1"/>
  <c r="S231" i="1" s="1"/>
  <c r="AT231" i="1" s="1"/>
  <c r="AT230" i="1"/>
  <c r="AS230" i="1"/>
  <c r="AR230" i="1"/>
  <c r="Z230" i="1"/>
  <c r="X230" i="1"/>
  <c r="S230" i="1"/>
  <c r="R230" i="1"/>
  <c r="N230" i="1" s="1"/>
  <c r="AS229" i="1"/>
  <c r="AR229" i="1"/>
  <c r="AQ229" i="1"/>
  <c r="R229" i="1" s="1"/>
  <c r="S229" i="1" s="1"/>
  <c r="AT229" i="1" s="1"/>
  <c r="Z229" i="1"/>
  <c r="X229" i="1"/>
  <c r="AS228" i="1"/>
  <c r="AR228" i="1"/>
  <c r="Z228" i="1"/>
  <c r="X228" i="1"/>
  <c r="S228" i="1"/>
  <c r="AT228" i="1" s="1"/>
  <c r="R228" i="1"/>
  <c r="T228" i="1" s="1"/>
  <c r="AS227" i="1"/>
  <c r="AR227" i="1"/>
  <c r="Z227" i="1"/>
  <c r="X227" i="1"/>
  <c r="AS226" i="1"/>
  <c r="AR226" i="1"/>
  <c r="AQ226" i="1"/>
  <c r="Z226" i="1"/>
  <c r="X226" i="1"/>
  <c r="S226" i="1"/>
  <c r="AT226" i="1" s="1"/>
  <c r="R226" i="1"/>
  <c r="N226" i="1" s="1"/>
  <c r="AS225" i="1"/>
  <c r="AR225" i="1"/>
  <c r="R225" i="1" s="1"/>
  <c r="Z225" i="1"/>
  <c r="X225" i="1"/>
  <c r="AS224" i="1"/>
  <c r="AR224" i="1"/>
  <c r="AQ224" i="1"/>
  <c r="Z224" i="1"/>
  <c r="X224" i="1"/>
  <c r="R224" i="1"/>
  <c r="S224" i="1" s="1"/>
  <c r="AT224" i="1" s="1"/>
  <c r="AS223" i="1"/>
  <c r="AR223" i="1"/>
  <c r="Z223" i="1"/>
  <c r="X223" i="1"/>
  <c r="S223" i="1"/>
  <c r="AS472" i="1" s="1"/>
  <c r="S472" i="1" s="1"/>
  <c r="AT472" i="1" s="1"/>
  <c r="R223" i="1"/>
  <c r="AQ472" i="1" s="1"/>
  <c r="R472" i="1" s="1"/>
  <c r="AS222" i="1"/>
  <c r="AR222" i="1"/>
  <c r="R222" i="1" s="1"/>
  <c r="Z222" i="1"/>
  <c r="X222" i="1"/>
  <c r="AS221" i="1"/>
  <c r="AR221" i="1"/>
  <c r="R221" i="1" s="1"/>
  <c r="Y221" i="1"/>
  <c r="S221" i="1"/>
  <c r="AT221" i="1" s="1"/>
  <c r="AS220" i="1"/>
  <c r="S220" i="1" s="1"/>
  <c r="AT220" i="1" s="1"/>
  <c r="AR220" i="1"/>
  <c r="Y220" i="1"/>
  <c r="R220" i="1"/>
  <c r="AT219" i="1"/>
  <c r="AS219" i="1"/>
  <c r="S219" i="1" s="1"/>
  <c r="AR219" i="1"/>
  <c r="R219" i="1" s="1"/>
  <c r="Y219" i="1"/>
  <c r="AS218" i="1"/>
  <c r="S218" i="1" s="1"/>
  <c r="AT218" i="1" s="1"/>
  <c r="AR218" i="1"/>
  <c r="R218" i="1" s="1"/>
  <c r="Y218" i="1"/>
  <c r="T218" i="1"/>
  <c r="AS217" i="1"/>
  <c r="AR217" i="1"/>
  <c r="R217" i="1" s="1"/>
  <c r="Y217" i="1"/>
  <c r="S217" i="1"/>
  <c r="AT217" i="1" s="1"/>
  <c r="AS216" i="1"/>
  <c r="AR216" i="1"/>
  <c r="Y216" i="1"/>
  <c r="S216" i="1"/>
  <c r="AT216" i="1" s="1"/>
  <c r="R216" i="1"/>
  <c r="AT215" i="1"/>
  <c r="AS215" i="1"/>
  <c r="AR215" i="1"/>
  <c r="Z215" i="1"/>
  <c r="X215" i="1"/>
  <c r="T215" i="1"/>
  <c r="N215" i="1" s="1"/>
  <c r="S215" i="1"/>
  <c r="AS470" i="1" s="1"/>
  <c r="R215" i="1"/>
  <c r="AQ470" i="1" s="1"/>
  <c r="R470" i="1" s="1"/>
  <c r="AS214" i="1"/>
  <c r="AR214" i="1"/>
  <c r="R214" i="1" s="1"/>
  <c r="Z214" i="1"/>
  <c r="X214" i="1"/>
  <c r="AR213" i="1"/>
  <c r="R213" i="1" s="1"/>
  <c r="Y213" i="1"/>
  <c r="AS212" i="1"/>
  <c r="AR212" i="1"/>
  <c r="R212" i="1" s="1"/>
  <c r="Y212" i="1"/>
  <c r="AS211" i="1"/>
  <c r="AT211" i="1" s="1"/>
  <c r="AR211" i="1"/>
  <c r="R211" i="1" s="1"/>
  <c r="Y211" i="1"/>
  <c r="T211" i="1"/>
  <c r="AS210" i="1"/>
  <c r="AR210" i="1"/>
  <c r="Y210" i="1"/>
  <c r="R210" i="1"/>
  <c r="S210" i="1" s="1"/>
  <c r="AT210" i="1" s="1"/>
  <c r="B210" i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AS209" i="1"/>
  <c r="AR209" i="1"/>
  <c r="Z209" i="1"/>
  <c r="X209" i="1"/>
  <c r="S209" i="1"/>
  <c r="AT209" i="1" s="1"/>
  <c r="R209" i="1"/>
  <c r="T209" i="1" s="1"/>
  <c r="Q208" i="1"/>
  <c r="O208" i="1"/>
  <c r="M208" i="1"/>
  <c r="L208" i="1"/>
  <c r="K208" i="1"/>
  <c r="J208" i="1"/>
  <c r="N207" i="1"/>
  <c r="AP206" i="1"/>
  <c r="V206" i="1"/>
  <c r="U206" i="1"/>
  <c r="N206" i="1"/>
  <c r="AS205" i="1"/>
  <c r="AR205" i="1"/>
  <c r="Z205" i="1"/>
  <c r="X205" i="1"/>
  <c r="N205" i="1"/>
  <c r="AS204" i="1"/>
  <c r="AR204" i="1"/>
  <c r="Z204" i="1"/>
  <c r="X204" i="1"/>
  <c r="R204" i="1"/>
  <c r="S204" i="1" s="1"/>
  <c r="AS203" i="1"/>
  <c r="AR203" i="1"/>
  <c r="Z203" i="1"/>
  <c r="X203" i="1"/>
  <c r="T203" i="1"/>
  <c r="N203" i="1" s="1"/>
  <c r="S203" i="1"/>
  <c r="AS202" i="1"/>
  <c r="AR202" i="1"/>
  <c r="Z202" i="1"/>
  <c r="X202" i="1"/>
  <c r="T202" i="1"/>
  <c r="S202" i="1"/>
  <c r="N202" i="1" s="1"/>
  <c r="R202" i="1"/>
  <c r="AS201" i="1"/>
  <c r="AR201" i="1"/>
  <c r="AQ201" i="1"/>
  <c r="Z201" i="1"/>
  <c r="X201" i="1"/>
  <c r="R201" i="1"/>
  <c r="S201" i="1" s="1"/>
  <c r="AS200" i="1"/>
  <c r="AR200" i="1"/>
  <c r="Z200" i="1"/>
  <c r="X200" i="1"/>
  <c r="S200" i="1"/>
  <c r="R200" i="1"/>
  <c r="AQ455" i="1" s="1"/>
  <c r="R455" i="1" s="1"/>
  <c r="AS199" i="1"/>
  <c r="AR199" i="1"/>
  <c r="AQ199" i="1"/>
  <c r="Z199" i="1"/>
  <c r="X199" i="1"/>
  <c r="R199" i="1"/>
  <c r="AS198" i="1"/>
  <c r="AR198" i="1"/>
  <c r="R198" i="1" s="1"/>
  <c r="AQ198" i="1"/>
  <c r="Z198" i="1"/>
  <c r="X198" i="1"/>
  <c r="AS197" i="1"/>
  <c r="AR197" i="1"/>
  <c r="Z197" i="1"/>
  <c r="X197" i="1"/>
  <c r="R197" i="1"/>
  <c r="AS196" i="1"/>
  <c r="AR196" i="1"/>
  <c r="AQ196" i="1"/>
  <c r="Z196" i="1"/>
  <c r="X196" i="1"/>
  <c r="S196" i="1"/>
  <c r="T196" i="1" s="1"/>
  <c r="N196" i="1" s="1"/>
  <c r="AS195" i="1"/>
  <c r="AR195" i="1"/>
  <c r="AQ195" i="1"/>
  <c r="Z195" i="1"/>
  <c r="X195" i="1"/>
  <c r="S195" i="1"/>
  <c r="R195" i="1"/>
  <c r="AS194" i="1"/>
  <c r="AR194" i="1"/>
  <c r="Z194" i="1"/>
  <c r="X194" i="1"/>
  <c r="R194" i="1"/>
  <c r="AS193" i="1"/>
  <c r="AR193" i="1"/>
  <c r="Z193" i="1"/>
  <c r="X193" i="1"/>
  <c r="S193" i="1"/>
  <c r="AS192" i="1"/>
  <c r="AR192" i="1"/>
  <c r="Z192" i="1"/>
  <c r="X192" i="1"/>
  <c r="S192" i="1"/>
  <c r="AS191" i="1"/>
  <c r="AR191" i="1"/>
  <c r="Z191" i="1"/>
  <c r="X191" i="1"/>
  <c r="R191" i="1"/>
  <c r="AS190" i="1"/>
  <c r="AR190" i="1"/>
  <c r="Z190" i="1"/>
  <c r="X190" i="1"/>
  <c r="R190" i="1"/>
  <c r="AS189" i="1"/>
  <c r="AR189" i="1"/>
  <c r="Y189" i="1"/>
  <c r="R189" i="1"/>
  <c r="AS188" i="1"/>
  <c r="AR188" i="1"/>
  <c r="Y188" i="1"/>
  <c r="R188" i="1"/>
  <c r="AS187" i="1"/>
  <c r="AR187" i="1"/>
  <c r="Y187" i="1"/>
  <c r="R187" i="1"/>
  <c r="AS186" i="1"/>
  <c r="AR186" i="1"/>
  <c r="Y186" i="1"/>
  <c r="R186" i="1"/>
  <c r="AT185" i="1"/>
  <c r="AS185" i="1"/>
  <c r="AR185" i="1"/>
  <c r="Z185" i="1"/>
  <c r="X185" i="1"/>
  <c r="T185" i="1"/>
  <c r="N185" i="1" s="1"/>
  <c r="S185" i="1"/>
  <c r="R185" i="1"/>
  <c r="AS184" i="1"/>
  <c r="AR184" i="1"/>
  <c r="R184" i="1" s="1"/>
  <c r="Y184" i="1"/>
  <c r="AS183" i="1"/>
  <c r="AR183" i="1"/>
  <c r="R183" i="1" s="1"/>
  <c r="Y183" i="1"/>
  <c r="AS182" i="1"/>
  <c r="AR182" i="1"/>
  <c r="Z182" i="1"/>
  <c r="X182" i="1"/>
  <c r="T182" i="1"/>
  <c r="AT182" i="1" s="1"/>
  <c r="R182" i="1"/>
  <c r="N182" i="1"/>
  <c r="V182" i="1" s="1"/>
  <c r="AS181" i="1"/>
  <c r="AR181" i="1"/>
  <c r="Z181" i="1"/>
  <c r="X181" i="1"/>
  <c r="S181" i="1"/>
  <c r="R181" i="1"/>
  <c r="AS180" i="1"/>
  <c r="AR180" i="1"/>
  <c r="AP180" i="1"/>
  <c r="Z180" i="1"/>
  <c r="X180" i="1"/>
  <c r="U180" i="1"/>
  <c r="T180" i="1"/>
  <c r="AT180" i="1" s="1"/>
  <c r="S180" i="1"/>
  <c r="N180" i="1"/>
  <c r="V180" i="1" s="1"/>
  <c r="AT179" i="1"/>
  <c r="AS179" i="1"/>
  <c r="AR179" i="1"/>
  <c r="AQ179" i="1"/>
  <c r="Z179" i="1"/>
  <c r="X179" i="1"/>
  <c r="V179" i="1"/>
  <c r="U179" i="1"/>
  <c r="N179" i="1"/>
  <c r="AP179" i="1" s="1"/>
  <c r="AS178" i="1"/>
  <c r="AR178" i="1"/>
  <c r="R178" i="1" s="1"/>
  <c r="Z178" i="1"/>
  <c r="X178" i="1"/>
  <c r="S178" i="1"/>
  <c r="AS177" i="1"/>
  <c r="AR177" i="1"/>
  <c r="Z177" i="1"/>
  <c r="X177" i="1"/>
  <c r="R177" i="1"/>
  <c r="N177" i="1" s="1"/>
  <c r="AS176" i="1"/>
  <c r="AR176" i="1"/>
  <c r="AQ176" i="1"/>
  <c r="Z176" i="1"/>
  <c r="X176" i="1"/>
  <c r="S176" i="1"/>
  <c r="AS175" i="1"/>
  <c r="AR175" i="1"/>
  <c r="R175" i="1" s="1"/>
  <c r="AQ175" i="1"/>
  <c r="Z175" i="1"/>
  <c r="X175" i="1"/>
  <c r="S175" i="1"/>
  <c r="AS422" i="1" s="1"/>
  <c r="AT422" i="1" s="1"/>
  <c r="AS174" i="1"/>
  <c r="AR174" i="1"/>
  <c r="Z174" i="1"/>
  <c r="X174" i="1"/>
  <c r="T174" i="1"/>
  <c r="AT174" i="1" s="1"/>
  <c r="AS173" i="1"/>
  <c r="AR173" i="1"/>
  <c r="Z173" i="1"/>
  <c r="X173" i="1"/>
  <c r="S173" i="1"/>
  <c r="AS415" i="1" s="1"/>
  <c r="S415" i="1" s="1"/>
  <c r="AT415" i="1" s="1"/>
  <c r="AS172" i="1"/>
  <c r="AR172" i="1"/>
  <c r="Z172" i="1"/>
  <c r="X172" i="1"/>
  <c r="S172" i="1"/>
  <c r="AS171" i="1"/>
  <c r="AR171" i="1"/>
  <c r="Z171" i="1"/>
  <c r="X171" i="1"/>
  <c r="S171" i="1"/>
  <c r="AS170" i="1"/>
  <c r="AR170" i="1"/>
  <c r="AQ170" i="1"/>
  <c r="Z170" i="1"/>
  <c r="X170" i="1"/>
  <c r="S170" i="1"/>
  <c r="AS169" i="1"/>
  <c r="AR169" i="1"/>
  <c r="Z169" i="1"/>
  <c r="X169" i="1"/>
  <c r="S169" i="1"/>
  <c r="AS168" i="1"/>
  <c r="AR168" i="1"/>
  <c r="AQ168" i="1"/>
  <c r="Z168" i="1"/>
  <c r="X168" i="1"/>
  <c r="S168" i="1"/>
  <c r="AT167" i="1"/>
  <c r="AS167" i="1"/>
  <c r="AR167" i="1"/>
  <c r="AQ167" i="1"/>
  <c r="AP167" i="1"/>
  <c r="Z167" i="1"/>
  <c r="X167" i="1"/>
  <c r="V167" i="1"/>
  <c r="U167" i="1"/>
  <c r="T167" i="1"/>
  <c r="N167" i="1"/>
  <c r="AS166" i="1"/>
  <c r="AR166" i="1"/>
  <c r="AQ166" i="1"/>
  <c r="Z166" i="1"/>
  <c r="X166" i="1"/>
  <c r="R166" i="1"/>
  <c r="AR165" i="1"/>
  <c r="Z165" i="1"/>
  <c r="X165" i="1"/>
  <c r="T165" i="1"/>
  <c r="S165" i="1"/>
  <c r="AT165" i="1" s="1"/>
  <c r="N165" i="1"/>
  <c r="V165" i="1" s="1"/>
  <c r="AS164" i="1"/>
  <c r="AR164" i="1"/>
  <c r="Z164" i="1"/>
  <c r="X164" i="1"/>
  <c r="T164" i="1"/>
  <c r="AT164" i="1" s="1"/>
  <c r="N164" i="1"/>
  <c r="AS163" i="1"/>
  <c r="AR163" i="1"/>
  <c r="Z163" i="1"/>
  <c r="X163" i="1"/>
  <c r="S163" i="1"/>
  <c r="AT162" i="1"/>
  <c r="AS162" i="1"/>
  <c r="AR162" i="1"/>
  <c r="Z162" i="1"/>
  <c r="X162" i="1"/>
  <c r="T162" i="1"/>
  <c r="N162" i="1" s="1"/>
  <c r="S162" i="1"/>
  <c r="AS161" i="1"/>
  <c r="AR161" i="1"/>
  <c r="Z161" i="1"/>
  <c r="X161" i="1"/>
  <c r="T161" i="1"/>
  <c r="R161" i="1"/>
  <c r="AS160" i="1"/>
  <c r="AR160" i="1"/>
  <c r="Z160" i="1"/>
  <c r="X160" i="1"/>
  <c r="T160" i="1"/>
  <c r="N160" i="1" s="1"/>
  <c r="S160" i="1"/>
  <c r="AS159" i="1"/>
  <c r="AR159" i="1"/>
  <c r="AD159" i="1"/>
  <c r="Y159" i="1"/>
  <c r="T159" i="1"/>
  <c r="N159" i="1" s="1"/>
  <c r="S159" i="1"/>
  <c r="R159" i="1"/>
  <c r="AS158" i="1"/>
  <c r="AR158" i="1"/>
  <c r="Y158" i="1"/>
  <c r="S158" i="1"/>
  <c r="T158" i="1" s="1"/>
  <c r="N158" i="1" s="1"/>
  <c r="R158" i="1"/>
  <c r="AS157" i="1"/>
  <c r="AR157" i="1"/>
  <c r="Y157" i="1"/>
  <c r="R157" i="1"/>
  <c r="AS156" i="1"/>
  <c r="AR156" i="1"/>
  <c r="Z156" i="1"/>
  <c r="X156" i="1"/>
  <c r="T156" i="1"/>
  <c r="N156" i="1" s="1"/>
  <c r="S156" i="1"/>
  <c r="AS375" i="1" s="1"/>
  <c r="P156" i="1"/>
  <c r="AS155" i="1"/>
  <c r="AR155" i="1"/>
  <c r="R155" i="1" s="1"/>
  <c r="S155" i="1" s="1"/>
  <c r="AQ155" i="1"/>
  <c r="Z155" i="1"/>
  <c r="X155" i="1"/>
  <c r="AS154" i="1"/>
  <c r="AR154" i="1"/>
  <c r="AQ154" i="1"/>
  <c r="R154" i="1" s="1"/>
  <c r="Z154" i="1"/>
  <c r="X154" i="1"/>
  <c r="AS153" i="1"/>
  <c r="AR153" i="1"/>
  <c r="Z153" i="1"/>
  <c r="X153" i="1"/>
  <c r="R153" i="1"/>
  <c r="AQ650" i="1" s="1"/>
  <c r="AS152" i="1"/>
  <c r="AR152" i="1"/>
  <c r="Z152" i="1"/>
  <c r="X152" i="1"/>
  <c r="S152" i="1"/>
  <c r="AS648" i="1" s="1"/>
  <c r="S648" i="1" s="1"/>
  <c r="AS151" i="1"/>
  <c r="AR151" i="1"/>
  <c r="Z151" i="1"/>
  <c r="X151" i="1"/>
  <c r="S151" i="1"/>
  <c r="AT150" i="1"/>
  <c r="AS150" i="1"/>
  <c r="AR150" i="1"/>
  <c r="AQ150" i="1"/>
  <c r="AP150" i="1"/>
  <c r="Z150" i="1"/>
  <c r="X150" i="1"/>
  <c r="U150" i="1"/>
  <c r="T150" i="1"/>
  <c r="N150" i="1" s="1"/>
  <c r="V150" i="1" s="1"/>
  <c r="AS149" i="1"/>
  <c r="AR149" i="1"/>
  <c r="AQ149" i="1"/>
  <c r="AP149" i="1"/>
  <c r="Z149" i="1"/>
  <c r="X149" i="1"/>
  <c r="U149" i="1"/>
  <c r="T149" i="1"/>
  <c r="N149" i="1" s="1"/>
  <c r="V149" i="1" s="1"/>
  <c r="AS148" i="1"/>
  <c r="AR148" i="1"/>
  <c r="Z148" i="1"/>
  <c r="X148" i="1"/>
  <c r="S148" i="1"/>
  <c r="N148" i="1" s="1"/>
  <c r="AT147" i="1"/>
  <c r="AS147" i="1"/>
  <c r="AR147" i="1"/>
  <c r="Z147" i="1"/>
  <c r="X147" i="1"/>
  <c r="S147" i="1"/>
  <c r="N147" i="1" s="1"/>
  <c r="AS146" i="1"/>
  <c r="AR146" i="1"/>
  <c r="Z146" i="1"/>
  <c r="X146" i="1"/>
  <c r="T146" i="1"/>
  <c r="N146" i="1" s="1"/>
  <c r="AS145" i="1"/>
  <c r="AR145" i="1"/>
  <c r="Z145" i="1"/>
  <c r="X145" i="1"/>
  <c r="S145" i="1"/>
  <c r="AS359" i="1" s="1"/>
  <c r="R145" i="1"/>
  <c r="AQ359" i="1" s="1"/>
  <c r="R359" i="1" s="1"/>
  <c r="AS144" i="1"/>
  <c r="AR144" i="1"/>
  <c r="AQ144" i="1"/>
  <c r="Z144" i="1"/>
  <c r="X144" i="1"/>
  <c r="S144" i="1"/>
  <c r="T144" i="1" s="1"/>
  <c r="R144" i="1"/>
  <c r="N144" i="1"/>
  <c r="V144" i="1" s="1"/>
  <c r="AS143" i="1"/>
  <c r="AR143" i="1"/>
  <c r="Z143" i="1"/>
  <c r="X143" i="1"/>
  <c r="V143" i="1"/>
  <c r="R143" i="1"/>
  <c r="N143" i="1"/>
  <c r="U143" i="1" s="1"/>
  <c r="AS142" i="1"/>
  <c r="AR142" i="1"/>
  <c r="R142" i="1" s="1"/>
  <c r="AQ142" i="1"/>
  <c r="Z142" i="1"/>
  <c r="X142" i="1"/>
  <c r="S142" i="1"/>
  <c r="AS141" i="1"/>
  <c r="AR141" i="1"/>
  <c r="R141" i="1" s="1"/>
  <c r="AQ141" i="1"/>
  <c r="Z141" i="1"/>
  <c r="X141" i="1"/>
  <c r="AS140" i="1"/>
  <c r="AR140" i="1"/>
  <c r="R140" i="1" s="1"/>
  <c r="T140" i="1" s="1"/>
  <c r="AQ140" i="1"/>
  <c r="Z140" i="1"/>
  <c r="X140" i="1"/>
  <c r="S140" i="1"/>
  <c r="AS139" i="1"/>
  <c r="AR139" i="1"/>
  <c r="AQ139" i="1"/>
  <c r="Z139" i="1"/>
  <c r="X139" i="1"/>
  <c r="S139" i="1"/>
  <c r="R139" i="1"/>
  <c r="AS138" i="1"/>
  <c r="AR138" i="1"/>
  <c r="R138" i="1" s="1"/>
  <c r="S138" i="1" s="1"/>
  <c r="AQ138" i="1"/>
  <c r="Z138" i="1"/>
  <c r="X138" i="1"/>
  <c r="T138" i="1"/>
  <c r="N138" i="1"/>
  <c r="AS137" i="1"/>
  <c r="AR137" i="1"/>
  <c r="Z137" i="1"/>
  <c r="X137" i="1"/>
  <c r="S137" i="1"/>
  <c r="R137" i="1"/>
  <c r="AS136" i="1"/>
  <c r="AR136" i="1"/>
  <c r="R136" i="1" s="1"/>
  <c r="AQ136" i="1"/>
  <c r="Z136" i="1"/>
  <c r="X136" i="1"/>
  <c r="S136" i="1"/>
  <c r="AS626" i="1" s="1"/>
  <c r="AS135" i="1"/>
  <c r="AR135" i="1"/>
  <c r="Z135" i="1"/>
  <c r="X135" i="1"/>
  <c r="S135" i="1"/>
  <c r="R135" i="1"/>
  <c r="AS134" i="1"/>
  <c r="AR134" i="1"/>
  <c r="AQ134" i="1"/>
  <c r="Z134" i="1"/>
  <c r="X134" i="1"/>
  <c r="S134" i="1"/>
  <c r="AT134" i="1" s="1"/>
  <c r="R134" i="1"/>
  <c r="AS133" i="1"/>
  <c r="AR133" i="1"/>
  <c r="Z133" i="1"/>
  <c r="X133" i="1"/>
  <c r="T133" i="1"/>
  <c r="AT133" i="1" s="1"/>
  <c r="S133" i="1"/>
  <c r="N133" i="1" s="1"/>
  <c r="AS132" i="1"/>
  <c r="AR132" i="1"/>
  <c r="Z132" i="1"/>
  <c r="X132" i="1"/>
  <c r="T132" i="1"/>
  <c r="AT132" i="1" s="1"/>
  <c r="S132" i="1"/>
  <c r="N132" i="1" s="1"/>
  <c r="AS131" i="1"/>
  <c r="AR131" i="1"/>
  <c r="AQ131" i="1"/>
  <c r="Z131" i="1"/>
  <c r="X131" i="1"/>
  <c r="S131" i="1"/>
  <c r="AS620" i="1" s="1"/>
  <c r="S620" i="1" s="1"/>
  <c r="AT620" i="1" s="1"/>
  <c r="AS130" i="1"/>
  <c r="S130" i="1" s="1"/>
  <c r="AR130" i="1"/>
  <c r="AQ130" i="1"/>
  <c r="Z130" i="1"/>
  <c r="X130" i="1"/>
  <c r="R130" i="1"/>
  <c r="AS129" i="1"/>
  <c r="AR129" i="1"/>
  <c r="AQ129" i="1"/>
  <c r="Z129" i="1"/>
  <c r="X129" i="1"/>
  <c r="S129" i="1"/>
  <c r="R129" i="1"/>
  <c r="AS128" i="1"/>
  <c r="AR128" i="1"/>
  <c r="AQ128" i="1"/>
  <c r="Z128" i="1"/>
  <c r="X128" i="1"/>
  <c r="U128" i="1"/>
  <c r="T128" i="1"/>
  <c r="S128" i="1"/>
  <c r="AS617" i="1" s="1"/>
  <c r="S617" i="1" s="1"/>
  <c r="AT617" i="1" s="1"/>
  <c r="R128" i="1"/>
  <c r="AQ617" i="1" s="1"/>
  <c r="R617" i="1" s="1"/>
  <c r="N128" i="1"/>
  <c r="AP128" i="1" s="1"/>
  <c r="AS127" i="1"/>
  <c r="AR127" i="1"/>
  <c r="Z127" i="1"/>
  <c r="X127" i="1"/>
  <c r="S127" i="1"/>
  <c r="T127" i="1" s="1"/>
  <c r="N127" i="1" s="1"/>
  <c r="AS126" i="1"/>
  <c r="AR126" i="1"/>
  <c r="AQ126" i="1"/>
  <c r="Z126" i="1"/>
  <c r="X126" i="1"/>
  <c r="T126" i="1"/>
  <c r="S126" i="1"/>
  <c r="AS615" i="1" s="1"/>
  <c r="S615" i="1" s="1"/>
  <c r="AT125" i="1"/>
  <c r="AS125" i="1"/>
  <c r="AR125" i="1"/>
  <c r="AQ125" i="1"/>
  <c r="Z125" i="1"/>
  <c r="X125" i="1"/>
  <c r="V125" i="1"/>
  <c r="T125" i="1"/>
  <c r="S125" i="1"/>
  <c r="AS614" i="1" s="1"/>
  <c r="S614" i="1" s="1"/>
  <c r="N125" i="1"/>
  <c r="AP125" i="1" s="1"/>
  <c r="AS124" i="1"/>
  <c r="AR124" i="1"/>
  <c r="Z124" i="1"/>
  <c r="X124" i="1"/>
  <c r="T124" i="1"/>
  <c r="AT124" i="1" s="1"/>
  <c r="N124" i="1"/>
  <c r="AP124" i="1" s="1"/>
  <c r="AS123" i="1"/>
  <c r="AR123" i="1"/>
  <c r="Z123" i="1"/>
  <c r="X123" i="1"/>
  <c r="V123" i="1"/>
  <c r="T123" i="1"/>
  <c r="S123" i="1"/>
  <c r="N123" i="1"/>
  <c r="AP123" i="1" s="1"/>
  <c r="AS122" i="1"/>
  <c r="AR122" i="1"/>
  <c r="Z122" i="1"/>
  <c r="X122" i="1"/>
  <c r="S122" i="1"/>
  <c r="T122" i="1" s="1"/>
  <c r="N122" i="1" s="1"/>
  <c r="AS121" i="1"/>
  <c r="AR121" i="1"/>
  <c r="Z121" i="1"/>
  <c r="X121" i="1"/>
  <c r="S121" i="1"/>
  <c r="R121" i="1"/>
  <c r="AS120" i="1"/>
  <c r="AR120" i="1"/>
  <c r="Y120" i="1"/>
  <c r="T120" i="1"/>
  <c r="S120" i="1"/>
  <c r="R120" i="1"/>
  <c r="AQ611" i="1" s="1"/>
  <c r="R611" i="1" s="1"/>
  <c r="AS119" i="1"/>
  <c r="AR119" i="1"/>
  <c r="Z119" i="1"/>
  <c r="X119" i="1"/>
  <c r="S119" i="1"/>
  <c r="AS118" i="1"/>
  <c r="AR118" i="1"/>
  <c r="Z118" i="1"/>
  <c r="X118" i="1"/>
  <c r="R118" i="1"/>
  <c r="AS117" i="1"/>
  <c r="AR117" i="1"/>
  <c r="Z117" i="1"/>
  <c r="X117" i="1"/>
  <c r="S117" i="1"/>
  <c r="AS319" i="1" s="1"/>
  <c r="R117" i="1"/>
  <c r="AQ319" i="1" s="1"/>
  <c r="R319" i="1" s="1"/>
  <c r="AS116" i="1"/>
  <c r="AR116" i="1"/>
  <c r="AP116" i="1"/>
  <c r="Z116" i="1"/>
  <c r="X116" i="1"/>
  <c r="U116" i="1"/>
  <c r="T116" i="1"/>
  <c r="AT116" i="1" s="1"/>
  <c r="S116" i="1"/>
  <c r="N116" i="1"/>
  <c r="V116" i="1" s="1"/>
  <c r="AS115" i="1"/>
  <c r="AR115" i="1"/>
  <c r="Z115" i="1"/>
  <c r="X115" i="1"/>
  <c r="R115" i="1"/>
  <c r="AS114" i="1"/>
  <c r="AR114" i="1"/>
  <c r="Z114" i="1"/>
  <c r="X114" i="1"/>
  <c r="R114" i="1"/>
  <c r="AS113" i="1"/>
  <c r="AR113" i="1"/>
  <c r="Z113" i="1"/>
  <c r="X113" i="1"/>
  <c r="R113" i="1"/>
  <c r="AS112" i="1"/>
  <c r="AR112" i="1"/>
  <c r="Z112" i="1"/>
  <c r="X112" i="1"/>
  <c r="T112" i="1"/>
  <c r="AT112" i="1" s="1"/>
  <c r="S112" i="1"/>
  <c r="S312" i="1" s="1"/>
  <c r="AT312" i="1" s="1"/>
  <c r="R112" i="1"/>
  <c r="R312" i="1" s="1"/>
  <c r="AS111" i="1"/>
  <c r="AR111" i="1"/>
  <c r="Z111" i="1"/>
  <c r="X111" i="1"/>
  <c r="S111" i="1"/>
  <c r="AS110" i="1"/>
  <c r="AR110" i="1"/>
  <c r="Z110" i="1"/>
  <c r="X110" i="1"/>
  <c r="V110" i="1"/>
  <c r="T110" i="1"/>
  <c r="AT110" i="1" s="1"/>
  <c r="N110" i="1"/>
  <c r="U110" i="1" s="1"/>
  <c r="AS109" i="1"/>
  <c r="AR109" i="1"/>
  <c r="Z109" i="1"/>
  <c r="X109" i="1"/>
  <c r="R109" i="1"/>
  <c r="AQ310" i="1" s="1"/>
  <c r="R310" i="1" s="1"/>
  <c r="P310" i="1" s="1"/>
  <c r="AS108" i="1"/>
  <c r="AR108" i="1"/>
  <c r="Z108" i="1"/>
  <c r="X108" i="1"/>
  <c r="R108" i="1"/>
  <c r="AQ309" i="1" s="1"/>
  <c r="R309" i="1" s="1"/>
  <c r="N309" i="1" s="1"/>
  <c r="AS107" i="1"/>
  <c r="AR107" i="1"/>
  <c r="Z107" i="1"/>
  <c r="X107" i="1"/>
  <c r="T107" i="1"/>
  <c r="AT107" i="1" s="1"/>
  <c r="S107" i="1"/>
  <c r="AS299" i="1" s="1"/>
  <c r="S299" i="1" s="1"/>
  <c r="AT299" i="1" s="1"/>
  <c r="R107" i="1"/>
  <c r="AQ299" i="1" s="1"/>
  <c r="R299" i="1" s="1"/>
  <c r="AS106" i="1"/>
  <c r="AR106" i="1"/>
  <c r="Z106" i="1"/>
  <c r="X106" i="1"/>
  <c r="R106" i="1"/>
  <c r="AS105" i="1"/>
  <c r="AR105" i="1"/>
  <c r="Z105" i="1"/>
  <c r="X105" i="1"/>
  <c r="S105" i="1"/>
  <c r="AS293" i="1" s="1"/>
  <c r="R105" i="1"/>
  <c r="AQ293" i="1" s="1"/>
  <c r="R293" i="1" s="1"/>
  <c r="AS104" i="1"/>
  <c r="AR104" i="1"/>
  <c r="Z104" i="1"/>
  <c r="X104" i="1"/>
  <c r="T104" i="1"/>
  <c r="S104" i="1"/>
  <c r="R104" i="1"/>
  <c r="N104" i="1" s="1"/>
  <c r="AS103" i="1"/>
  <c r="AR103" i="1"/>
  <c r="Z103" i="1"/>
  <c r="X103" i="1"/>
  <c r="S103" i="1"/>
  <c r="T103" i="1" s="1"/>
  <c r="N103" i="1" s="1"/>
  <c r="R103" i="1"/>
  <c r="AS102" i="1"/>
  <c r="AR102" i="1"/>
  <c r="Z102" i="1"/>
  <c r="X102" i="1"/>
  <c r="R102" i="1"/>
  <c r="AS101" i="1"/>
  <c r="AR101" i="1"/>
  <c r="Z101" i="1"/>
  <c r="X101" i="1"/>
  <c r="T101" i="1"/>
  <c r="AT101" i="1" s="1"/>
  <c r="S101" i="1"/>
  <c r="N101" i="1" s="1"/>
  <c r="AS100" i="1"/>
  <c r="AR100" i="1"/>
  <c r="AQ100" i="1"/>
  <c r="Z100" i="1"/>
  <c r="X100" i="1"/>
  <c r="R100" i="1"/>
  <c r="AS99" i="1"/>
  <c r="AR99" i="1"/>
  <c r="Z99" i="1"/>
  <c r="X99" i="1"/>
  <c r="S99" i="1"/>
  <c r="AT99" i="1" s="1"/>
  <c r="AS98" i="1"/>
  <c r="AR98" i="1"/>
  <c r="AQ98" i="1"/>
  <c r="Z98" i="1"/>
  <c r="X98" i="1"/>
  <c r="S98" i="1"/>
  <c r="R98" i="1"/>
  <c r="N98" i="1" s="1"/>
  <c r="AS97" i="1"/>
  <c r="AR97" i="1"/>
  <c r="Z97" i="1"/>
  <c r="X97" i="1"/>
  <c r="T97" i="1"/>
  <c r="S97" i="1"/>
  <c r="AS290" i="1" s="1"/>
  <c r="S290" i="1" s="1"/>
  <c r="AT290" i="1" s="1"/>
  <c r="R97" i="1"/>
  <c r="AQ290" i="1" s="1"/>
  <c r="R290" i="1" s="1"/>
  <c r="N97" i="1"/>
  <c r="AP97" i="1" s="1"/>
  <c r="AS96" i="1"/>
  <c r="AR96" i="1"/>
  <c r="AQ96" i="1"/>
  <c r="Z96" i="1"/>
  <c r="X96" i="1"/>
  <c r="R96" i="1"/>
  <c r="AQ574" i="1" s="1"/>
  <c r="R574" i="1" s="1"/>
  <c r="AS95" i="1"/>
  <c r="AR95" i="1"/>
  <c r="Z95" i="1"/>
  <c r="X95" i="1"/>
  <c r="S95" i="1"/>
  <c r="N95" i="1"/>
  <c r="U95" i="1" s="1"/>
  <c r="AS94" i="1"/>
  <c r="AR94" i="1"/>
  <c r="R94" i="1" s="1"/>
  <c r="AQ94" i="1"/>
  <c r="Z94" i="1"/>
  <c r="X94" i="1"/>
  <c r="AS93" i="1"/>
  <c r="AR93" i="1"/>
  <c r="Z93" i="1"/>
  <c r="X93" i="1"/>
  <c r="T93" i="1"/>
  <c r="S93" i="1"/>
  <c r="N93" i="1" s="1"/>
  <c r="R93" i="1"/>
  <c r="AS92" i="1"/>
  <c r="AR92" i="1"/>
  <c r="Z92" i="1"/>
  <c r="X92" i="1"/>
  <c r="R92" i="1"/>
  <c r="S92" i="1" s="1"/>
  <c r="AS91" i="1"/>
  <c r="AR91" i="1"/>
  <c r="Z91" i="1"/>
  <c r="X91" i="1"/>
  <c r="S91" i="1"/>
  <c r="R91" i="1"/>
  <c r="AS90" i="1"/>
  <c r="AR90" i="1"/>
  <c r="Z90" i="1"/>
  <c r="X90" i="1"/>
  <c r="R90" i="1"/>
  <c r="AS89" i="1"/>
  <c r="AR89" i="1"/>
  <c r="AQ89" i="1"/>
  <c r="Z89" i="1"/>
  <c r="X89" i="1"/>
  <c r="R89" i="1"/>
  <c r="AQ567" i="1" s="1"/>
  <c r="R567" i="1" s="1"/>
  <c r="AS88" i="1"/>
  <c r="AR88" i="1"/>
  <c r="Y88" i="1"/>
  <c r="S88" i="1"/>
  <c r="R88" i="1"/>
  <c r="AS87" i="1"/>
  <c r="AR87" i="1"/>
  <c r="AQ87" i="1"/>
  <c r="Z87" i="1"/>
  <c r="X87" i="1"/>
  <c r="S87" i="1"/>
  <c r="AS564" i="1" s="1"/>
  <c r="S564" i="1" s="1"/>
  <c r="AS86" i="1"/>
  <c r="AR86" i="1"/>
  <c r="AQ86" i="1"/>
  <c r="Z86" i="1"/>
  <c r="X86" i="1"/>
  <c r="R86" i="1"/>
  <c r="AQ563" i="1" s="1"/>
  <c r="R563" i="1" s="1"/>
  <c r="AS85" i="1"/>
  <c r="AR85" i="1"/>
  <c r="R85" i="1" s="1"/>
  <c r="AQ85" i="1"/>
  <c r="Z85" i="1"/>
  <c r="X85" i="1"/>
  <c r="AS84" i="1"/>
  <c r="AR84" i="1"/>
  <c r="Z84" i="1"/>
  <c r="X84" i="1"/>
  <c r="R84" i="1"/>
  <c r="AS83" i="1"/>
  <c r="AR83" i="1"/>
  <c r="Z83" i="1"/>
  <c r="X83" i="1"/>
  <c r="R83" i="1"/>
  <c r="S83" i="1" s="1"/>
  <c r="AS82" i="1"/>
  <c r="AR82" i="1"/>
  <c r="Z82" i="1"/>
  <c r="X82" i="1"/>
  <c r="R82" i="1"/>
  <c r="S82" i="1" s="1"/>
  <c r="AS81" i="1"/>
  <c r="AR81" i="1"/>
  <c r="Z81" i="1"/>
  <c r="X81" i="1"/>
  <c r="S81" i="1"/>
  <c r="AT81" i="1" s="1"/>
  <c r="N81" i="1"/>
  <c r="AP81" i="1" s="1"/>
  <c r="AS80" i="1"/>
  <c r="AR80" i="1"/>
  <c r="Z80" i="1"/>
  <c r="X80" i="1"/>
  <c r="T80" i="1"/>
  <c r="AT80" i="1" s="1"/>
  <c r="N80" i="1"/>
  <c r="U80" i="1" s="1"/>
  <c r="AS79" i="1"/>
  <c r="AR79" i="1"/>
  <c r="AQ79" i="1"/>
  <c r="Z79" i="1"/>
  <c r="X79" i="1"/>
  <c r="T79" i="1"/>
  <c r="S79" i="1"/>
  <c r="AS277" i="1" s="1"/>
  <c r="S277" i="1" s="1"/>
  <c r="AS78" i="1"/>
  <c r="AR78" i="1"/>
  <c r="AQ78" i="1"/>
  <c r="Z78" i="1"/>
  <c r="X78" i="1"/>
  <c r="S78" i="1"/>
  <c r="R78" i="1"/>
  <c r="AS77" i="1"/>
  <c r="AR77" i="1"/>
  <c r="Z77" i="1"/>
  <c r="X77" i="1"/>
  <c r="S77" i="1"/>
  <c r="T77" i="1" s="1"/>
  <c r="AS76" i="1"/>
  <c r="AR76" i="1"/>
  <c r="Z76" i="1"/>
  <c r="X76" i="1"/>
  <c r="T76" i="1"/>
  <c r="AT76" i="1" s="1"/>
  <c r="S76" i="1"/>
  <c r="N76" i="1" s="1"/>
  <c r="R76" i="1"/>
  <c r="AS75" i="1"/>
  <c r="AR75" i="1"/>
  <c r="Z75" i="1"/>
  <c r="X75" i="1"/>
  <c r="T75" i="1"/>
  <c r="AT75" i="1" s="1"/>
  <c r="AS74" i="1"/>
  <c r="AR74" i="1"/>
  <c r="AQ74" i="1"/>
  <c r="Z74" i="1"/>
  <c r="R74" i="1"/>
  <c r="S74" i="1" s="1"/>
  <c r="P74" i="1"/>
  <c r="AS73" i="1"/>
  <c r="AR73" i="1"/>
  <c r="Z73" i="1"/>
  <c r="X73" i="1"/>
  <c r="P73" i="1"/>
  <c r="S73" i="1" s="1"/>
  <c r="AS72" i="1"/>
  <c r="AR72" i="1"/>
  <c r="Z72" i="1"/>
  <c r="X72" i="1"/>
  <c r="R72" i="1"/>
  <c r="AQ543" i="1" s="1"/>
  <c r="R543" i="1" s="1"/>
  <c r="T543" i="1" s="1"/>
  <c r="AS71" i="1"/>
  <c r="AR71" i="1"/>
  <c r="Z71" i="1"/>
  <c r="X71" i="1"/>
  <c r="R71" i="1"/>
  <c r="T71" i="1" s="1"/>
  <c r="AS70" i="1"/>
  <c r="AR70" i="1"/>
  <c r="Z70" i="1"/>
  <c r="X70" i="1"/>
  <c r="S70" i="1"/>
  <c r="AS264" i="1" s="1"/>
  <c r="R70" i="1"/>
  <c r="AQ264" i="1" s="1"/>
  <c r="R264" i="1" s="1"/>
  <c r="AS69" i="1"/>
  <c r="AR69" i="1"/>
  <c r="Y69" i="1"/>
  <c r="R69" i="1"/>
  <c r="S69" i="1" s="1"/>
  <c r="T69" i="1" s="1"/>
  <c r="AS68" i="1"/>
  <c r="AR68" i="1"/>
  <c r="Y68" i="1"/>
  <c r="R68" i="1"/>
  <c r="S68" i="1" s="1"/>
  <c r="AS67" i="1"/>
  <c r="AR67" i="1"/>
  <c r="Z67" i="1"/>
  <c r="X67" i="1"/>
  <c r="R67" i="1"/>
  <c r="AS66" i="1"/>
  <c r="AR66" i="1"/>
  <c r="R66" i="1" s="1"/>
  <c r="Z66" i="1"/>
  <c r="X66" i="1"/>
  <c r="AS65" i="1"/>
  <c r="AR65" i="1"/>
  <c r="AQ65" i="1"/>
  <c r="R65" i="1" s="1"/>
  <c r="Z65" i="1"/>
  <c r="X65" i="1"/>
  <c r="AS64" i="1"/>
  <c r="AR64" i="1"/>
  <c r="Z64" i="1"/>
  <c r="X64" i="1"/>
  <c r="S64" i="1"/>
  <c r="AS63" i="1"/>
  <c r="AR63" i="1"/>
  <c r="Z63" i="1"/>
  <c r="X63" i="1"/>
  <c r="S63" i="1"/>
  <c r="T63" i="1" s="1"/>
  <c r="R63" i="1"/>
  <c r="AS62" i="1"/>
  <c r="AR62" i="1"/>
  <c r="Z62" i="1"/>
  <c r="X62" i="1"/>
  <c r="R62" i="1"/>
  <c r="S62" i="1" s="1"/>
  <c r="AS61" i="1"/>
  <c r="AR61" i="1"/>
  <c r="AQ61" i="1"/>
  <c r="Z61" i="1"/>
  <c r="X61" i="1"/>
  <c r="S61" i="1"/>
  <c r="R61" i="1"/>
  <c r="P61" i="1" s="1"/>
  <c r="AS60" i="1"/>
  <c r="AR60" i="1"/>
  <c r="Z60" i="1"/>
  <c r="X60" i="1"/>
  <c r="S60" i="1"/>
  <c r="T60" i="1" s="1"/>
  <c r="N60" i="1" s="1"/>
  <c r="AS59" i="1"/>
  <c r="AR59" i="1"/>
  <c r="Z59" i="1"/>
  <c r="X59" i="1"/>
  <c r="S59" i="1"/>
  <c r="R59" i="1"/>
  <c r="P59" i="1"/>
  <c r="AS58" i="1"/>
  <c r="AR58" i="1"/>
  <c r="Z58" i="1"/>
  <c r="X58" i="1"/>
  <c r="T58" i="1"/>
  <c r="S58" i="1"/>
  <c r="AS261" i="1" s="1"/>
  <c r="R58" i="1"/>
  <c r="AQ261" i="1" s="1"/>
  <c r="R261" i="1" s="1"/>
  <c r="AS57" i="1"/>
  <c r="AR57" i="1"/>
  <c r="Z57" i="1"/>
  <c r="X57" i="1"/>
  <c r="S57" i="1"/>
  <c r="AS259" i="1" s="1"/>
  <c r="S259" i="1" s="1"/>
  <c r="AT259" i="1" s="1"/>
  <c r="AS56" i="1"/>
  <c r="S56" i="1" s="1"/>
  <c r="AR56" i="1"/>
  <c r="Z56" i="1"/>
  <c r="X56" i="1"/>
  <c r="R56" i="1"/>
  <c r="AS55" i="1"/>
  <c r="AR55" i="1"/>
  <c r="Z55" i="1"/>
  <c r="X55" i="1"/>
  <c r="R55" i="1"/>
  <c r="AT55" i="1" s="1"/>
  <c r="AS54" i="1"/>
  <c r="AR54" i="1"/>
  <c r="Z54" i="1"/>
  <c r="X54" i="1"/>
  <c r="S54" i="1"/>
  <c r="T54" i="1" s="1"/>
  <c r="R54" i="1"/>
  <c r="N54" i="1" s="1"/>
  <c r="AS53" i="1"/>
  <c r="AR53" i="1"/>
  <c r="Z53" i="1"/>
  <c r="X53" i="1"/>
  <c r="T53" i="1"/>
  <c r="N53" i="1" s="1"/>
  <c r="R53" i="1"/>
  <c r="AQ526" i="1" s="1"/>
  <c r="AS52" i="1"/>
  <c r="AR52" i="1"/>
  <c r="AP52" i="1"/>
  <c r="Z52" i="1"/>
  <c r="X52" i="1"/>
  <c r="U52" i="1"/>
  <c r="T52" i="1"/>
  <c r="R52" i="1"/>
  <c r="N52" i="1"/>
  <c r="V52" i="1" s="1"/>
  <c r="AS51" i="1"/>
  <c r="AR51" i="1"/>
  <c r="Z51" i="1"/>
  <c r="X51" i="1"/>
  <c r="S51" i="1"/>
  <c r="N51" i="1" s="1"/>
  <c r="AS50" i="1"/>
  <c r="AR50" i="1"/>
  <c r="Z50" i="1"/>
  <c r="X50" i="1"/>
  <c r="S50" i="1"/>
  <c r="R50" i="1"/>
  <c r="AS49" i="1"/>
  <c r="AR49" i="1"/>
  <c r="Z49" i="1"/>
  <c r="X49" i="1"/>
  <c r="S49" i="1"/>
  <c r="AS238" i="1" s="1"/>
  <c r="AT238" i="1" s="1"/>
  <c r="R49" i="1"/>
  <c r="AQ238" i="1" s="1"/>
  <c r="R238" i="1" s="1"/>
  <c r="N238" i="1" s="1"/>
  <c r="V238" i="1" s="1"/>
  <c r="AT48" i="1"/>
  <c r="AS48" i="1"/>
  <c r="AR48" i="1"/>
  <c r="R48" i="1"/>
  <c r="N48" i="1"/>
  <c r="AP48" i="1" s="1"/>
  <c r="AS47" i="1"/>
  <c r="AR47" i="1"/>
  <c r="AP47" i="1"/>
  <c r="Z47" i="1"/>
  <c r="X47" i="1"/>
  <c r="V47" i="1"/>
  <c r="T47" i="1"/>
  <c r="N47" i="1"/>
  <c r="U47" i="1" s="1"/>
  <c r="AS46" i="1"/>
  <c r="AR46" i="1"/>
  <c r="Z46" i="1"/>
  <c r="X46" i="1"/>
  <c r="T46" i="1"/>
  <c r="N46" i="1" s="1"/>
  <c r="AS45" i="1"/>
  <c r="AR45" i="1"/>
  <c r="Z45" i="1"/>
  <c r="X45" i="1"/>
  <c r="T45" i="1"/>
  <c r="S45" i="1"/>
  <c r="N45" i="1" s="1"/>
  <c r="R45" i="1"/>
  <c r="AS44" i="1"/>
  <c r="AR44" i="1"/>
  <c r="Z44" i="1"/>
  <c r="X44" i="1"/>
  <c r="R44" i="1"/>
  <c r="S44" i="1" s="1"/>
  <c r="AS43" i="1"/>
  <c r="AR43" i="1"/>
  <c r="Z43" i="1"/>
  <c r="X43" i="1"/>
  <c r="S43" i="1"/>
  <c r="AS498" i="1" s="1"/>
  <c r="R43" i="1"/>
  <c r="AQ498" i="1" s="1"/>
  <c r="AT42" i="1"/>
  <c r="AR42" i="1"/>
  <c r="Z42" i="1"/>
  <c r="X42" i="1"/>
  <c r="N42" i="1"/>
  <c r="AP42" i="1" s="1"/>
  <c r="AS41" i="1"/>
  <c r="AR41" i="1"/>
  <c r="R41" i="1" s="1"/>
  <c r="P41" i="1" s="1"/>
  <c r="AQ41" i="1"/>
  <c r="Z41" i="1"/>
  <c r="X41" i="1"/>
  <c r="AS40" i="1"/>
  <c r="AR40" i="1"/>
  <c r="Z40" i="1"/>
  <c r="X40" i="1"/>
  <c r="R40" i="1"/>
  <c r="N40" i="1" s="1"/>
  <c r="AP40" i="1" s="1"/>
  <c r="AS39" i="1"/>
  <c r="AR39" i="1"/>
  <c r="Z39" i="1"/>
  <c r="X39" i="1"/>
  <c r="T39" i="1"/>
  <c r="S39" i="1"/>
  <c r="AS489" i="1" s="1"/>
  <c r="R39" i="1"/>
  <c r="AQ489" i="1" s="1"/>
  <c r="R489" i="1" s="1"/>
  <c r="AS38" i="1"/>
  <c r="AR38" i="1"/>
  <c r="Z38" i="1"/>
  <c r="X38" i="1"/>
  <c r="T38" i="1"/>
  <c r="N38" i="1" s="1"/>
  <c r="S38" i="1"/>
  <c r="AS37" i="1"/>
  <c r="AR37" i="1"/>
  <c r="Z37" i="1"/>
  <c r="X37" i="1"/>
  <c r="T37" i="1"/>
  <c r="R37" i="1"/>
  <c r="AQ234" i="1" s="1"/>
  <c r="R234" i="1" s="1"/>
  <c r="AS36" i="1"/>
  <c r="AR36" i="1"/>
  <c r="Z36" i="1"/>
  <c r="X36" i="1"/>
  <c r="T36" i="1"/>
  <c r="R36" i="1"/>
  <c r="N36" i="1" s="1"/>
  <c r="AS35" i="1"/>
  <c r="AR35" i="1"/>
  <c r="Z35" i="1"/>
  <c r="X35" i="1"/>
  <c r="R35" i="1"/>
  <c r="AS34" i="1"/>
  <c r="AR34" i="1"/>
  <c r="Z34" i="1"/>
  <c r="X34" i="1"/>
  <c r="T34" i="1"/>
  <c r="AT34" i="1" s="1"/>
  <c r="R34" i="1"/>
  <c r="N34" i="1" s="1"/>
  <c r="AS33" i="1"/>
  <c r="AR33" i="1"/>
  <c r="Z33" i="1"/>
  <c r="X33" i="1"/>
  <c r="T33" i="1"/>
  <c r="AT33" i="1" s="1"/>
  <c r="R33" i="1"/>
  <c r="N33" i="1" s="1"/>
  <c r="AS32" i="1"/>
  <c r="AR32" i="1"/>
  <c r="Z32" i="1"/>
  <c r="X32" i="1"/>
  <c r="R32" i="1"/>
  <c r="AQ482" i="1" s="1"/>
  <c r="R482" i="1" s="1"/>
  <c r="AT31" i="1"/>
  <c r="AS31" i="1"/>
  <c r="AR31" i="1"/>
  <c r="Z31" i="1"/>
  <c r="X31" i="1"/>
  <c r="N31" i="1"/>
  <c r="V31" i="1" s="1"/>
  <c r="AS30" i="1"/>
  <c r="AR30" i="1"/>
  <c r="R30" i="1" s="1"/>
  <c r="Z30" i="1"/>
  <c r="X30" i="1"/>
  <c r="AS29" i="1"/>
  <c r="AR29" i="1"/>
  <c r="AQ29" i="1"/>
  <c r="Z29" i="1"/>
  <c r="X29" i="1"/>
  <c r="T29" i="1"/>
  <c r="R29" i="1"/>
  <c r="AQ227" i="1" s="1"/>
  <c r="R227" i="1" s="1"/>
  <c r="AS28" i="1"/>
  <c r="AR28" i="1"/>
  <c r="Z28" i="1"/>
  <c r="X28" i="1"/>
  <c r="T28" i="1"/>
  <c r="S28" i="1"/>
  <c r="N28" i="1" s="1"/>
  <c r="AS27" i="1"/>
  <c r="AR27" i="1"/>
  <c r="Z27" i="1"/>
  <c r="X27" i="1"/>
  <c r="T27" i="1"/>
  <c r="AT27" i="1" s="1"/>
  <c r="AS26" i="1"/>
  <c r="AR26" i="1"/>
  <c r="AQ26" i="1"/>
  <c r="Z26" i="1"/>
  <c r="X26" i="1"/>
  <c r="T26" i="1"/>
  <c r="R26" i="1"/>
  <c r="AQ250" i="1" s="1"/>
  <c r="AS25" i="1"/>
  <c r="AR25" i="1"/>
  <c r="AQ25" i="1"/>
  <c r="Z25" i="1"/>
  <c r="X25" i="1"/>
  <c r="T25" i="1"/>
  <c r="S25" i="1"/>
  <c r="N25" i="1"/>
  <c r="V25" i="1" s="1"/>
  <c r="AS24" i="1"/>
  <c r="AR24" i="1"/>
  <c r="Z24" i="1"/>
  <c r="X24" i="1"/>
  <c r="R24" i="1"/>
  <c r="P24" i="1" s="1"/>
  <c r="AS23" i="1"/>
  <c r="AR23" i="1"/>
  <c r="Z23" i="1"/>
  <c r="X23" i="1"/>
  <c r="T23" i="1"/>
  <c r="S23" i="1"/>
  <c r="AS467" i="1" s="1"/>
  <c r="S467" i="1" s="1"/>
  <c r="AS22" i="1"/>
  <c r="AR22" i="1"/>
  <c r="Z22" i="1"/>
  <c r="X22" i="1"/>
  <c r="T22" i="1"/>
  <c r="S22" i="1"/>
  <c r="R22" i="1"/>
  <c r="AQ471" i="1" s="1"/>
  <c r="R471" i="1" s="1"/>
  <c r="AS21" i="1"/>
  <c r="AR21" i="1"/>
  <c r="Z21" i="1"/>
  <c r="X21" i="1"/>
  <c r="R21" i="1"/>
  <c r="AS20" i="1"/>
  <c r="AR20" i="1"/>
  <c r="Z20" i="1"/>
  <c r="X20" i="1"/>
  <c r="T20" i="1"/>
  <c r="R20" i="1"/>
  <c r="N20" i="1" s="1"/>
  <c r="AS19" i="1"/>
  <c r="AR19" i="1"/>
  <c r="Z19" i="1"/>
  <c r="X19" i="1"/>
  <c r="T19" i="1"/>
  <c r="AT19" i="1" s="1"/>
  <c r="S19" i="1"/>
  <c r="AS249" i="1" s="1"/>
  <c r="S249" i="1" s="1"/>
  <c r="R19" i="1"/>
  <c r="N19" i="1"/>
  <c r="V19" i="1" s="1"/>
  <c r="AS18" i="1"/>
  <c r="AR18" i="1"/>
  <c r="Z18" i="1"/>
  <c r="X18" i="1"/>
  <c r="S18" i="1"/>
  <c r="AS213" i="1" s="1"/>
  <c r="AT213" i="1" s="1"/>
  <c r="R18" i="1"/>
  <c r="AQ213" i="1" s="1"/>
  <c r="P18" i="1"/>
  <c r="B18" i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AS17" i="1"/>
  <c r="AR17" i="1"/>
  <c r="Z17" i="1"/>
  <c r="X17" i="1"/>
  <c r="S17" i="1"/>
  <c r="R17" i="1"/>
  <c r="AQ212" i="1" s="1"/>
  <c r="B17" i="1"/>
  <c r="AS16" i="1"/>
  <c r="AR16" i="1"/>
  <c r="Z16" i="1"/>
  <c r="X16" i="1"/>
  <c r="T16" i="1"/>
  <c r="R16" i="1"/>
  <c r="AQ211" i="1" s="1"/>
  <c r="B16" i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S15" i="1"/>
  <c r="AR15" i="1"/>
  <c r="Z15" i="1"/>
  <c r="X15" i="1"/>
  <c r="R15" i="1"/>
  <c r="P15" i="1" s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Q14" i="1"/>
  <c r="O14" i="1"/>
  <c r="O13" i="1" s="1"/>
  <c r="M14" i="1"/>
  <c r="L14" i="1"/>
  <c r="K14" i="1"/>
  <c r="J14" i="1"/>
  <c r="Q13" i="1"/>
  <c r="AP33" i="1" l="1"/>
  <c r="V33" i="1"/>
  <c r="U33" i="1"/>
  <c r="AP53" i="1"/>
  <c r="V53" i="1"/>
  <c r="U53" i="1"/>
  <c r="AT56" i="1"/>
  <c r="V60" i="1"/>
  <c r="U60" i="1"/>
  <c r="AP60" i="1"/>
  <c r="N111" i="1"/>
  <c r="V122" i="1"/>
  <c r="U122" i="1"/>
  <c r="AP122" i="1"/>
  <c r="AQ559" i="1"/>
  <c r="P277" i="1"/>
  <c r="AP36" i="1"/>
  <c r="V36" i="1"/>
  <c r="U36" i="1"/>
  <c r="AP51" i="1"/>
  <c r="V51" i="1"/>
  <c r="U51" i="1"/>
  <c r="AP103" i="1"/>
  <c r="V103" i="1"/>
  <c r="U103" i="1"/>
  <c r="AQ651" i="1"/>
  <c r="S154" i="1"/>
  <c r="AS651" i="1" s="1"/>
  <c r="S651" i="1" s="1"/>
  <c r="AT651" i="1" s="1"/>
  <c r="AT15" i="1"/>
  <c r="N15" i="1"/>
  <c r="P14" i="1"/>
  <c r="T44" i="1"/>
  <c r="N44" i="1"/>
  <c r="AT130" i="1"/>
  <c r="T130" i="1"/>
  <c r="N130" i="1" s="1"/>
  <c r="AT41" i="1"/>
  <c r="T41" i="1"/>
  <c r="N41" i="1" s="1"/>
  <c r="S41" i="1"/>
  <c r="S261" i="1"/>
  <c r="AT261" i="1" s="1"/>
  <c r="N73" i="1"/>
  <c r="S85" i="1"/>
  <c r="AP20" i="1"/>
  <c r="V20" i="1"/>
  <c r="U20" i="1"/>
  <c r="T24" i="1"/>
  <c r="AT24" i="1" s="1"/>
  <c r="AQ478" i="1"/>
  <c r="R478" i="1" s="1"/>
  <c r="R14" i="1"/>
  <c r="T30" i="1"/>
  <c r="N30" i="1" s="1"/>
  <c r="V46" i="1"/>
  <c r="U46" i="1"/>
  <c r="AP46" i="1"/>
  <c r="AQ265" i="1"/>
  <c r="R265" i="1" s="1"/>
  <c r="S66" i="1"/>
  <c r="AS265" i="1" s="1"/>
  <c r="AP76" i="1"/>
  <c r="V76" i="1"/>
  <c r="U76" i="1"/>
  <c r="V98" i="1"/>
  <c r="U98" i="1"/>
  <c r="AP98" i="1"/>
  <c r="AP28" i="1"/>
  <c r="V28" i="1"/>
  <c r="U28" i="1"/>
  <c r="AT35" i="1"/>
  <c r="V93" i="1"/>
  <c r="U93" i="1"/>
  <c r="AP93" i="1"/>
  <c r="V127" i="1"/>
  <c r="U127" i="1"/>
  <c r="AP127" i="1"/>
  <c r="V133" i="1"/>
  <c r="U133" i="1"/>
  <c r="AP133" i="1"/>
  <c r="AP45" i="1"/>
  <c r="V45" i="1"/>
  <c r="U45" i="1"/>
  <c r="U54" i="1"/>
  <c r="AP54" i="1"/>
  <c r="V54" i="1"/>
  <c r="N61" i="1"/>
  <c r="AT61" i="1"/>
  <c r="T67" i="1"/>
  <c r="AT83" i="1"/>
  <c r="T83" i="1"/>
  <c r="V101" i="1"/>
  <c r="U101" i="1"/>
  <c r="AP101" i="1"/>
  <c r="AD158" i="1"/>
  <c r="AA158" i="1"/>
  <c r="U158" i="1"/>
  <c r="AP158" i="1"/>
  <c r="U196" i="1"/>
  <c r="AP196" i="1"/>
  <c r="V196" i="1"/>
  <c r="V34" i="1"/>
  <c r="U34" i="1"/>
  <c r="AP34" i="1"/>
  <c r="AP38" i="1"/>
  <c r="V38" i="1"/>
  <c r="U38" i="1"/>
  <c r="T65" i="1"/>
  <c r="N65" i="1" s="1"/>
  <c r="AT78" i="1"/>
  <c r="V104" i="1"/>
  <c r="U104" i="1"/>
  <c r="AP104" i="1"/>
  <c r="AP132" i="1"/>
  <c r="V132" i="1"/>
  <c r="U132" i="1"/>
  <c r="AT178" i="1"/>
  <c r="T178" i="1"/>
  <c r="N178" i="1"/>
  <c r="AT467" i="1"/>
  <c r="AP25" i="1"/>
  <c r="N35" i="1"/>
  <c r="AT53" i="1"/>
  <c r="N55" i="1"/>
  <c r="T62" i="1"/>
  <c r="N62" i="1" s="1"/>
  <c r="AT62" i="1"/>
  <c r="T68" i="1"/>
  <c r="N68" i="1" s="1"/>
  <c r="S264" i="1"/>
  <c r="AT264" i="1" s="1"/>
  <c r="T73" i="1"/>
  <c r="AT73" i="1"/>
  <c r="AS559" i="1"/>
  <c r="AT559" i="1" s="1"/>
  <c r="AT277" i="1"/>
  <c r="V80" i="1"/>
  <c r="T82" i="1"/>
  <c r="N82" i="1" s="1"/>
  <c r="T92" i="1"/>
  <c r="N92" i="1" s="1"/>
  <c r="V95" i="1"/>
  <c r="AT97" i="1"/>
  <c r="N99" i="1"/>
  <c r="S293" i="1"/>
  <c r="AT293" i="1" s="1"/>
  <c r="N293" i="1"/>
  <c r="N108" i="1"/>
  <c r="AP110" i="1"/>
  <c r="T111" i="1"/>
  <c r="S114" i="1"/>
  <c r="S319" i="1"/>
  <c r="AT319" i="1" s="1"/>
  <c r="AS328" i="1"/>
  <c r="S328" i="1" s="1"/>
  <c r="AT120" i="1"/>
  <c r="U123" i="1"/>
  <c r="U125" i="1"/>
  <c r="N131" i="1"/>
  <c r="AT137" i="1"/>
  <c r="T137" i="1"/>
  <c r="S157" i="1"/>
  <c r="T157" i="1" s="1"/>
  <c r="T171" i="1"/>
  <c r="AT171" i="1" s="1"/>
  <c r="T181" i="1"/>
  <c r="AT181" i="1" s="1"/>
  <c r="N181" i="1"/>
  <c r="U185" i="1"/>
  <c r="AP185" i="1"/>
  <c r="V185" i="1"/>
  <c r="T189" i="1"/>
  <c r="AT189" i="1" s="1"/>
  <c r="T195" i="1"/>
  <c r="S222" i="1"/>
  <c r="AT222" i="1" s="1"/>
  <c r="AT223" i="1"/>
  <c r="N229" i="1"/>
  <c r="T233" i="1"/>
  <c r="N244" i="1"/>
  <c r="T259" i="1"/>
  <c r="N259" i="1"/>
  <c r="T262" i="1"/>
  <c r="T266" i="1"/>
  <c r="T267" i="1"/>
  <c r="S267" i="1"/>
  <c r="AT267" i="1" s="1"/>
  <c r="S279" i="1"/>
  <c r="AT279" i="1" s="1"/>
  <c r="N281" i="1"/>
  <c r="V283" i="1"/>
  <c r="AP283" i="1"/>
  <c r="U283" i="1"/>
  <c r="AT16" i="1"/>
  <c r="AP19" i="1"/>
  <c r="AT20" i="1"/>
  <c r="S482" i="1"/>
  <c r="AT482" i="1" s="1"/>
  <c r="AT70" i="1"/>
  <c r="S574" i="1"/>
  <c r="N574" i="1"/>
  <c r="U97" i="1"/>
  <c r="V309" i="1"/>
  <c r="U309" i="1"/>
  <c r="AP309" i="1"/>
  <c r="AT108" i="1"/>
  <c r="AQ622" i="1"/>
  <c r="R622" i="1" s="1"/>
  <c r="AS622" i="1"/>
  <c r="S622" i="1" s="1"/>
  <c r="AT622" i="1" s="1"/>
  <c r="U138" i="1"/>
  <c r="V138" i="1"/>
  <c r="T139" i="1"/>
  <c r="AT139" i="1" s="1"/>
  <c r="N139" i="1"/>
  <c r="AP146" i="1"/>
  <c r="V146" i="1"/>
  <c r="U146" i="1"/>
  <c r="AT168" i="1"/>
  <c r="N168" i="1"/>
  <c r="AQ422" i="1"/>
  <c r="T175" i="1"/>
  <c r="AT175" i="1" s="1"/>
  <c r="AP203" i="1"/>
  <c r="V203" i="1"/>
  <c r="U203" i="1"/>
  <c r="U215" i="1"/>
  <c r="AP215" i="1"/>
  <c r="V215" i="1"/>
  <c r="AS496" i="1"/>
  <c r="S496" i="1" s="1"/>
  <c r="AT496" i="1" s="1"/>
  <c r="AT237" i="1"/>
  <c r="N248" i="1"/>
  <c r="U260" i="1"/>
  <c r="AP260" i="1"/>
  <c r="V260" i="1"/>
  <c r="S271" i="1"/>
  <c r="AT271" i="1" s="1"/>
  <c r="N22" i="1"/>
  <c r="AP31" i="1"/>
  <c r="S32" i="1"/>
  <c r="AS482" i="1" s="1"/>
  <c r="S35" i="1"/>
  <c r="N37" i="1"/>
  <c r="N39" i="1"/>
  <c r="U42" i="1"/>
  <c r="T64" i="1"/>
  <c r="AT64" i="1" s="1"/>
  <c r="S67" i="1"/>
  <c r="N67" i="1" s="1"/>
  <c r="N69" i="1"/>
  <c r="T72" i="1"/>
  <c r="N72" i="1" s="1"/>
  <c r="N75" i="1"/>
  <c r="AT79" i="1"/>
  <c r="N83" i="1"/>
  <c r="S84" i="1"/>
  <c r="N84" i="1" s="1"/>
  <c r="N87" i="1"/>
  <c r="T88" i="1"/>
  <c r="N88" i="1" s="1"/>
  <c r="T91" i="1"/>
  <c r="N91" i="1" s="1"/>
  <c r="AT91" i="1"/>
  <c r="T96" i="1"/>
  <c r="N96" i="1" s="1"/>
  <c r="V97" i="1"/>
  <c r="S102" i="1"/>
  <c r="T102" i="1" s="1"/>
  <c r="T105" i="1"/>
  <c r="N107" i="1"/>
  <c r="N112" i="1"/>
  <c r="S113" i="1"/>
  <c r="N113" i="1" s="1"/>
  <c r="T117" i="1"/>
  <c r="V128" i="1"/>
  <c r="T131" i="1"/>
  <c r="T135" i="1"/>
  <c r="N135" i="1" s="1"/>
  <c r="U156" i="1"/>
  <c r="AP156" i="1"/>
  <c r="V156" i="1"/>
  <c r="T163" i="1"/>
  <c r="AT163" i="1" s="1"/>
  <c r="N163" i="1"/>
  <c r="AT177" i="1"/>
  <c r="T188" i="1"/>
  <c r="N188" i="1" s="1"/>
  <c r="T198" i="1"/>
  <c r="S198" i="1"/>
  <c r="N198" i="1"/>
  <c r="U202" i="1"/>
  <c r="AP202" i="1"/>
  <c r="V202" i="1"/>
  <c r="T221" i="1"/>
  <c r="N221" i="1" s="1"/>
  <c r="N236" i="1"/>
  <c r="AP247" i="1"/>
  <c r="V247" i="1"/>
  <c r="U247" i="1"/>
  <c r="S269" i="1"/>
  <c r="AT269" i="1" s="1"/>
  <c r="AQ548" i="1"/>
  <c r="R548" i="1" s="1"/>
  <c r="N270" i="1"/>
  <c r="S270" i="1"/>
  <c r="AT270" i="1" s="1"/>
  <c r="AQ562" i="1"/>
  <c r="N278" i="1"/>
  <c r="T313" i="1"/>
  <c r="N313" i="1" s="1"/>
  <c r="AT327" i="1"/>
  <c r="T327" i="1"/>
  <c r="S344" i="1"/>
  <c r="AT344" i="1" s="1"/>
  <c r="N344" i="1"/>
  <c r="S349" i="1"/>
  <c r="AT349" i="1" s="1"/>
  <c r="V364" i="1"/>
  <c r="U364" i="1"/>
  <c r="AP364" i="1"/>
  <c r="T430" i="1"/>
  <c r="N430" i="1"/>
  <c r="AT249" i="1"/>
  <c r="T249" i="1"/>
  <c r="N249" i="1" s="1"/>
  <c r="S471" i="1"/>
  <c r="AT471" i="1" s="1"/>
  <c r="N471" i="1"/>
  <c r="N27" i="1"/>
  <c r="N29" i="1"/>
  <c r="T32" i="1"/>
  <c r="AT32" i="1"/>
  <c r="T35" i="1"/>
  <c r="N234" i="1"/>
  <c r="S234" i="1"/>
  <c r="AT234" i="1" s="1"/>
  <c r="S489" i="1"/>
  <c r="AT489" i="1" s="1"/>
  <c r="V42" i="1"/>
  <c r="U48" i="1"/>
  <c r="T57" i="1"/>
  <c r="N57" i="1" s="1"/>
  <c r="N63" i="1"/>
  <c r="T78" i="1"/>
  <c r="N78" i="1" s="1"/>
  <c r="AP80" i="1"/>
  <c r="U81" i="1"/>
  <c r="T84" i="1"/>
  <c r="AT564" i="1"/>
  <c r="T564" i="1"/>
  <c r="AP95" i="1"/>
  <c r="N299" i="1"/>
  <c r="T299" i="1"/>
  <c r="T312" i="1"/>
  <c r="N312" i="1"/>
  <c r="T113" i="1"/>
  <c r="T119" i="1"/>
  <c r="N119" i="1" s="1"/>
  <c r="U124" i="1"/>
  <c r="N126" i="1"/>
  <c r="AT131" i="1"/>
  <c r="T134" i="1"/>
  <c r="N134" i="1" s="1"/>
  <c r="N136" i="1"/>
  <c r="AQ626" i="1"/>
  <c r="R626" i="1" s="1"/>
  <c r="T136" i="1"/>
  <c r="AT136" i="1" s="1"/>
  <c r="U144" i="1"/>
  <c r="N184" i="1"/>
  <c r="T184" i="1"/>
  <c r="AT184" i="1"/>
  <c r="S212" i="1"/>
  <c r="N218" i="1"/>
  <c r="S225" i="1"/>
  <c r="AT225" i="1" s="1"/>
  <c r="N225" i="1"/>
  <c r="S240" i="1"/>
  <c r="AT240" i="1" s="1"/>
  <c r="AS562" i="1"/>
  <c r="S562" i="1" s="1"/>
  <c r="AT278" i="1"/>
  <c r="U25" i="1"/>
  <c r="N227" i="1"/>
  <c r="S227" i="1"/>
  <c r="AT227" i="1" s="1"/>
  <c r="V48" i="1"/>
  <c r="AP238" i="1"/>
  <c r="U238" i="1"/>
  <c r="T50" i="1"/>
  <c r="N50" i="1" s="1"/>
  <c r="N56" i="1"/>
  <c r="N71" i="1"/>
  <c r="N77" i="1"/>
  <c r="V81" i="1"/>
  <c r="AT87" i="1"/>
  <c r="N89" i="1"/>
  <c r="S90" i="1"/>
  <c r="AT90" i="1" s="1"/>
  <c r="N109" i="1"/>
  <c r="V124" i="1"/>
  <c r="T615" i="1"/>
  <c r="AT615" i="1"/>
  <c r="N161" i="1"/>
  <c r="AP162" i="1"/>
  <c r="V162" i="1"/>
  <c r="U162" i="1"/>
  <c r="T187" i="1"/>
  <c r="AT187" i="1" s="1"/>
  <c r="N187" i="1"/>
  <c r="AT192" i="1"/>
  <c r="T192" i="1"/>
  <c r="N192" i="1" s="1"/>
  <c r="AS455" i="1"/>
  <c r="T200" i="1"/>
  <c r="N200" i="1" s="1"/>
  <c r="S214" i="1"/>
  <c r="AT214" i="1" s="1"/>
  <c r="N246" i="1"/>
  <c r="S253" i="1"/>
  <c r="AT253" i="1" s="1"/>
  <c r="U268" i="1"/>
  <c r="AP268" i="1"/>
  <c r="V268" i="1"/>
  <c r="AP284" i="1"/>
  <c r="AD284" i="1"/>
  <c r="V284" i="1"/>
  <c r="U284" i="1"/>
  <c r="AA284" i="1"/>
  <c r="U19" i="1"/>
  <c r="T563" i="1"/>
  <c r="N563" i="1" s="1"/>
  <c r="T567" i="1"/>
  <c r="N567" i="1"/>
  <c r="T310" i="1"/>
  <c r="N310" i="1" s="1"/>
  <c r="AP138" i="1"/>
  <c r="AP148" i="1"/>
  <c r="V148" i="1"/>
  <c r="U148" i="1"/>
  <c r="AS644" i="1"/>
  <c r="S644" i="1" s="1"/>
  <c r="AT644" i="1" s="1"/>
  <c r="AT151" i="1"/>
  <c r="T151" i="1"/>
  <c r="N151" i="1" s="1"/>
  <c r="T155" i="1"/>
  <c r="N155" i="1"/>
  <c r="AT155" i="1"/>
  <c r="AP165" i="1"/>
  <c r="U165" i="1"/>
  <c r="U177" i="1"/>
  <c r="AP177" i="1"/>
  <c r="V177" i="1"/>
  <c r="AP182" i="1"/>
  <c r="U182" i="1"/>
  <c r="AP205" i="1"/>
  <c r="V205" i="1"/>
  <c r="U205" i="1"/>
  <c r="AP226" i="1"/>
  <c r="V226" i="1"/>
  <c r="U226" i="1"/>
  <c r="AQ232" i="1"/>
  <c r="R232" i="1" s="1"/>
  <c r="U239" i="1"/>
  <c r="AP239" i="1"/>
  <c r="V239" i="1"/>
  <c r="S256" i="1"/>
  <c r="AT256" i="1" s="1"/>
  <c r="AQ550" i="1"/>
  <c r="R550" i="1" s="1"/>
  <c r="S273" i="1"/>
  <c r="AT273" i="1" s="1"/>
  <c r="T18" i="1"/>
  <c r="N18" i="1" s="1"/>
  <c r="S21" i="1"/>
  <c r="N26" i="1"/>
  <c r="AT29" i="1"/>
  <c r="U31" i="1"/>
  <c r="AT40" i="1"/>
  <c r="T43" i="1"/>
  <c r="N43" i="1" s="1"/>
  <c r="T49" i="1"/>
  <c r="N49" i="1" s="1"/>
  <c r="AT49" i="1"/>
  <c r="N58" i="1"/>
  <c r="T86" i="1"/>
  <c r="N86" i="1" s="1"/>
  <c r="S89" i="1"/>
  <c r="AS567" i="1" s="1"/>
  <c r="AT567" i="1" s="1"/>
  <c r="T290" i="1"/>
  <c r="N290" i="1"/>
  <c r="S100" i="1"/>
  <c r="S106" i="1"/>
  <c r="AT106" i="1" s="1"/>
  <c r="S109" i="1"/>
  <c r="AS310" i="1" s="1"/>
  <c r="AT310" i="1" s="1"/>
  <c r="S115" i="1"/>
  <c r="T115" i="1" s="1"/>
  <c r="S118" i="1"/>
  <c r="N120" i="1"/>
  <c r="T121" i="1"/>
  <c r="AT121" i="1" s="1"/>
  <c r="AT614" i="1"/>
  <c r="AT126" i="1"/>
  <c r="T617" i="1"/>
  <c r="N617" i="1" s="1"/>
  <c r="T129" i="1"/>
  <c r="N129" i="1" s="1"/>
  <c r="T142" i="1"/>
  <c r="N142" i="1" s="1"/>
  <c r="AT142" i="1"/>
  <c r="AP144" i="1"/>
  <c r="AT146" i="1"/>
  <c r="AP160" i="1"/>
  <c r="V160" i="1"/>
  <c r="U160" i="1"/>
  <c r="T186" i="1"/>
  <c r="AT186" i="1" s="1"/>
  <c r="N186" i="1"/>
  <c r="S190" i="1"/>
  <c r="T190" i="1" s="1"/>
  <c r="N190" i="1" s="1"/>
  <c r="AT203" i="1"/>
  <c r="AP230" i="1"/>
  <c r="V230" i="1"/>
  <c r="U230" i="1"/>
  <c r="S243" i="1"/>
  <c r="AT243" i="1" s="1"/>
  <c r="AT250" i="1"/>
  <c r="N250" i="1"/>
  <c r="S251" i="1"/>
  <c r="AT251" i="1" s="1"/>
  <c r="T252" i="1"/>
  <c r="N252" i="1"/>
  <c r="N274" i="1"/>
  <c r="T274" i="1"/>
  <c r="T278" i="1"/>
  <c r="N16" i="1"/>
  <c r="T17" i="1"/>
  <c r="N23" i="1"/>
  <c r="T59" i="1"/>
  <c r="N59" i="1" s="1"/>
  <c r="N70" i="1"/>
  <c r="T74" i="1"/>
  <c r="AT74" i="1" s="1"/>
  <c r="N79" i="1"/>
  <c r="AT86" i="1"/>
  <c r="AT89" i="1"/>
  <c r="N105" i="1"/>
  <c r="T106" i="1"/>
  <c r="T109" i="1"/>
  <c r="N117" i="1"/>
  <c r="N137" i="1"/>
  <c r="N140" i="1"/>
  <c r="T141" i="1"/>
  <c r="S141" i="1"/>
  <c r="U147" i="1"/>
  <c r="AP147" i="1"/>
  <c r="V147" i="1"/>
  <c r="AT156" i="1"/>
  <c r="U159" i="1"/>
  <c r="AP159" i="1"/>
  <c r="AA159" i="1"/>
  <c r="V164" i="1"/>
  <c r="U164" i="1"/>
  <c r="AP164" i="1"/>
  <c r="T183" i="1"/>
  <c r="AT183" i="1" s="1"/>
  <c r="AT188" i="1"/>
  <c r="AP207" i="1"/>
  <c r="V207" i="1"/>
  <c r="U207" i="1"/>
  <c r="N210" i="1"/>
  <c r="N211" i="1"/>
  <c r="T213" i="1"/>
  <c r="N213" i="1" s="1"/>
  <c r="T216" i="1"/>
  <c r="N216" i="1" s="1"/>
  <c r="T217" i="1"/>
  <c r="N217" i="1"/>
  <c r="N219" i="1"/>
  <c r="T219" i="1"/>
  <c r="AQ507" i="1"/>
  <c r="R507" i="1" s="1"/>
  <c r="S254" i="1"/>
  <c r="N254" i="1" s="1"/>
  <c r="S255" i="1"/>
  <c r="AT255" i="1" s="1"/>
  <c r="N257" i="1"/>
  <c r="N282" i="1"/>
  <c r="T201" i="1"/>
  <c r="T204" i="1"/>
  <c r="T220" i="1"/>
  <c r="N220" i="1" s="1"/>
  <c r="N223" i="1"/>
  <c r="N233" i="1"/>
  <c r="N237" i="1"/>
  <c r="T516" i="1"/>
  <c r="N516" i="1" s="1"/>
  <c r="T242" i="1"/>
  <c r="N242" i="1" s="1"/>
  <c r="T248" i="1"/>
  <c r="T258" i="1"/>
  <c r="N258" i="1" s="1"/>
  <c r="N262" i="1"/>
  <c r="N266" i="1"/>
  <c r="T275" i="1"/>
  <c r="AP285" i="1"/>
  <c r="U285" i="1"/>
  <c r="T286" i="1"/>
  <c r="N288" i="1"/>
  <c r="N315" i="1"/>
  <c r="S342" i="1"/>
  <c r="AT342" i="1" s="1"/>
  <c r="V354" i="1"/>
  <c r="U354" i="1"/>
  <c r="AP354" i="1"/>
  <c r="AQ668" i="1"/>
  <c r="R668" i="1" s="1"/>
  <c r="S380" i="1"/>
  <c r="V385" i="1"/>
  <c r="U385" i="1"/>
  <c r="AP385" i="1"/>
  <c r="T452" i="1"/>
  <c r="S452" i="1"/>
  <c r="AT452" i="1" s="1"/>
  <c r="AP143" i="1"/>
  <c r="S153" i="1"/>
  <c r="T170" i="1"/>
  <c r="AT170" i="1" s="1"/>
  <c r="T173" i="1"/>
  <c r="AT173" i="1" s="1"/>
  <c r="T176" i="1"/>
  <c r="AT176" i="1" s="1"/>
  <c r="S191" i="1"/>
  <c r="S194" i="1"/>
  <c r="T194" i="1" s="1"/>
  <c r="S197" i="1"/>
  <c r="T197" i="1" s="1"/>
  <c r="S455" i="1"/>
  <c r="AT455" i="1" s="1"/>
  <c r="T472" i="1"/>
  <c r="N472" i="1" s="1"/>
  <c r="N496" i="1"/>
  <c r="T496" i="1"/>
  <c r="AT241" i="1"/>
  <c r="U263" i="1"/>
  <c r="AA272" i="1"/>
  <c r="AT286" i="1"/>
  <c r="AT288" i="1"/>
  <c r="T291" i="1"/>
  <c r="N291" i="1"/>
  <c r="AT296" i="1"/>
  <c r="T296" i="1"/>
  <c r="V308" i="1"/>
  <c r="U308" i="1"/>
  <c r="AP308" i="1"/>
  <c r="N336" i="1"/>
  <c r="S336" i="1"/>
  <c r="AT336" i="1" s="1"/>
  <c r="N347" i="1"/>
  <c r="S347" i="1"/>
  <c r="AT347" i="1" s="1"/>
  <c r="S358" i="1"/>
  <c r="AT358" i="1" s="1"/>
  <c r="N358" i="1"/>
  <c r="N365" i="1"/>
  <c r="T397" i="1"/>
  <c r="N397" i="1" s="1"/>
  <c r="AP514" i="1"/>
  <c r="U514" i="1"/>
  <c r="AT648" i="1"/>
  <c r="T648" i="1"/>
  <c r="AQ401" i="1"/>
  <c r="R401" i="1" s="1"/>
  <c r="R208" i="1" s="1"/>
  <c r="AP272" i="1"/>
  <c r="AP302" i="1"/>
  <c r="V302" i="1"/>
  <c r="U302" i="1"/>
  <c r="N306" i="1"/>
  <c r="T306" i="1"/>
  <c r="S311" i="1"/>
  <c r="AT311" i="1" s="1"/>
  <c r="T333" i="1"/>
  <c r="N333" i="1" s="1"/>
  <c r="V338" i="1"/>
  <c r="U338" i="1"/>
  <c r="AP338" i="1"/>
  <c r="AP340" i="1"/>
  <c r="V340" i="1"/>
  <c r="U340" i="1"/>
  <c r="S341" i="1"/>
  <c r="AT341" i="1" s="1"/>
  <c r="S351" i="1"/>
  <c r="AT351" i="1" s="1"/>
  <c r="AP356" i="1"/>
  <c r="V356" i="1"/>
  <c r="U356" i="1"/>
  <c r="S377" i="1"/>
  <c r="AT377" i="1" s="1"/>
  <c r="T447" i="1"/>
  <c r="S447" i="1"/>
  <c r="AT447" i="1" s="1"/>
  <c r="T152" i="1"/>
  <c r="N152" i="1" s="1"/>
  <c r="AT152" i="1"/>
  <c r="S166" i="1"/>
  <c r="T166" i="1" s="1"/>
  <c r="T169" i="1"/>
  <c r="N169" i="1" s="1"/>
  <c r="T172" i="1"/>
  <c r="N172" i="1" s="1"/>
  <c r="N174" i="1"/>
  <c r="T193" i="1"/>
  <c r="N193" i="1" s="1"/>
  <c r="N195" i="1"/>
  <c r="T199" i="1"/>
  <c r="N199" i="1" s="1"/>
  <c r="N209" i="1"/>
  <c r="N470" i="1"/>
  <c r="S470" i="1"/>
  <c r="AT470" i="1" s="1"/>
  <c r="N228" i="1"/>
  <c r="N235" i="1"/>
  <c r="V301" i="1"/>
  <c r="U301" i="1"/>
  <c r="AP301" i="1"/>
  <c r="S317" i="1"/>
  <c r="AT317" i="1" s="1"/>
  <c r="N330" i="1"/>
  <c r="S330" i="1"/>
  <c r="AT330" i="1" s="1"/>
  <c r="S346" i="1"/>
  <c r="AT346" i="1" s="1"/>
  <c r="N346" i="1"/>
  <c r="N350" i="1"/>
  <c r="AT350" i="1"/>
  <c r="S353" i="1"/>
  <c r="AT353" i="1" s="1"/>
  <c r="AQ672" i="1"/>
  <c r="R672" i="1" s="1"/>
  <c r="S384" i="1"/>
  <c r="S414" i="1"/>
  <c r="AT414" i="1" s="1"/>
  <c r="P414" i="1"/>
  <c r="S359" i="1"/>
  <c r="AT359" i="1" s="1"/>
  <c r="N201" i="1"/>
  <c r="N204" i="1"/>
  <c r="N224" i="1"/>
  <c r="N231" i="1"/>
  <c r="N245" i="1"/>
  <c r="N275" i="1"/>
  <c r="N280" i="1"/>
  <c r="N307" i="1"/>
  <c r="T316" i="1"/>
  <c r="S316" i="1"/>
  <c r="AT316" i="1" s="1"/>
  <c r="N316" i="1"/>
  <c r="N326" i="1"/>
  <c r="T326" i="1"/>
  <c r="V329" i="1"/>
  <c r="U329" i="1"/>
  <c r="AP329" i="1"/>
  <c r="N343" i="1"/>
  <c r="S343" i="1"/>
  <c r="AT343" i="1" s="1"/>
  <c r="S361" i="1"/>
  <c r="AT361" i="1" s="1"/>
  <c r="N361" i="1"/>
  <c r="S314" i="1"/>
  <c r="AT314" i="1" s="1"/>
  <c r="N314" i="1"/>
  <c r="N331" i="1"/>
  <c r="AT331" i="1"/>
  <c r="S366" i="1"/>
  <c r="AT366" i="1" s="1"/>
  <c r="S374" i="1"/>
  <c r="AT374" i="1" s="1"/>
  <c r="T145" i="1"/>
  <c r="N145" i="1" s="1"/>
  <c r="N173" i="1"/>
  <c r="N241" i="1"/>
  <c r="T541" i="1"/>
  <c r="N541" i="1"/>
  <c r="N289" i="1"/>
  <c r="N327" i="1"/>
  <c r="S334" i="1"/>
  <c r="AT334" i="1" s="1"/>
  <c r="N334" i="1"/>
  <c r="S345" i="1"/>
  <c r="AT345" i="1" s="1"/>
  <c r="N345" i="1"/>
  <c r="AT370" i="1"/>
  <c r="T370" i="1"/>
  <c r="N370" i="1" s="1"/>
  <c r="AQ665" i="1"/>
  <c r="R665" i="1" s="1"/>
  <c r="S376" i="1"/>
  <c r="N376" i="1" s="1"/>
  <c r="AQ666" i="1"/>
  <c r="R666" i="1" s="1"/>
  <c r="S378" i="1"/>
  <c r="V382" i="1"/>
  <c r="U382" i="1"/>
  <c r="AP382" i="1"/>
  <c r="S410" i="1"/>
  <c r="AT410" i="1" s="1"/>
  <c r="T420" i="1"/>
  <c r="N420" i="1" s="1"/>
  <c r="N297" i="1"/>
  <c r="U300" i="1"/>
  <c r="N305" i="1"/>
  <c r="S307" i="1"/>
  <c r="X308" i="1"/>
  <c r="S315" i="1"/>
  <c r="AT315" i="1" s="1"/>
  <c r="AA321" i="1"/>
  <c r="S323" i="1"/>
  <c r="AT323" i="1" s="1"/>
  <c r="N352" i="1"/>
  <c r="N355" i="1"/>
  <c r="S362" i="1"/>
  <c r="AT362" i="1" s="1"/>
  <c r="S368" i="1"/>
  <c r="S372" i="1"/>
  <c r="S375" i="1"/>
  <c r="S381" i="1"/>
  <c r="N386" i="1"/>
  <c r="S387" i="1"/>
  <c r="AT677" i="1"/>
  <c r="T677" i="1"/>
  <c r="AS680" i="1"/>
  <c r="S680" i="1" s="1"/>
  <c r="AT680" i="1" s="1"/>
  <c r="AT393" i="1"/>
  <c r="N394" i="1"/>
  <c r="N404" i="1"/>
  <c r="AT404" i="1"/>
  <c r="N425" i="1"/>
  <c r="N429" i="1"/>
  <c r="N434" i="1"/>
  <c r="AS700" i="1"/>
  <c r="S700" i="1" s="1"/>
  <c r="AT439" i="1"/>
  <c r="V442" i="1"/>
  <c r="U442" i="1"/>
  <c r="N459" i="1"/>
  <c r="S459" i="1"/>
  <c r="AT459" i="1" s="1"/>
  <c r="S460" i="1"/>
  <c r="AT460" i="1" s="1"/>
  <c r="N460" i="1"/>
  <c r="N477" i="1"/>
  <c r="T486" i="1"/>
  <c r="N486" i="1" s="1"/>
  <c r="AT492" i="1"/>
  <c r="S508" i="1"/>
  <c r="AT508" i="1" s="1"/>
  <c r="N520" i="1"/>
  <c r="U556" i="1"/>
  <c r="AP556" i="1"/>
  <c r="AD556" i="1"/>
  <c r="AA556" i="1"/>
  <c r="V300" i="1"/>
  <c r="AT302" i="1"/>
  <c r="AP304" i="1"/>
  <c r="AD321" i="1"/>
  <c r="AS623" i="1"/>
  <c r="AQ623" i="1"/>
  <c r="V403" i="1"/>
  <c r="U403" i="1"/>
  <c r="U406" i="1"/>
  <c r="AP406" i="1"/>
  <c r="AS690" i="1"/>
  <c r="S690" i="1" s="1"/>
  <c r="AP427" i="1"/>
  <c r="V427" i="1"/>
  <c r="N433" i="1"/>
  <c r="AT434" i="1"/>
  <c r="AT454" i="1"/>
  <c r="AT462" i="1"/>
  <c r="N462" i="1"/>
  <c r="N468" i="1"/>
  <c r="T468" i="1"/>
  <c r="S474" i="1"/>
  <c r="AT474" i="1" s="1"/>
  <c r="S495" i="1"/>
  <c r="AT495" i="1" s="1"/>
  <c r="N495" i="1"/>
  <c r="AT498" i="1"/>
  <c r="U531" i="1"/>
  <c r="AP531" i="1"/>
  <c r="U547" i="1"/>
  <c r="AP547" i="1"/>
  <c r="N292" i="1"/>
  <c r="N296" i="1"/>
  <c r="T298" i="1"/>
  <c r="N298" i="1" s="1"/>
  <c r="T318" i="1"/>
  <c r="AT318" i="1"/>
  <c r="AP321" i="1"/>
  <c r="S322" i="1"/>
  <c r="AT322" i="1" s="1"/>
  <c r="S335" i="1"/>
  <c r="AT335" i="1" s="1"/>
  <c r="T339" i="1"/>
  <c r="N339" i="1" s="1"/>
  <c r="AT339" i="1"/>
  <c r="T365" i="1"/>
  <c r="AT365" i="1"/>
  <c r="S367" i="1"/>
  <c r="AT367" i="1" s="1"/>
  <c r="S371" i="1"/>
  <c r="S383" i="1"/>
  <c r="P415" i="1"/>
  <c r="T416" i="1"/>
  <c r="N416" i="1" s="1"/>
  <c r="N426" i="1"/>
  <c r="T426" i="1"/>
  <c r="U427" i="1"/>
  <c r="S436" i="1"/>
  <c r="AT436" i="1" s="1"/>
  <c r="N436" i="1"/>
  <c r="AQ704" i="1"/>
  <c r="T443" i="1"/>
  <c r="N443" i="1" s="1"/>
  <c r="V446" i="1"/>
  <c r="U446" i="1"/>
  <c r="AT458" i="1"/>
  <c r="AT491" i="1"/>
  <c r="N491" i="1"/>
  <c r="AP494" i="1"/>
  <c r="U494" i="1"/>
  <c r="AT506" i="1"/>
  <c r="T506" i="1"/>
  <c r="N506" i="1" s="1"/>
  <c r="S519" i="1"/>
  <c r="AT519" i="1" s="1"/>
  <c r="N519" i="1"/>
  <c r="N522" i="1"/>
  <c r="T522" i="1"/>
  <c r="AP526" i="1"/>
  <c r="U526" i="1"/>
  <c r="AT538" i="1"/>
  <c r="N538" i="1"/>
  <c r="N286" i="1"/>
  <c r="AT298" i="1"/>
  <c r="N320" i="1"/>
  <c r="S325" i="1"/>
  <c r="T335" i="1"/>
  <c r="N363" i="1"/>
  <c r="N373" i="1"/>
  <c r="N388" i="1"/>
  <c r="T389" i="1"/>
  <c r="N389" i="1" s="1"/>
  <c r="AT389" i="1"/>
  <c r="AS679" i="1"/>
  <c r="S679" i="1" s="1"/>
  <c r="AT679" i="1" s="1"/>
  <c r="AT392" i="1"/>
  <c r="V407" i="1"/>
  <c r="U407" i="1"/>
  <c r="U422" i="1"/>
  <c r="AP422" i="1"/>
  <c r="AS704" i="1"/>
  <c r="S704" i="1" s="1"/>
  <c r="AT443" i="1"/>
  <c r="T453" i="1"/>
  <c r="N461" i="1"/>
  <c r="S461" i="1"/>
  <c r="AT461" i="1" s="1"/>
  <c r="N473" i="1"/>
  <c r="S485" i="1"/>
  <c r="AT485" i="1" s="1"/>
  <c r="N501" i="1"/>
  <c r="N517" i="1"/>
  <c r="U521" i="1"/>
  <c r="AP521" i="1"/>
  <c r="AP555" i="1"/>
  <c r="AD555" i="1"/>
  <c r="AA555" i="1"/>
  <c r="U555" i="1"/>
  <c r="S568" i="1"/>
  <c r="AT568" i="1" s="1"/>
  <c r="N568" i="1"/>
  <c r="T287" i="1"/>
  <c r="N287" i="1" s="1"/>
  <c r="N603" i="1"/>
  <c r="S603" i="1"/>
  <c r="AT603" i="1" s="1"/>
  <c r="N332" i="1"/>
  <c r="N348" i="1"/>
  <c r="N360" i="1"/>
  <c r="T675" i="1"/>
  <c r="N675" i="1" s="1"/>
  <c r="T392" i="1"/>
  <c r="N392" i="1" s="1"/>
  <c r="AP403" i="1"/>
  <c r="V406" i="1"/>
  <c r="P413" i="1"/>
  <c r="T421" i="1"/>
  <c r="N421" i="1" s="1"/>
  <c r="V422" i="1"/>
  <c r="N431" i="1"/>
  <c r="AP464" i="1"/>
  <c r="AD464" i="1"/>
  <c r="AA464" i="1"/>
  <c r="U464" i="1"/>
  <c r="T467" i="1"/>
  <c r="N467" i="1" s="1"/>
  <c r="N475" i="1"/>
  <c r="S480" i="1"/>
  <c r="AT480" i="1" s="1"/>
  <c r="S497" i="1"/>
  <c r="AT497" i="1" s="1"/>
  <c r="N497" i="1"/>
  <c r="T503" i="1"/>
  <c r="N503" i="1" s="1"/>
  <c r="N524" i="1"/>
  <c r="AP581" i="1"/>
  <c r="U581" i="1"/>
  <c r="S594" i="1"/>
  <c r="U321" i="1"/>
  <c r="N609" i="1"/>
  <c r="S609" i="1"/>
  <c r="AT388" i="1"/>
  <c r="S678" i="1"/>
  <c r="S398" i="1"/>
  <c r="AT398" i="1" s="1"/>
  <c r="AQ681" i="1"/>
  <c r="T400" i="1"/>
  <c r="N400" i="1" s="1"/>
  <c r="N408" i="1"/>
  <c r="V438" i="1"/>
  <c r="U438" i="1"/>
  <c r="AP440" i="1"/>
  <c r="V440" i="1"/>
  <c r="AT451" i="1"/>
  <c r="T451" i="1"/>
  <c r="N451" i="1" s="1"/>
  <c r="AP483" i="1"/>
  <c r="U483" i="1"/>
  <c r="S484" i="1"/>
  <c r="AT484" i="1" s="1"/>
  <c r="T490" i="1"/>
  <c r="N490" i="1" s="1"/>
  <c r="AT493" i="1"/>
  <c r="N493" i="1"/>
  <c r="U500" i="1"/>
  <c r="AP500" i="1"/>
  <c r="N509" i="1"/>
  <c r="T511" i="1"/>
  <c r="N511" i="1"/>
  <c r="AT514" i="1"/>
  <c r="S515" i="1"/>
  <c r="AT515" i="1" s="1"/>
  <c r="T553" i="1"/>
  <c r="N553" i="1"/>
  <c r="T557" i="1"/>
  <c r="N557" i="1" s="1"/>
  <c r="S600" i="1"/>
  <c r="AT600" i="1" s="1"/>
  <c r="N600" i="1"/>
  <c r="T600" i="1"/>
  <c r="N639" i="1"/>
  <c r="S639" i="1"/>
  <c r="AT639" i="1" s="1"/>
  <c r="S295" i="1"/>
  <c r="AT295" i="1" s="1"/>
  <c r="S303" i="1"/>
  <c r="AT320" i="1"/>
  <c r="S324" i="1"/>
  <c r="T337" i="1"/>
  <c r="N337" i="1" s="1"/>
  <c r="T357" i="1"/>
  <c r="N357" i="1" s="1"/>
  <c r="S369" i="1"/>
  <c r="AT369" i="1" s="1"/>
  <c r="N372" i="1"/>
  <c r="S379" i="1"/>
  <c r="N381" i="1"/>
  <c r="N390" i="1"/>
  <c r="S391" i="1"/>
  <c r="S395" i="1"/>
  <c r="AT395" i="1" s="1"/>
  <c r="S402" i="1"/>
  <c r="AT402" i="1" s="1"/>
  <c r="AP407" i="1"/>
  <c r="T417" i="1"/>
  <c r="N417" i="1"/>
  <c r="T423" i="1"/>
  <c r="N423" i="1" s="1"/>
  <c r="T424" i="1"/>
  <c r="N424" i="1" s="1"/>
  <c r="N435" i="1"/>
  <c r="AT435" i="1"/>
  <c r="AP442" i="1"/>
  <c r="N463" i="1"/>
  <c r="N476" i="1"/>
  <c r="AT483" i="1"/>
  <c r="AP487" i="1"/>
  <c r="S504" i="1"/>
  <c r="AT504" i="1" s="1"/>
  <c r="N513" i="1"/>
  <c r="AP529" i="1"/>
  <c r="S537" i="1"/>
  <c r="AT537" i="1" s="1"/>
  <c r="N560" i="1"/>
  <c r="N294" i="1"/>
  <c r="N318" i="1"/>
  <c r="AP662" i="1"/>
  <c r="AD662" i="1"/>
  <c r="U662" i="1"/>
  <c r="AA662" i="1"/>
  <c r="N670" i="1"/>
  <c r="S670" i="1"/>
  <c r="N405" i="1"/>
  <c r="AT416" i="1"/>
  <c r="AQ700" i="1"/>
  <c r="T439" i="1"/>
  <c r="N439" i="1" s="1"/>
  <c r="N453" i="1"/>
  <c r="T456" i="1"/>
  <c r="S456" i="1"/>
  <c r="AT456" i="1" s="1"/>
  <c r="N456" i="1"/>
  <c r="AP469" i="1"/>
  <c r="N492" i="1"/>
  <c r="N499" i="1"/>
  <c r="T499" i="1"/>
  <c r="S505" i="1"/>
  <c r="AT505" i="1" s="1"/>
  <c r="S512" i="1"/>
  <c r="AT512" i="1" s="1"/>
  <c r="T536" i="1"/>
  <c r="N536" i="1" s="1"/>
  <c r="AT524" i="1"/>
  <c r="T562" i="1"/>
  <c r="N575" i="1"/>
  <c r="S575" i="1"/>
  <c r="AT575" i="1" s="1"/>
  <c r="S576" i="1"/>
  <c r="AT576" i="1" s="1"/>
  <c r="N576" i="1"/>
  <c r="AA578" i="1"/>
  <c r="U578" i="1"/>
  <c r="AD578" i="1"/>
  <c r="U592" i="1"/>
  <c r="AP592" i="1"/>
  <c r="N624" i="1"/>
  <c r="S624" i="1"/>
  <c r="AT624" i="1" s="1"/>
  <c r="N396" i="1"/>
  <c r="AT681" i="1"/>
  <c r="T681" i="1"/>
  <c r="N437" i="1"/>
  <c r="N450" i="1"/>
  <c r="N458" i="1"/>
  <c r="AP530" i="1"/>
  <c r="P549" i="1"/>
  <c r="N549" i="1" s="1"/>
  <c r="N551" i="1"/>
  <c r="AT551" i="1"/>
  <c r="S565" i="1"/>
  <c r="AT565" i="1" s="1"/>
  <c r="N565" i="1"/>
  <c r="T565" i="1"/>
  <c r="N582" i="1"/>
  <c r="S582" i="1"/>
  <c r="AT582" i="1" s="1"/>
  <c r="N587" i="1"/>
  <c r="S587" i="1"/>
  <c r="AT587" i="1" s="1"/>
  <c r="AP588" i="1"/>
  <c r="N591" i="1"/>
  <c r="AT591" i="1"/>
  <c r="N597" i="1"/>
  <c r="N599" i="1"/>
  <c r="N608" i="1"/>
  <c r="N399" i="1"/>
  <c r="AT400" i="1"/>
  <c r="N412" i="1"/>
  <c r="N432" i="1"/>
  <c r="AT702" i="1"/>
  <c r="N702" i="1"/>
  <c r="T702" i="1"/>
  <c r="N445" i="1"/>
  <c r="P716" i="1"/>
  <c r="N716" i="1" s="1"/>
  <c r="S716" i="1"/>
  <c r="AT716" i="1" s="1"/>
  <c r="N465" i="1"/>
  <c r="U479" i="1"/>
  <c r="N510" i="1"/>
  <c r="AT547" i="1"/>
  <c r="T560" i="1"/>
  <c r="N570" i="1"/>
  <c r="AD586" i="1"/>
  <c r="AA586" i="1"/>
  <c r="U586" i="1"/>
  <c r="AP586" i="1"/>
  <c r="N616" i="1"/>
  <c r="T616" i="1"/>
  <c r="T658" i="1"/>
  <c r="N658" i="1"/>
  <c r="S687" i="1"/>
  <c r="N687" i="1" s="1"/>
  <c r="P418" i="1"/>
  <c r="S715" i="1"/>
  <c r="AT715" i="1" s="1"/>
  <c r="N715" i="1"/>
  <c r="N502" i="1"/>
  <c r="N518" i="1"/>
  <c r="N523" i="1"/>
  <c r="N525" i="1"/>
  <c r="U528" i="1"/>
  <c r="AP533" i="1"/>
  <c r="AP542" i="1"/>
  <c r="S571" i="1"/>
  <c r="AT571" i="1" s="1"/>
  <c r="AP578" i="1"/>
  <c r="N584" i="1"/>
  <c r="T593" i="1"/>
  <c r="N593" i="1" s="1"/>
  <c r="T607" i="1"/>
  <c r="N607" i="1" s="1"/>
  <c r="T393" i="1"/>
  <c r="N393" i="1" s="1"/>
  <c r="S409" i="1"/>
  <c r="N411" i="1"/>
  <c r="T419" i="1"/>
  <c r="N419" i="1" s="1"/>
  <c r="S428" i="1"/>
  <c r="AT428" i="1" s="1"/>
  <c r="N444" i="1"/>
  <c r="N448" i="1"/>
  <c r="S449" i="1"/>
  <c r="AT449" i="1" s="1"/>
  <c r="T450" i="1"/>
  <c r="N454" i="1"/>
  <c r="T466" i="1"/>
  <c r="N466" i="1" s="1"/>
  <c r="AT500" i="1"/>
  <c r="AP527" i="1"/>
  <c r="S535" i="1"/>
  <c r="AT535" i="1" s="1"/>
  <c r="N561" i="1"/>
  <c r="S577" i="1"/>
  <c r="AT577" i="1" s="1"/>
  <c r="N583" i="1"/>
  <c r="T584" i="1"/>
  <c r="N595" i="1"/>
  <c r="AA602" i="1"/>
  <c r="U602" i="1"/>
  <c r="AD602" i="1"/>
  <c r="T605" i="1"/>
  <c r="N605" i="1" s="1"/>
  <c r="S630" i="1"/>
  <c r="N630" i="1"/>
  <c r="T656" i="1"/>
  <c r="N656" i="1" s="1"/>
  <c r="T441" i="1"/>
  <c r="N441" i="1" s="1"/>
  <c r="N539" i="1"/>
  <c r="T544" i="1"/>
  <c r="N544" i="1" s="1"/>
  <c r="T552" i="1"/>
  <c r="N552" i="1"/>
  <c r="N564" i="1"/>
  <c r="AT569" i="1"/>
  <c r="N569" i="1"/>
  <c r="N572" i="1"/>
  <c r="N589" i="1"/>
  <c r="AP601" i="1"/>
  <c r="AA601" i="1"/>
  <c r="U601" i="1"/>
  <c r="AD601" i="1"/>
  <c r="N653" i="1"/>
  <c r="AT703" i="1"/>
  <c r="T703" i="1"/>
  <c r="N703" i="1"/>
  <c r="N532" i="1"/>
  <c r="N534" i="1"/>
  <c r="N540" i="1"/>
  <c r="N543" i="1"/>
  <c r="N546" i="1"/>
  <c r="S546" i="1"/>
  <c r="AT546" i="1" s="1"/>
  <c r="P554" i="1"/>
  <c r="AP558" i="1"/>
  <c r="AD558" i="1"/>
  <c r="AA558" i="1"/>
  <c r="S573" i="1"/>
  <c r="AT573" i="1" s="1"/>
  <c r="N573" i="1"/>
  <c r="N579" i="1"/>
  <c r="T585" i="1"/>
  <c r="N585" i="1" s="1"/>
  <c r="N590" i="1"/>
  <c r="S590" i="1"/>
  <c r="AT590" i="1" s="1"/>
  <c r="AT604" i="1"/>
  <c r="N604" i="1"/>
  <c r="AT610" i="1"/>
  <c r="T610" i="1"/>
  <c r="N610" i="1" s="1"/>
  <c r="AT625" i="1"/>
  <c r="P625" i="1"/>
  <c r="N625" i="1" s="1"/>
  <c r="AP545" i="1"/>
  <c r="S595" i="1"/>
  <c r="AT595" i="1" s="1"/>
  <c r="T604" i="1"/>
  <c r="AP612" i="1"/>
  <c r="T613" i="1"/>
  <c r="N613" i="1" s="1"/>
  <c r="AT623" i="1"/>
  <c r="N628" i="1"/>
  <c r="S661" i="1"/>
  <c r="AT661" i="1" s="1"/>
  <c r="AP606" i="1"/>
  <c r="AA606" i="1"/>
  <c r="T620" i="1"/>
  <c r="N620" i="1" s="1"/>
  <c r="U632" i="1"/>
  <c r="AP632" i="1"/>
  <c r="N644" i="1"/>
  <c r="T676" i="1"/>
  <c r="N676" i="1" s="1"/>
  <c r="T693" i="1"/>
  <c r="N693" i="1"/>
  <c r="AT606" i="1"/>
  <c r="T611" i="1"/>
  <c r="N611" i="1" s="1"/>
  <c r="T614" i="1"/>
  <c r="N614" i="1" s="1"/>
  <c r="N619" i="1"/>
  <c r="T619" i="1"/>
  <c r="AT631" i="1"/>
  <c r="N631" i="1"/>
  <c r="U636" i="1"/>
  <c r="AP636" i="1"/>
  <c r="N638" i="1"/>
  <c r="T638" i="1"/>
  <c r="S641" i="1"/>
  <c r="AT641" i="1" s="1"/>
  <c r="U606" i="1"/>
  <c r="X636" i="1"/>
  <c r="AT636" i="1"/>
  <c r="T646" i="1"/>
  <c r="N646" i="1" s="1"/>
  <c r="T647" i="1"/>
  <c r="N647" i="1" s="1"/>
  <c r="N697" i="1"/>
  <c r="T697" i="1"/>
  <c r="T718" i="1"/>
  <c r="N718" i="1" s="1"/>
  <c r="T621" i="1"/>
  <c r="N621" i="1" s="1"/>
  <c r="N629" i="1"/>
  <c r="AT633" i="1"/>
  <c r="P633" i="1"/>
  <c r="T643" i="1"/>
  <c r="N643" i="1" s="1"/>
  <c r="S689" i="1"/>
  <c r="AT689" i="1" s="1"/>
  <c r="N598" i="1"/>
  <c r="AD606" i="1"/>
  <c r="N615" i="1"/>
  <c r="AP618" i="1"/>
  <c r="N623" i="1"/>
  <c r="T623" i="1"/>
  <c r="S634" i="1"/>
  <c r="AT634" i="1" s="1"/>
  <c r="N634" i="1"/>
  <c r="T627" i="1"/>
  <c r="N627" i="1" s="1"/>
  <c r="T644" i="1"/>
  <c r="N664" i="1"/>
  <c r="N681" i="1"/>
  <c r="T691" i="1"/>
  <c r="AT713" i="1"/>
  <c r="N713" i="1"/>
  <c r="N645" i="1"/>
  <c r="N696" i="1"/>
  <c r="T696" i="1"/>
  <c r="U705" i="1"/>
  <c r="AP705" i="1"/>
  <c r="S709" i="1"/>
  <c r="AT709" i="1" s="1"/>
  <c r="N709" i="1"/>
  <c r="N712" i="1"/>
  <c r="N637" i="1"/>
  <c r="T645" i="1"/>
  <c r="T680" i="1"/>
  <c r="N680" i="1" s="1"/>
  <c r="N686" i="1"/>
  <c r="S688" i="1"/>
  <c r="AT688" i="1" s="1"/>
  <c r="N691" i="1"/>
  <c r="T695" i="1"/>
  <c r="AT695" i="1"/>
  <c r="AT632" i="1"/>
  <c r="T653" i="1"/>
  <c r="T654" i="1"/>
  <c r="N654" i="1" s="1"/>
  <c r="T683" i="1"/>
  <c r="N683" i="1" s="1"/>
  <c r="T651" i="1"/>
  <c r="N651" i="1" s="1"/>
  <c r="T652" i="1"/>
  <c r="N652" i="1" s="1"/>
  <c r="N684" i="1"/>
  <c r="S685" i="1"/>
  <c r="AT685" i="1" s="1"/>
  <c r="N685" i="1"/>
  <c r="T694" i="1"/>
  <c r="N694" i="1" s="1"/>
  <c r="N699" i="1"/>
  <c r="N635" i="1"/>
  <c r="P642" i="1"/>
  <c r="N642" i="1" s="1"/>
  <c r="AT642" i="1"/>
  <c r="N649" i="1"/>
  <c r="N655" i="1"/>
  <c r="N669" i="1"/>
  <c r="S669" i="1"/>
  <c r="AT669" i="1" s="1"/>
  <c r="N710" i="1"/>
  <c r="S710" i="1"/>
  <c r="AT710" i="1" s="1"/>
  <c r="S635" i="1"/>
  <c r="AT635" i="1" s="1"/>
  <c r="U673" i="1"/>
  <c r="AP673" i="1"/>
  <c r="N682" i="1"/>
  <c r="T682" i="1"/>
  <c r="T692" i="1"/>
  <c r="N692" i="1" s="1"/>
  <c r="N701" i="1"/>
  <c r="N648" i="1"/>
  <c r="T679" i="1"/>
  <c r="N679" i="1" s="1"/>
  <c r="N695" i="1"/>
  <c r="N714" i="1"/>
  <c r="S714" i="1"/>
  <c r="AT714" i="1" s="1"/>
  <c r="AT705" i="1"/>
  <c r="R640" i="1"/>
  <c r="X705" i="1"/>
  <c r="AT706" i="1"/>
  <c r="N677" i="1"/>
  <c r="N698" i="1"/>
  <c r="AT707" i="1"/>
  <c r="N707" i="1"/>
  <c r="T717" i="1"/>
  <c r="N717" i="1" s="1"/>
  <c r="E94" i="10"/>
  <c r="T14" i="10"/>
  <c r="T13" i="10" s="1"/>
  <c r="P663" i="1"/>
  <c r="N663" i="1" s="1"/>
  <c r="S708" i="1"/>
  <c r="AT708" i="1" s="1"/>
  <c r="E14" i="10"/>
  <c r="F13" i="10"/>
  <c r="U14" i="10"/>
  <c r="U13" i="10" s="1"/>
  <c r="E208" i="10"/>
  <c r="N657" i="1"/>
  <c r="U481" i="10"/>
  <c r="U457" i="10" s="1"/>
  <c r="E481" i="10"/>
  <c r="S481" i="1" s="1"/>
  <c r="AT481" i="1" s="1"/>
  <c r="E566" i="10"/>
  <c r="S566" i="1" s="1"/>
  <c r="U566" i="10"/>
  <c r="U488" i="10"/>
  <c r="E488" i="10"/>
  <c r="T488" i="1" s="1"/>
  <c r="N488" i="1" s="1"/>
  <c r="M725" i="10"/>
  <c r="E725" i="10" s="1"/>
  <c r="E723" i="10"/>
  <c r="U652" i="1" l="1"/>
  <c r="AP652" i="1"/>
  <c r="AP585" i="1"/>
  <c r="U585" i="1"/>
  <c r="AP656" i="1"/>
  <c r="U656" i="1"/>
  <c r="V400" i="1"/>
  <c r="U400" i="1"/>
  <c r="AP400" i="1"/>
  <c r="AP421" i="1"/>
  <c r="V421" i="1"/>
  <c r="U421" i="1"/>
  <c r="U129" i="1"/>
  <c r="AP129" i="1"/>
  <c r="U18" i="1"/>
  <c r="AP18" i="1"/>
  <c r="V18" i="1"/>
  <c r="AP151" i="1"/>
  <c r="V151" i="1"/>
  <c r="U151" i="1"/>
  <c r="U249" i="1"/>
  <c r="AP249" i="1"/>
  <c r="V249" i="1"/>
  <c r="AP72" i="1"/>
  <c r="V72" i="1"/>
  <c r="U72" i="1"/>
  <c r="AP607" i="1"/>
  <c r="U607" i="1"/>
  <c r="AD607" i="1"/>
  <c r="AA607" i="1"/>
  <c r="U679" i="1"/>
  <c r="AP679" i="1"/>
  <c r="AP651" i="1"/>
  <c r="U651" i="1"/>
  <c r="U676" i="1"/>
  <c r="AP676" i="1"/>
  <c r="V393" i="1"/>
  <c r="AP393" i="1"/>
  <c r="U393" i="1"/>
  <c r="U687" i="1"/>
  <c r="AP687" i="1"/>
  <c r="AP439" i="1"/>
  <c r="V439" i="1"/>
  <c r="U439" i="1"/>
  <c r="U557" i="1"/>
  <c r="AP557" i="1"/>
  <c r="V451" i="1"/>
  <c r="U451" i="1"/>
  <c r="AP451" i="1"/>
  <c r="AP467" i="1"/>
  <c r="U467" i="1"/>
  <c r="AP486" i="1"/>
  <c r="U486" i="1"/>
  <c r="AP220" i="1"/>
  <c r="AD220" i="1"/>
  <c r="AA220" i="1"/>
  <c r="U220" i="1"/>
  <c r="V220" i="1"/>
  <c r="U617" i="1"/>
  <c r="AP617" i="1"/>
  <c r="U49" i="1"/>
  <c r="AP49" i="1"/>
  <c r="V49" i="1"/>
  <c r="AP192" i="1"/>
  <c r="V192" i="1"/>
  <c r="U192" i="1"/>
  <c r="V134" i="1"/>
  <c r="U134" i="1"/>
  <c r="AP134" i="1"/>
  <c r="V78" i="1"/>
  <c r="U78" i="1"/>
  <c r="AP78" i="1"/>
  <c r="V113" i="1"/>
  <c r="U113" i="1"/>
  <c r="AP113" i="1"/>
  <c r="AP91" i="1"/>
  <c r="V91" i="1"/>
  <c r="U91" i="1"/>
  <c r="V30" i="1"/>
  <c r="U30" i="1"/>
  <c r="AP30" i="1"/>
  <c r="AD610" i="1"/>
  <c r="U610" i="1"/>
  <c r="AP610" i="1"/>
  <c r="AA610" i="1"/>
  <c r="V423" i="1"/>
  <c r="U423" i="1"/>
  <c r="AP423" i="1"/>
  <c r="U333" i="1"/>
  <c r="AP333" i="1"/>
  <c r="V333" i="1"/>
  <c r="U563" i="1"/>
  <c r="AP563" i="1"/>
  <c r="AP88" i="1"/>
  <c r="AD88" i="1"/>
  <c r="AA88" i="1"/>
  <c r="U88" i="1"/>
  <c r="AP654" i="1"/>
  <c r="U654" i="1"/>
  <c r="U680" i="1"/>
  <c r="AP680" i="1"/>
  <c r="U718" i="1"/>
  <c r="AP718" i="1"/>
  <c r="AP613" i="1"/>
  <c r="U613" i="1"/>
  <c r="AP605" i="1"/>
  <c r="AD605" i="1"/>
  <c r="AA605" i="1"/>
  <c r="U605" i="1"/>
  <c r="U593" i="1"/>
  <c r="AP593" i="1"/>
  <c r="AP298" i="1"/>
  <c r="V298" i="1"/>
  <c r="U298" i="1"/>
  <c r="AP145" i="1"/>
  <c r="V145" i="1"/>
  <c r="U145" i="1"/>
  <c r="AP92" i="1"/>
  <c r="V92" i="1"/>
  <c r="U92" i="1"/>
  <c r="AP68" i="1"/>
  <c r="AD68" i="1"/>
  <c r="AA68" i="1"/>
  <c r="U68" i="1"/>
  <c r="AP683" i="1"/>
  <c r="U683" i="1"/>
  <c r="AP258" i="1"/>
  <c r="U258" i="1"/>
  <c r="V258" i="1"/>
  <c r="U43" i="1"/>
  <c r="AP43" i="1"/>
  <c r="V43" i="1"/>
  <c r="V67" i="1"/>
  <c r="U67" i="1"/>
  <c r="AP67" i="1"/>
  <c r="AP692" i="1"/>
  <c r="AD692" i="1"/>
  <c r="AA692" i="1"/>
  <c r="U692" i="1"/>
  <c r="U694" i="1"/>
  <c r="AA694" i="1"/>
  <c r="AP694" i="1"/>
  <c r="AD694" i="1"/>
  <c r="U614" i="1"/>
  <c r="AP614" i="1"/>
  <c r="U503" i="1"/>
  <c r="AP503" i="1"/>
  <c r="V389" i="1"/>
  <c r="U389" i="1"/>
  <c r="AP389" i="1"/>
  <c r="AP242" i="1"/>
  <c r="U242" i="1"/>
  <c r="V242" i="1"/>
  <c r="V313" i="1"/>
  <c r="U313" i="1"/>
  <c r="AP313" i="1"/>
  <c r="AD313" i="1"/>
  <c r="AA313" i="1"/>
  <c r="V84" i="1"/>
  <c r="U84" i="1"/>
  <c r="AP84" i="1"/>
  <c r="AP82" i="1"/>
  <c r="V82" i="1"/>
  <c r="U82" i="1"/>
  <c r="V41" i="1"/>
  <c r="U41" i="1"/>
  <c r="AP41" i="1"/>
  <c r="U717" i="1"/>
  <c r="AD717" i="1"/>
  <c r="AP717" i="1"/>
  <c r="AA717" i="1"/>
  <c r="AA611" i="1"/>
  <c r="U611" i="1"/>
  <c r="AD611" i="1"/>
  <c r="AP611" i="1"/>
  <c r="AP620" i="1"/>
  <c r="U620" i="1"/>
  <c r="AP544" i="1"/>
  <c r="U544" i="1"/>
  <c r="AP490" i="1"/>
  <c r="U490" i="1"/>
  <c r="AP675" i="1"/>
  <c r="U675" i="1"/>
  <c r="AP506" i="1"/>
  <c r="U506" i="1"/>
  <c r="AP416" i="1"/>
  <c r="V416" i="1"/>
  <c r="U416" i="1"/>
  <c r="AP339" i="1"/>
  <c r="V339" i="1"/>
  <c r="U339" i="1"/>
  <c r="AP376" i="1"/>
  <c r="V376" i="1"/>
  <c r="U376" i="1"/>
  <c r="AP472" i="1"/>
  <c r="U472" i="1"/>
  <c r="U516" i="1"/>
  <c r="AP516" i="1"/>
  <c r="V216" i="1"/>
  <c r="U216" i="1"/>
  <c r="AD216" i="1"/>
  <c r="AA216" i="1"/>
  <c r="AP216" i="1"/>
  <c r="AP59" i="1"/>
  <c r="V59" i="1"/>
  <c r="U59" i="1"/>
  <c r="AP135" i="1"/>
  <c r="V135" i="1"/>
  <c r="U135" i="1"/>
  <c r="AP62" i="1"/>
  <c r="V62" i="1"/>
  <c r="U62" i="1"/>
  <c r="AP65" i="1"/>
  <c r="V65" i="1"/>
  <c r="U65" i="1"/>
  <c r="AP621" i="1"/>
  <c r="U621" i="1"/>
  <c r="AP643" i="1"/>
  <c r="U643" i="1"/>
  <c r="U647" i="1"/>
  <c r="AP647" i="1"/>
  <c r="V419" i="1"/>
  <c r="U419" i="1"/>
  <c r="AP419" i="1"/>
  <c r="U536" i="1"/>
  <c r="AP536" i="1"/>
  <c r="U357" i="1"/>
  <c r="AP357" i="1"/>
  <c r="V357" i="1"/>
  <c r="AP443" i="1"/>
  <c r="V443" i="1"/>
  <c r="U443" i="1"/>
  <c r="V420" i="1"/>
  <c r="U420" i="1"/>
  <c r="AP420" i="1"/>
  <c r="AP213" i="1"/>
  <c r="AD213" i="1"/>
  <c r="AA213" i="1"/>
  <c r="V213" i="1"/>
  <c r="U213" i="1"/>
  <c r="U190" i="1"/>
  <c r="AP190" i="1"/>
  <c r="V190" i="1"/>
  <c r="N118" i="1"/>
  <c r="U86" i="1"/>
  <c r="AP86" i="1"/>
  <c r="V86" i="1"/>
  <c r="AP188" i="1"/>
  <c r="AA188" i="1"/>
  <c r="AD188" i="1"/>
  <c r="V130" i="1"/>
  <c r="U130" i="1"/>
  <c r="AP130" i="1"/>
  <c r="AP646" i="1"/>
  <c r="U646" i="1"/>
  <c r="U441" i="1"/>
  <c r="AP441" i="1"/>
  <c r="V441" i="1"/>
  <c r="U337" i="1"/>
  <c r="AP337" i="1"/>
  <c r="V337" i="1"/>
  <c r="V370" i="1"/>
  <c r="U370" i="1"/>
  <c r="AP370" i="1"/>
  <c r="V397" i="1"/>
  <c r="U397" i="1"/>
  <c r="AP397" i="1"/>
  <c r="V254" i="1"/>
  <c r="U254" i="1"/>
  <c r="AP254" i="1"/>
  <c r="AP142" i="1"/>
  <c r="V142" i="1"/>
  <c r="U142" i="1"/>
  <c r="V310" i="1"/>
  <c r="U310" i="1"/>
  <c r="AP310" i="1"/>
  <c r="V200" i="1"/>
  <c r="U200" i="1"/>
  <c r="AP200" i="1"/>
  <c r="AP221" i="1"/>
  <c r="AD221" i="1"/>
  <c r="AA221" i="1"/>
  <c r="V221" i="1"/>
  <c r="U221" i="1"/>
  <c r="AP96" i="1"/>
  <c r="V96" i="1"/>
  <c r="U96" i="1"/>
  <c r="S94" i="1"/>
  <c r="AP648" i="1"/>
  <c r="U648" i="1"/>
  <c r="AP642" i="1"/>
  <c r="U642" i="1"/>
  <c r="N641" i="1"/>
  <c r="N661" i="1"/>
  <c r="AP532" i="1"/>
  <c r="U532" i="1"/>
  <c r="N571" i="1"/>
  <c r="U502" i="1"/>
  <c r="AP502" i="1"/>
  <c r="AP551" i="1"/>
  <c r="U551" i="1"/>
  <c r="U513" i="1"/>
  <c r="AP513" i="1"/>
  <c r="N402" i="1"/>
  <c r="AP381" i="1"/>
  <c r="V381" i="1"/>
  <c r="U381" i="1"/>
  <c r="AS594" i="1"/>
  <c r="AT303" i="1"/>
  <c r="AP509" i="1"/>
  <c r="U509" i="1"/>
  <c r="V388" i="1"/>
  <c r="U388" i="1"/>
  <c r="AP388" i="1"/>
  <c r="V320" i="1"/>
  <c r="U320" i="1"/>
  <c r="AP320" i="1"/>
  <c r="AP522" i="1"/>
  <c r="U522" i="1"/>
  <c r="U491" i="1"/>
  <c r="AP491" i="1"/>
  <c r="AS671" i="1"/>
  <c r="S671" i="1" s="1"/>
  <c r="AT383" i="1"/>
  <c r="N474" i="1"/>
  <c r="V433" i="1"/>
  <c r="U433" i="1"/>
  <c r="AP433" i="1"/>
  <c r="AP477" i="1"/>
  <c r="U477" i="1"/>
  <c r="AS670" i="1"/>
  <c r="AT381" i="1"/>
  <c r="AP352" i="1"/>
  <c r="V352" i="1"/>
  <c r="U352" i="1"/>
  <c r="V289" i="1"/>
  <c r="AP289" i="1"/>
  <c r="U289" i="1"/>
  <c r="N374" i="1"/>
  <c r="T322" i="1"/>
  <c r="AP343" i="1"/>
  <c r="V343" i="1"/>
  <c r="U343" i="1"/>
  <c r="AP204" i="1"/>
  <c r="U204" i="1"/>
  <c r="V204" i="1"/>
  <c r="AS672" i="1"/>
  <c r="AT384" i="1"/>
  <c r="T295" i="1"/>
  <c r="U193" i="1"/>
  <c r="AP193" i="1"/>
  <c r="V193" i="1"/>
  <c r="N351" i="1"/>
  <c r="AP306" i="1"/>
  <c r="V306" i="1"/>
  <c r="U306" i="1"/>
  <c r="AS668" i="1"/>
  <c r="S668" i="1" s="1"/>
  <c r="AT668" i="1" s="1"/>
  <c r="AT380" i="1"/>
  <c r="V262" i="1"/>
  <c r="U262" i="1"/>
  <c r="AP262" i="1"/>
  <c r="AP223" i="1"/>
  <c r="V223" i="1"/>
  <c r="U223" i="1"/>
  <c r="N141" i="1"/>
  <c r="AP274" i="1"/>
  <c r="V274" i="1"/>
  <c r="U274" i="1"/>
  <c r="AT190" i="1"/>
  <c r="AT43" i="1"/>
  <c r="N273" i="1"/>
  <c r="S232" i="1"/>
  <c r="N232" i="1"/>
  <c r="N115" i="1"/>
  <c r="AP184" i="1"/>
  <c r="AD184" i="1"/>
  <c r="AA184" i="1"/>
  <c r="V126" i="1"/>
  <c r="U126" i="1"/>
  <c r="AP126" i="1"/>
  <c r="AP299" i="1"/>
  <c r="V299" i="1"/>
  <c r="U299" i="1"/>
  <c r="N74" i="1"/>
  <c r="N489" i="1"/>
  <c r="V27" i="1"/>
  <c r="U27" i="1"/>
  <c r="AP27" i="1"/>
  <c r="T369" i="1"/>
  <c r="N335" i="1"/>
  <c r="AP270" i="1"/>
  <c r="U270" i="1"/>
  <c r="V270" i="1"/>
  <c r="V112" i="1"/>
  <c r="U112" i="1"/>
  <c r="AP112" i="1"/>
  <c r="N90" i="1"/>
  <c r="U168" i="1"/>
  <c r="AP168" i="1"/>
  <c r="V168" i="1"/>
  <c r="N189" i="1"/>
  <c r="N171" i="1"/>
  <c r="N102" i="1"/>
  <c r="N264" i="1"/>
  <c r="AT113" i="1"/>
  <c r="AT50" i="1"/>
  <c r="N24" i="1"/>
  <c r="T118" i="1"/>
  <c r="N261" i="1"/>
  <c r="V15" i="1"/>
  <c r="U15" i="1"/>
  <c r="AP15" i="1"/>
  <c r="AP488" i="1"/>
  <c r="U488" i="1"/>
  <c r="S640" i="1"/>
  <c r="AT640" i="1" s="1"/>
  <c r="AP710" i="1"/>
  <c r="U710" i="1"/>
  <c r="AP681" i="1"/>
  <c r="U681" i="1"/>
  <c r="AP697" i="1"/>
  <c r="AD697" i="1"/>
  <c r="U697" i="1"/>
  <c r="AA697" i="1"/>
  <c r="AP589" i="1"/>
  <c r="U589" i="1"/>
  <c r="AA539" i="1"/>
  <c r="U539" i="1"/>
  <c r="AD539" i="1"/>
  <c r="AP539" i="1"/>
  <c r="AP561" i="1"/>
  <c r="U561" i="1"/>
  <c r="AP616" i="1"/>
  <c r="U616" i="1"/>
  <c r="AP510" i="1"/>
  <c r="U510" i="1"/>
  <c r="V399" i="1"/>
  <c r="U399" i="1"/>
  <c r="AP399" i="1"/>
  <c r="AP587" i="1"/>
  <c r="AD587" i="1"/>
  <c r="AA587" i="1"/>
  <c r="U587" i="1"/>
  <c r="U549" i="1"/>
  <c r="AP549" i="1"/>
  <c r="AD549" i="1"/>
  <c r="AA549" i="1"/>
  <c r="V396" i="1"/>
  <c r="U396" i="1"/>
  <c r="AP396" i="1"/>
  <c r="U576" i="1"/>
  <c r="AP576" i="1"/>
  <c r="U456" i="1"/>
  <c r="AP456" i="1"/>
  <c r="V456" i="1"/>
  <c r="AP435" i="1"/>
  <c r="V435" i="1"/>
  <c r="U435" i="1"/>
  <c r="AS667" i="1"/>
  <c r="S667" i="1" s="1"/>
  <c r="AT379" i="1"/>
  <c r="AP553" i="1"/>
  <c r="U553" i="1"/>
  <c r="AP475" i="1"/>
  <c r="U475" i="1"/>
  <c r="AP603" i="1"/>
  <c r="U603" i="1"/>
  <c r="AP473" i="1"/>
  <c r="U473" i="1"/>
  <c r="U373" i="1"/>
  <c r="AP373" i="1"/>
  <c r="V373" i="1"/>
  <c r="AP519" i="1"/>
  <c r="U519" i="1"/>
  <c r="U436" i="1"/>
  <c r="AP436" i="1"/>
  <c r="V436" i="1"/>
  <c r="AS660" i="1"/>
  <c r="S660" i="1" s="1"/>
  <c r="AT371" i="1"/>
  <c r="T428" i="1"/>
  <c r="N428" i="1" s="1"/>
  <c r="U460" i="1"/>
  <c r="AP460" i="1"/>
  <c r="N700" i="1"/>
  <c r="AT700" i="1"/>
  <c r="T700" i="1"/>
  <c r="AT375" i="1"/>
  <c r="T375" i="1"/>
  <c r="AA297" i="1"/>
  <c r="V297" i="1"/>
  <c r="U297" i="1"/>
  <c r="AP297" i="1"/>
  <c r="AD297" i="1"/>
  <c r="AS666" i="1"/>
  <c r="S666" i="1" s="1"/>
  <c r="AT666" i="1" s="1"/>
  <c r="AT378" i="1"/>
  <c r="AP541" i="1"/>
  <c r="U541" i="1"/>
  <c r="V314" i="1"/>
  <c r="U314" i="1"/>
  <c r="AP314" i="1"/>
  <c r="AP307" i="1"/>
  <c r="V307" i="1"/>
  <c r="U307" i="1"/>
  <c r="AP201" i="1"/>
  <c r="U201" i="1"/>
  <c r="V201" i="1"/>
  <c r="S672" i="1"/>
  <c r="AT672" i="1" s="1"/>
  <c r="P672" i="1"/>
  <c r="AP330" i="1"/>
  <c r="AD330" i="1"/>
  <c r="AA330" i="1"/>
  <c r="V330" i="1"/>
  <c r="U330" i="1"/>
  <c r="AP235" i="1"/>
  <c r="V235" i="1"/>
  <c r="U235" i="1"/>
  <c r="V174" i="1"/>
  <c r="U174" i="1"/>
  <c r="AP174" i="1"/>
  <c r="AP347" i="1"/>
  <c r="V347" i="1"/>
  <c r="U347" i="1"/>
  <c r="U291" i="1"/>
  <c r="AP291" i="1"/>
  <c r="V291" i="1"/>
  <c r="AP496" i="1"/>
  <c r="U496" i="1"/>
  <c r="T191" i="1"/>
  <c r="N191" i="1" s="1"/>
  <c r="AT191" i="1"/>
  <c r="T668" i="1"/>
  <c r="N668" i="1"/>
  <c r="AP315" i="1"/>
  <c r="V315" i="1"/>
  <c r="U315" i="1"/>
  <c r="AS507" i="1"/>
  <c r="S507" i="1" s="1"/>
  <c r="AT507" i="1" s="1"/>
  <c r="AT254" i="1"/>
  <c r="AP23" i="1"/>
  <c r="V23" i="1"/>
  <c r="U23" i="1"/>
  <c r="AP252" i="1"/>
  <c r="V252" i="1"/>
  <c r="U252" i="1"/>
  <c r="AP186" i="1"/>
  <c r="AA186" i="1"/>
  <c r="AD186" i="1"/>
  <c r="AP290" i="1"/>
  <c r="V290" i="1"/>
  <c r="U290" i="1"/>
  <c r="AP155" i="1"/>
  <c r="V155" i="1"/>
  <c r="U155" i="1"/>
  <c r="AP109" i="1"/>
  <c r="V109" i="1"/>
  <c r="U109" i="1"/>
  <c r="U77" i="1"/>
  <c r="AP77" i="1"/>
  <c r="V77" i="1"/>
  <c r="AP227" i="1"/>
  <c r="U227" i="1"/>
  <c r="V227" i="1"/>
  <c r="V225" i="1"/>
  <c r="U225" i="1"/>
  <c r="AP225" i="1"/>
  <c r="U63" i="1"/>
  <c r="AP63" i="1"/>
  <c r="V63" i="1"/>
  <c r="U471" i="1"/>
  <c r="AP471" i="1"/>
  <c r="S548" i="1"/>
  <c r="AT548" i="1" s="1"/>
  <c r="AT193" i="1"/>
  <c r="V107" i="1"/>
  <c r="U107" i="1"/>
  <c r="AP107" i="1"/>
  <c r="U69" i="1"/>
  <c r="AP69" i="1"/>
  <c r="AD69" i="1"/>
  <c r="AA69" i="1"/>
  <c r="AP248" i="1"/>
  <c r="U248" i="1"/>
  <c r="V248" i="1"/>
  <c r="AP574" i="1"/>
  <c r="U574" i="1"/>
  <c r="V229" i="1"/>
  <c r="U229" i="1"/>
  <c r="AP229" i="1"/>
  <c r="AP131" i="1"/>
  <c r="V131" i="1"/>
  <c r="U131" i="1"/>
  <c r="T114" i="1"/>
  <c r="AT114" i="1" s="1"/>
  <c r="V35" i="1"/>
  <c r="U35" i="1"/>
  <c r="AP35" i="1"/>
  <c r="AT18" i="1"/>
  <c r="AT119" i="1"/>
  <c r="AP111" i="1"/>
  <c r="V111" i="1"/>
  <c r="U111" i="1"/>
  <c r="U701" i="1"/>
  <c r="AP701" i="1"/>
  <c r="U635" i="1"/>
  <c r="AP635" i="1"/>
  <c r="AP623" i="1"/>
  <c r="U623" i="1"/>
  <c r="U619" i="1"/>
  <c r="AP619" i="1"/>
  <c r="AP644" i="1"/>
  <c r="U644" i="1"/>
  <c r="U590" i="1"/>
  <c r="AP590" i="1"/>
  <c r="AP703" i="1"/>
  <c r="U703" i="1"/>
  <c r="AP715" i="1"/>
  <c r="U715" i="1"/>
  <c r="AP702" i="1"/>
  <c r="U702" i="1"/>
  <c r="AP405" i="1"/>
  <c r="V405" i="1"/>
  <c r="U405" i="1"/>
  <c r="N708" i="1"/>
  <c r="AP664" i="1"/>
  <c r="U664" i="1"/>
  <c r="T633" i="1"/>
  <c r="N633" i="1" s="1"/>
  <c r="U628" i="1"/>
  <c r="AP628" i="1"/>
  <c r="U625" i="1"/>
  <c r="AP625" i="1"/>
  <c r="N554" i="1"/>
  <c r="T554" i="1"/>
  <c r="AP572" i="1"/>
  <c r="U572" i="1"/>
  <c r="T449" i="1"/>
  <c r="N535" i="1"/>
  <c r="AP448" i="1"/>
  <c r="V448" i="1"/>
  <c r="U448" i="1"/>
  <c r="U608" i="1"/>
  <c r="AD608" i="1"/>
  <c r="AP608" i="1"/>
  <c r="AA608" i="1"/>
  <c r="N505" i="1"/>
  <c r="AP318" i="1"/>
  <c r="V318" i="1"/>
  <c r="U318" i="1"/>
  <c r="V424" i="1"/>
  <c r="U424" i="1"/>
  <c r="AP424" i="1"/>
  <c r="N395" i="1"/>
  <c r="AP372" i="1"/>
  <c r="V372" i="1"/>
  <c r="U372" i="1"/>
  <c r="AP408" i="1"/>
  <c r="V408" i="1"/>
  <c r="U408" i="1"/>
  <c r="AP524" i="1"/>
  <c r="U524" i="1"/>
  <c r="N379" i="1"/>
  <c r="N303" i="1"/>
  <c r="T371" i="1"/>
  <c r="U286" i="1"/>
  <c r="AP286" i="1"/>
  <c r="V286" i="1"/>
  <c r="N398" i="1"/>
  <c r="AP520" i="1"/>
  <c r="U520" i="1"/>
  <c r="AP434" i="1"/>
  <c r="V434" i="1"/>
  <c r="U434" i="1"/>
  <c r="AS662" i="1"/>
  <c r="AT662" i="1" s="1"/>
  <c r="AT372" i="1"/>
  <c r="N322" i="1"/>
  <c r="N378" i="1"/>
  <c r="N362" i="1"/>
  <c r="N366" i="1"/>
  <c r="AP280" i="1"/>
  <c r="V280" i="1"/>
  <c r="U280" i="1"/>
  <c r="N353" i="1"/>
  <c r="N317" i="1"/>
  <c r="AP228" i="1"/>
  <c r="V228" i="1"/>
  <c r="U228" i="1"/>
  <c r="U172" i="1"/>
  <c r="AP172" i="1"/>
  <c r="V172" i="1"/>
  <c r="N447" i="1"/>
  <c r="N341" i="1"/>
  <c r="N452" i="1"/>
  <c r="N375" i="1"/>
  <c r="AP288" i="1"/>
  <c r="V288" i="1"/>
  <c r="U288" i="1"/>
  <c r="T507" i="1"/>
  <c r="N507" i="1"/>
  <c r="N183" i="1"/>
  <c r="V140" i="1"/>
  <c r="U140" i="1"/>
  <c r="AP140" i="1"/>
  <c r="AP105" i="1"/>
  <c r="V105" i="1"/>
  <c r="U105" i="1"/>
  <c r="T21" i="1"/>
  <c r="S550" i="1"/>
  <c r="AT550" i="1" s="1"/>
  <c r="N550" i="1"/>
  <c r="N253" i="1"/>
  <c r="N106" i="1"/>
  <c r="U71" i="1"/>
  <c r="AP71" i="1"/>
  <c r="V71" i="1"/>
  <c r="N121" i="1"/>
  <c r="AT57" i="1"/>
  <c r="N269" i="1"/>
  <c r="V87" i="1"/>
  <c r="U87" i="1"/>
  <c r="AP87" i="1"/>
  <c r="V22" i="1"/>
  <c r="U22" i="1"/>
  <c r="AP22" i="1"/>
  <c r="X574" i="1"/>
  <c r="AT574" i="1"/>
  <c r="N267" i="1"/>
  <c r="AP99" i="1"/>
  <c r="V99" i="1"/>
  <c r="U99" i="1"/>
  <c r="N32" i="1"/>
  <c r="AT65" i="1"/>
  <c r="AT129" i="1"/>
  <c r="T85" i="1"/>
  <c r="N85" i="1" s="1"/>
  <c r="T100" i="1"/>
  <c r="AT100" i="1" s="1"/>
  <c r="T154" i="1"/>
  <c r="E13" i="10"/>
  <c r="U707" i="1"/>
  <c r="AP707" i="1"/>
  <c r="AD699" i="1"/>
  <c r="AA699" i="1"/>
  <c r="AP699" i="1"/>
  <c r="U699" i="1"/>
  <c r="AP696" i="1"/>
  <c r="U696" i="1"/>
  <c r="AD696" i="1"/>
  <c r="AA696" i="1"/>
  <c r="U615" i="1"/>
  <c r="AP615" i="1"/>
  <c r="U638" i="1"/>
  <c r="AP638" i="1"/>
  <c r="AP569" i="1"/>
  <c r="U569" i="1"/>
  <c r="AP444" i="1"/>
  <c r="V444" i="1"/>
  <c r="U444" i="1"/>
  <c r="T418" i="1"/>
  <c r="N418" i="1"/>
  <c r="U465" i="1"/>
  <c r="AP465" i="1"/>
  <c r="AD465" i="1"/>
  <c r="AA465" i="1"/>
  <c r="U599" i="1"/>
  <c r="AP599" i="1"/>
  <c r="AP582" i="1"/>
  <c r="U582" i="1"/>
  <c r="U624" i="1"/>
  <c r="AP624" i="1"/>
  <c r="AP294" i="1"/>
  <c r="V294" i="1"/>
  <c r="U294" i="1"/>
  <c r="AP639" i="1"/>
  <c r="U639" i="1"/>
  <c r="P515" i="1"/>
  <c r="U493" i="1"/>
  <c r="AP493" i="1"/>
  <c r="T413" i="1"/>
  <c r="N413" i="1"/>
  <c r="N369" i="1"/>
  <c r="N295" i="1"/>
  <c r="AP461" i="1"/>
  <c r="U461" i="1"/>
  <c r="U363" i="1"/>
  <c r="AP363" i="1"/>
  <c r="V363" i="1"/>
  <c r="AP538" i="1"/>
  <c r="AD538" i="1"/>
  <c r="U538" i="1"/>
  <c r="AA538" i="1"/>
  <c r="N512" i="1"/>
  <c r="AP468" i="1"/>
  <c r="U468" i="1"/>
  <c r="N508" i="1"/>
  <c r="V429" i="1"/>
  <c r="U429" i="1"/>
  <c r="AP429" i="1"/>
  <c r="N371" i="1"/>
  <c r="T666" i="1"/>
  <c r="N666" i="1" s="1"/>
  <c r="V345" i="1"/>
  <c r="U345" i="1"/>
  <c r="AP345" i="1"/>
  <c r="AP241" i="1"/>
  <c r="V241" i="1"/>
  <c r="U241" i="1"/>
  <c r="AP275" i="1"/>
  <c r="U275" i="1"/>
  <c r="V275" i="1"/>
  <c r="U169" i="1"/>
  <c r="AP169" i="1"/>
  <c r="V169" i="1"/>
  <c r="N377" i="1"/>
  <c r="AP336" i="1"/>
  <c r="V336" i="1"/>
  <c r="U336" i="1"/>
  <c r="T367" i="1"/>
  <c r="N367" i="1" s="1"/>
  <c r="AD211" i="1"/>
  <c r="AA211" i="1"/>
  <c r="V211" i="1"/>
  <c r="U211" i="1"/>
  <c r="AP211" i="1"/>
  <c r="U137" i="1"/>
  <c r="AP137" i="1"/>
  <c r="V137" i="1"/>
  <c r="AT17" i="1"/>
  <c r="AT172" i="1"/>
  <c r="AP120" i="1"/>
  <c r="AD120" i="1"/>
  <c r="AA120" i="1"/>
  <c r="N256" i="1"/>
  <c r="U161" i="1"/>
  <c r="AP161" i="1"/>
  <c r="V161" i="1"/>
  <c r="U56" i="1"/>
  <c r="AP56" i="1"/>
  <c r="V56" i="1"/>
  <c r="N21" i="1"/>
  <c r="AD218" i="1"/>
  <c r="AA218" i="1"/>
  <c r="V218" i="1"/>
  <c r="U218" i="1"/>
  <c r="AP218" i="1"/>
  <c r="T626" i="1"/>
  <c r="S626" i="1"/>
  <c r="AT626" i="1" s="1"/>
  <c r="N626" i="1"/>
  <c r="V119" i="1"/>
  <c r="U119" i="1"/>
  <c r="AP119" i="1"/>
  <c r="V57" i="1"/>
  <c r="U57" i="1"/>
  <c r="AP57" i="1"/>
  <c r="AP234" i="1"/>
  <c r="U234" i="1"/>
  <c r="V234" i="1"/>
  <c r="N194" i="1"/>
  <c r="T622" i="1"/>
  <c r="N622" i="1" s="1"/>
  <c r="N222" i="1"/>
  <c r="AT169" i="1"/>
  <c r="AP61" i="1"/>
  <c r="V61" i="1"/>
  <c r="U61" i="1"/>
  <c r="AT154" i="1"/>
  <c r="N566" i="1"/>
  <c r="AT566" i="1"/>
  <c r="U714" i="1"/>
  <c r="AD714" i="1"/>
  <c r="AA714" i="1"/>
  <c r="AP714" i="1"/>
  <c r="U682" i="1"/>
  <c r="AP682" i="1"/>
  <c r="AP669" i="1"/>
  <c r="U669" i="1"/>
  <c r="U691" i="1"/>
  <c r="AP691" i="1"/>
  <c r="AP637" i="1"/>
  <c r="U637" i="1"/>
  <c r="U645" i="1"/>
  <c r="AP645" i="1"/>
  <c r="AP629" i="1"/>
  <c r="U629" i="1"/>
  <c r="AP579" i="1"/>
  <c r="AD579" i="1"/>
  <c r="AA579" i="1"/>
  <c r="U579" i="1"/>
  <c r="AP546" i="1"/>
  <c r="U546" i="1"/>
  <c r="U653" i="1"/>
  <c r="AP653" i="1"/>
  <c r="U432" i="1"/>
  <c r="AP432" i="1"/>
  <c r="V432" i="1"/>
  <c r="U597" i="1"/>
  <c r="AP597" i="1"/>
  <c r="AA458" i="1"/>
  <c r="U458" i="1"/>
  <c r="AP458" i="1"/>
  <c r="AD458" i="1"/>
  <c r="AP575" i="1"/>
  <c r="U575" i="1"/>
  <c r="AP453" i="1"/>
  <c r="V453" i="1"/>
  <c r="U453" i="1"/>
  <c r="AT670" i="1"/>
  <c r="U560" i="1"/>
  <c r="AP560" i="1"/>
  <c r="AP476" i="1"/>
  <c r="U476" i="1"/>
  <c r="AP609" i="1"/>
  <c r="U609" i="1"/>
  <c r="U360" i="1"/>
  <c r="AP360" i="1"/>
  <c r="V360" i="1"/>
  <c r="V287" i="1"/>
  <c r="AP287" i="1"/>
  <c r="U287" i="1"/>
  <c r="N504" i="1"/>
  <c r="U462" i="1"/>
  <c r="AP462" i="1"/>
  <c r="R457" i="1"/>
  <c r="V425" i="1"/>
  <c r="U425" i="1"/>
  <c r="AP425" i="1"/>
  <c r="AT368" i="1"/>
  <c r="T368" i="1"/>
  <c r="N368" i="1" s="1"/>
  <c r="N410" i="1"/>
  <c r="N359" i="1"/>
  <c r="AP470" i="1"/>
  <c r="U470" i="1"/>
  <c r="AS401" i="1"/>
  <c r="N166" i="1"/>
  <c r="N323" i="1"/>
  <c r="AP282" i="1"/>
  <c r="V282" i="1"/>
  <c r="U282" i="1"/>
  <c r="AP219" i="1"/>
  <c r="AD219" i="1"/>
  <c r="AA219" i="1"/>
  <c r="V219" i="1"/>
  <c r="U219" i="1"/>
  <c r="N251" i="1"/>
  <c r="V246" i="1"/>
  <c r="U246" i="1"/>
  <c r="AD246" i="1"/>
  <c r="AA246" i="1"/>
  <c r="AP246" i="1"/>
  <c r="V50" i="1"/>
  <c r="U50" i="1"/>
  <c r="AP50" i="1"/>
  <c r="N17" i="1"/>
  <c r="AT212" i="1"/>
  <c r="T212" i="1"/>
  <c r="V136" i="1"/>
  <c r="U136" i="1"/>
  <c r="AP136" i="1"/>
  <c r="N349" i="1"/>
  <c r="V83" i="1"/>
  <c r="U83" i="1"/>
  <c r="AP83" i="1"/>
  <c r="N271" i="1"/>
  <c r="N175" i="1"/>
  <c r="N482" i="1"/>
  <c r="V281" i="1"/>
  <c r="U281" i="1"/>
  <c r="AP281" i="1"/>
  <c r="N157" i="1"/>
  <c r="N64" i="1"/>
  <c r="AT115" i="1"/>
  <c r="N66" i="1"/>
  <c r="AT84" i="1"/>
  <c r="N154" i="1"/>
  <c r="AT59" i="1"/>
  <c r="P208" i="1"/>
  <c r="N277" i="1"/>
  <c r="AA695" i="1"/>
  <c r="AP695" i="1"/>
  <c r="AD695" i="1"/>
  <c r="U695" i="1"/>
  <c r="U685" i="1"/>
  <c r="AP685" i="1"/>
  <c r="U712" i="1"/>
  <c r="AP712" i="1"/>
  <c r="U713" i="1"/>
  <c r="AP713" i="1"/>
  <c r="AP598" i="1"/>
  <c r="U598" i="1"/>
  <c r="AA693" i="1"/>
  <c r="U693" i="1"/>
  <c r="AD693" i="1"/>
  <c r="AP693" i="1"/>
  <c r="AP543" i="1"/>
  <c r="U543" i="1"/>
  <c r="AP716" i="1"/>
  <c r="U716" i="1"/>
  <c r="AP565" i="1"/>
  <c r="U565" i="1"/>
  <c r="AP499" i="1"/>
  <c r="U499" i="1"/>
  <c r="AP670" i="1"/>
  <c r="U670" i="1"/>
  <c r="AP417" i="1"/>
  <c r="V417" i="1"/>
  <c r="U417" i="1"/>
  <c r="AS678" i="1"/>
  <c r="AT391" i="1"/>
  <c r="AP600" i="1"/>
  <c r="U600" i="1"/>
  <c r="U497" i="1"/>
  <c r="AP497" i="1"/>
  <c r="U348" i="1"/>
  <c r="AP348" i="1"/>
  <c r="V348" i="1"/>
  <c r="AP568" i="1"/>
  <c r="U568" i="1"/>
  <c r="AP517" i="1"/>
  <c r="U517" i="1"/>
  <c r="AP426" i="1"/>
  <c r="V426" i="1"/>
  <c r="U426" i="1"/>
  <c r="V296" i="1"/>
  <c r="U296" i="1"/>
  <c r="AP296" i="1"/>
  <c r="T690" i="1"/>
  <c r="N690" i="1" s="1"/>
  <c r="AT690" i="1"/>
  <c r="AP459" i="1"/>
  <c r="U459" i="1"/>
  <c r="AS674" i="1"/>
  <c r="S674" i="1" s="1"/>
  <c r="AT387" i="1"/>
  <c r="AS665" i="1"/>
  <c r="S665" i="1" s="1"/>
  <c r="AT665" i="1" s="1"/>
  <c r="AT376" i="1"/>
  <c r="V334" i="1"/>
  <c r="U334" i="1"/>
  <c r="AP334" i="1"/>
  <c r="V173" i="1"/>
  <c r="U173" i="1"/>
  <c r="AP173" i="1"/>
  <c r="V361" i="1"/>
  <c r="U361" i="1"/>
  <c r="AP361" i="1"/>
  <c r="AD326" i="1"/>
  <c r="AA326" i="1"/>
  <c r="V326" i="1"/>
  <c r="U326" i="1"/>
  <c r="AP326" i="1"/>
  <c r="AP245" i="1"/>
  <c r="V245" i="1"/>
  <c r="U245" i="1"/>
  <c r="T414" i="1"/>
  <c r="N414" i="1" s="1"/>
  <c r="AP350" i="1"/>
  <c r="V350" i="1"/>
  <c r="U350" i="1"/>
  <c r="AP209" i="1"/>
  <c r="V209" i="1"/>
  <c r="U209" i="1"/>
  <c r="S401" i="1"/>
  <c r="AT401" i="1" s="1"/>
  <c r="AP365" i="1"/>
  <c r="V365" i="1"/>
  <c r="U365" i="1"/>
  <c r="AP257" i="1"/>
  <c r="V257" i="1"/>
  <c r="U257" i="1"/>
  <c r="AA217" i="1"/>
  <c r="V217" i="1"/>
  <c r="U217" i="1"/>
  <c r="AP217" i="1"/>
  <c r="AD217" i="1"/>
  <c r="V210" i="1"/>
  <c r="U210" i="1"/>
  <c r="AD210" i="1"/>
  <c r="AA210" i="1"/>
  <c r="AP210" i="1"/>
  <c r="N170" i="1"/>
  <c r="AP117" i="1"/>
  <c r="V117" i="1"/>
  <c r="U117" i="1"/>
  <c r="AP79" i="1"/>
  <c r="V79" i="1"/>
  <c r="U79" i="1"/>
  <c r="AP16" i="1"/>
  <c r="V16" i="1"/>
  <c r="U16" i="1"/>
  <c r="AP250" i="1"/>
  <c r="V250" i="1"/>
  <c r="U250" i="1"/>
  <c r="AP58" i="1"/>
  <c r="V58" i="1"/>
  <c r="U58" i="1"/>
  <c r="AP26" i="1"/>
  <c r="V26" i="1"/>
  <c r="U26" i="1"/>
  <c r="U567" i="1"/>
  <c r="AP567" i="1"/>
  <c r="AP187" i="1"/>
  <c r="AA187" i="1"/>
  <c r="AD187" i="1"/>
  <c r="U89" i="1"/>
  <c r="AP89" i="1"/>
  <c r="V89" i="1"/>
  <c r="AP312" i="1"/>
  <c r="V312" i="1"/>
  <c r="U312" i="1"/>
  <c r="AP278" i="1"/>
  <c r="V278" i="1"/>
  <c r="U278" i="1"/>
  <c r="AP163" i="1"/>
  <c r="V163" i="1"/>
  <c r="U163" i="1"/>
  <c r="V39" i="1"/>
  <c r="U39" i="1"/>
  <c r="AP39" i="1"/>
  <c r="U139" i="1"/>
  <c r="AP139" i="1"/>
  <c r="V139" i="1"/>
  <c r="U259" i="1"/>
  <c r="AP259" i="1"/>
  <c r="V259" i="1"/>
  <c r="V181" i="1"/>
  <c r="U181" i="1"/>
  <c r="AP181" i="1"/>
  <c r="T328" i="1"/>
  <c r="N328" i="1"/>
  <c r="AT328" i="1"/>
  <c r="AP108" i="1"/>
  <c r="V108" i="1"/>
  <c r="U108" i="1"/>
  <c r="AP73" i="1"/>
  <c r="V73" i="1"/>
  <c r="U73" i="1"/>
  <c r="V44" i="1"/>
  <c r="U44" i="1"/>
  <c r="AP44" i="1"/>
  <c r="U677" i="1"/>
  <c r="AP677" i="1"/>
  <c r="U709" i="1"/>
  <c r="AP709" i="1"/>
  <c r="AP634" i="1"/>
  <c r="U634" i="1"/>
  <c r="AP631" i="1"/>
  <c r="U631" i="1"/>
  <c r="AA604" i="1"/>
  <c r="AP604" i="1"/>
  <c r="AD604" i="1"/>
  <c r="U604" i="1"/>
  <c r="AP540" i="1"/>
  <c r="U540" i="1"/>
  <c r="U552" i="1"/>
  <c r="AP552" i="1"/>
  <c r="U630" i="1"/>
  <c r="AP630" i="1"/>
  <c r="U466" i="1"/>
  <c r="AP466" i="1"/>
  <c r="AP411" i="1"/>
  <c r="V411" i="1"/>
  <c r="U411" i="1"/>
  <c r="U523" i="1"/>
  <c r="AP523" i="1"/>
  <c r="AP658" i="1"/>
  <c r="U658" i="1"/>
  <c r="AP570" i="1"/>
  <c r="U570" i="1"/>
  <c r="N449" i="1"/>
  <c r="V412" i="1"/>
  <c r="U412" i="1"/>
  <c r="AP412" i="1"/>
  <c r="AP591" i="1"/>
  <c r="U591" i="1"/>
  <c r="V437" i="1"/>
  <c r="U437" i="1"/>
  <c r="AP437" i="1"/>
  <c r="AP492" i="1"/>
  <c r="U492" i="1"/>
  <c r="N537" i="1"/>
  <c r="AP463" i="1"/>
  <c r="U463" i="1"/>
  <c r="AP390" i="1"/>
  <c r="V390" i="1"/>
  <c r="U390" i="1"/>
  <c r="AS609" i="1"/>
  <c r="AT609" i="1" s="1"/>
  <c r="AT324" i="1"/>
  <c r="U511" i="1"/>
  <c r="AP511" i="1"/>
  <c r="AT678" i="1"/>
  <c r="AT594" i="1"/>
  <c r="V392" i="1"/>
  <c r="U392" i="1"/>
  <c r="AP392" i="1"/>
  <c r="AP332" i="1"/>
  <c r="AD332" i="1"/>
  <c r="AA332" i="1"/>
  <c r="V332" i="1"/>
  <c r="U332" i="1"/>
  <c r="AP501" i="1"/>
  <c r="U501" i="1"/>
  <c r="N704" i="1"/>
  <c r="T704" i="1"/>
  <c r="AT704" i="1"/>
  <c r="U292" i="1"/>
  <c r="AP292" i="1"/>
  <c r="V292" i="1"/>
  <c r="AP495" i="1"/>
  <c r="U495" i="1"/>
  <c r="AP404" i="1"/>
  <c r="V404" i="1"/>
  <c r="U404" i="1"/>
  <c r="V386" i="1"/>
  <c r="U386" i="1"/>
  <c r="AP386" i="1"/>
  <c r="X307" i="1"/>
  <c r="AT307" i="1"/>
  <c r="N665" i="1"/>
  <c r="T665" i="1"/>
  <c r="AP331" i="1"/>
  <c r="AD331" i="1"/>
  <c r="AA331" i="1"/>
  <c r="V331" i="1"/>
  <c r="U331" i="1"/>
  <c r="AP316" i="1"/>
  <c r="V316" i="1"/>
  <c r="U316" i="1"/>
  <c r="AP231" i="1"/>
  <c r="V231" i="1"/>
  <c r="U231" i="1"/>
  <c r="V346" i="1"/>
  <c r="U346" i="1"/>
  <c r="AP346" i="1"/>
  <c r="V199" i="1"/>
  <c r="U199" i="1"/>
  <c r="AP199" i="1"/>
  <c r="U152" i="1"/>
  <c r="AP152" i="1"/>
  <c r="V152" i="1"/>
  <c r="N311" i="1"/>
  <c r="AQ682" i="1"/>
  <c r="V358" i="1"/>
  <c r="U358" i="1"/>
  <c r="AP358" i="1"/>
  <c r="T455" i="1"/>
  <c r="N455" i="1" s="1"/>
  <c r="AS650" i="1"/>
  <c r="S650" i="1" s="1"/>
  <c r="T153" i="1"/>
  <c r="N153" i="1" s="1"/>
  <c r="AP237" i="1"/>
  <c r="V237" i="1"/>
  <c r="U237" i="1"/>
  <c r="S14" i="1"/>
  <c r="N214" i="1"/>
  <c r="AT562" i="1"/>
  <c r="N562" i="1"/>
  <c r="V430" i="1"/>
  <c r="U430" i="1"/>
  <c r="AP430" i="1"/>
  <c r="AP344" i="1"/>
  <c r="V344" i="1"/>
  <c r="U344" i="1"/>
  <c r="AP198" i="1"/>
  <c r="V198" i="1"/>
  <c r="U198" i="1"/>
  <c r="V75" i="1"/>
  <c r="U75" i="1"/>
  <c r="AP75" i="1"/>
  <c r="V37" i="1"/>
  <c r="U37" i="1"/>
  <c r="AP37" i="1"/>
  <c r="T279" i="1"/>
  <c r="N279" i="1" s="1"/>
  <c r="N197" i="1"/>
  <c r="AS611" i="1"/>
  <c r="AT611" i="1" s="1"/>
  <c r="V293" i="1"/>
  <c r="U293" i="1"/>
  <c r="AP293" i="1"/>
  <c r="U178" i="1"/>
  <c r="AP178" i="1"/>
  <c r="V178" i="1"/>
  <c r="AT66" i="1"/>
  <c r="R13" i="1"/>
  <c r="U698" i="1"/>
  <c r="AA698" i="1"/>
  <c r="AP698" i="1"/>
  <c r="AD698" i="1"/>
  <c r="AP655" i="1"/>
  <c r="U655" i="1"/>
  <c r="AP627" i="1"/>
  <c r="U627" i="1"/>
  <c r="AP573" i="1"/>
  <c r="U573" i="1"/>
  <c r="AP564" i="1"/>
  <c r="U564" i="1"/>
  <c r="U595" i="1"/>
  <c r="AP595" i="1"/>
  <c r="AP584" i="1"/>
  <c r="U584" i="1"/>
  <c r="U525" i="1"/>
  <c r="AP525" i="1"/>
  <c r="V450" i="1"/>
  <c r="U450" i="1"/>
  <c r="AP450" i="1"/>
  <c r="E726" i="10"/>
  <c r="R723" i="10"/>
  <c r="AP663" i="1"/>
  <c r="U663" i="1"/>
  <c r="U649" i="1"/>
  <c r="AP649" i="1"/>
  <c r="N688" i="1"/>
  <c r="AP657" i="1"/>
  <c r="U657" i="1"/>
  <c r="AP684" i="1"/>
  <c r="U684" i="1"/>
  <c r="AP686" i="1"/>
  <c r="U686" i="1"/>
  <c r="N689" i="1"/>
  <c r="AP534" i="1"/>
  <c r="U534" i="1"/>
  <c r="AT630" i="1"/>
  <c r="X630" i="1"/>
  <c r="U583" i="1"/>
  <c r="AP583" i="1"/>
  <c r="AP454" i="1"/>
  <c r="V454" i="1"/>
  <c r="U454" i="1"/>
  <c r="AS687" i="1"/>
  <c r="AT687" i="1" s="1"/>
  <c r="AT409" i="1"/>
  <c r="N577" i="1"/>
  <c r="AP518" i="1"/>
  <c r="U518" i="1"/>
  <c r="U445" i="1"/>
  <c r="AP445" i="1"/>
  <c r="V445" i="1"/>
  <c r="N409" i="1"/>
  <c r="N481" i="1"/>
  <c r="N387" i="1"/>
  <c r="N484" i="1"/>
  <c r="N678" i="1"/>
  <c r="N594" i="1"/>
  <c r="N480" i="1"/>
  <c r="AP431" i="1"/>
  <c r="V431" i="1"/>
  <c r="U431" i="1"/>
  <c r="N391" i="1"/>
  <c r="N324" i="1"/>
  <c r="P485" i="1"/>
  <c r="AT325" i="1"/>
  <c r="T415" i="1"/>
  <c r="N415" i="1" s="1"/>
  <c r="AP394" i="1"/>
  <c r="V394" i="1"/>
  <c r="U394" i="1"/>
  <c r="N383" i="1"/>
  <c r="AP355" i="1"/>
  <c r="V355" i="1"/>
  <c r="U355" i="1"/>
  <c r="V305" i="1"/>
  <c r="U305" i="1"/>
  <c r="AP305" i="1"/>
  <c r="AP327" i="1"/>
  <c r="AD327" i="1"/>
  <c r="AA327" i="1"/>
  <c r="V327" i="1"/>
  <c r="U327" i="1"/>
  <c r="T325" i="1"/>
  <c r="N325" i="1" s="1"/>
  <c r="AP224" i="1"/>
  <c r="V224" i="1"/>
  <c r="U224" i="1"/>
  <c r="N384" i="1"/>
  <c r="AP195" i="1"/>
  <c r="V195" i="1"/>
  <c r="U195" i="1"/>
  <c r="N380" i="1"/>
  <c r="N342" i="1"/>
  <c r="V266" i="1"/>
  <c r="U266" i="1"/>
  <c r="AP266" i="1"/>
  <c r="V233" i="1"/>
  <c r="U233" i="1"/>
  <c r="AP233" i="1"/>
  <c r="N255" i="1"/>
  <c r="AT109" i="1"/>
  <c r="AP70" i="1"/>
  <c r="V70" i="1"/>
  <c r="U70" i="1"/>
  <c r="N243" i="1"/>
  <c r="AT199" i="1"/>
  <c r="N176" i="1"/>
  <c r="N240" i="1"/>
  <c r="V29" i="1"/>
  <c r="U29" i="1"/>
  <c r="AP29" i="1"/>
  <c r="V236" i="1"/>
  <c r="U236" i="1"/>
  <c r="AP236" i="1"/>
  <c r="AT72" i="1"/>
  <c r="AP244" i="1"/>
  <c r="V244" i="1"/>
  <c r="U244" i="1"/>
  <c r="N319" i="1"/>
  <c r="AP55" i="1"/>
  <c r="V55" i="1"/>
  <c r="U55" i="1"/>
  <c r="S265" i="1"/>
  <c r="AT265" i="1" s="1"/>
  <c r="T478" i="1"/>
  <c r="N478" i="1"/>
  <c r="AP279" i="1" l="1"/>
  <c r="V279" i="1"/>
  <c r="U279" i="1"/>
  <c r="AP455" i="1"/>
  <c r="V455" i="1"/>
  <c r="U455" i="1"/>
  <c r="AP368" i="1"/>
  <c r="V368" i="1"/>
  <c r="U368" i="1"/>
  <c r="AP415" i="1"/>
  <c r="V415" i="1"/>
  <c r="U415" i="1"/>
  <c r="U622" i="1"/>
  <c r="AP622" i="1"/>
  <c r="AP191" i="1"/>
  <c r="V191" i="1"/>
  <c r="U191" i="1"/>
  <c r="V414" i="1"/>
  <c r="U414" i="1"/>
  <c r="AP414" i="1"/>
  <c r="AP666" i="1"/>
  <c r="U666" i="1"/>
  <c r="AP85" i="1"/>
  <c r="V85" i="1"/>
  <c r="U85" i="1"/>
  <c r="V325" i="1"/>
  <c r="U325" i="1"/>
  <c r="AP325" i="1"/>
  <c r="U633" i="1"/>
  <c r="AP633" i="1"/>
  <c r="AP626" i="1"/>
  <c r="U626" i="1"/>
  <c r="V371" i="1"/>
  <c r="U371" i="1"/>
  <c r="AP371" i="1"/>
  <c r="U379" i="1"/>
  <c r="AP379" i="1"/>
  <c r="V379" i="1"/>
  <c r="AP118" i="1"/>
  <c r="V118" i="1"/>
  <c r="U118" i="1"/>
  <c r="V240" i="1"/>
  <c r="U240" i="1"/>
  <c r="AP240" i="1"/>
  <c r="V380" i="1"/>
  <c r="U380" i="1"/>
  <c r="AP380" i="1"/>
  <c r="V409" i="1"/>
  <c r="U409" i="1"/>
  <c r="AP409" i="1"/>
  <c r="T650" i="1"/>
  <c r="N650" i="1" s="1"/>
  <c r="AT650" i="1"/>
  <c r="N401" i="1"/>
  <c r="V66" i="1"/>
  <c r="U66" i="1"/>
  <c r="AP66" i="1"/>
  <c r="V175" i="1"/>
  <c r="U175" i="1"/>
  <c r="AP175" i="1"/>
  <c r="V377" i="1"/>
  <c r="U377" i="1"/>
  <c r="AP377" i="1"/>
  <c r="AP295" i="1"/>
  <c r="V295" i="1"/>
  <c r="U295" i="1"/>
  <c r="AA183" i="1"/>
  <c r="AP183" i="1"/>
  <c r="AD183" i="1"/>
  <c r="V341" i="1"/>
  <c r="U341" i="1"/>
  <c r="AP341" i="1"/>
  <c r="V317" i="1"/>
  <c r="U317" i="1"/>
  <c r="AP317" i="1"/>
  <c r="V322" i="1"/>
  <c r="U322" i="1"/>
  <c r="AP322" i="1"/>
  <c r="AP398" i="1"/>
  <c r="V398" i="1"/>
  <c r="U398" i="1"/>
  <c r="AP395" i="1"/>
  <c r="U395" i="1"/>
  <c r="V395" i="1"/>
  <c r="U668" i="1"/>
  <c r="AP668" i="1"/>
  <c r="V261" i="1"/>
  <c r="U261" i="1"/>
  <c r="AP261" i="1"/>
  <c r="AP189" i="1"/>
  <c r="AA189" i="1"/>
  <c r="AD189" i="1"/>
  <c r="U489" i="1"/>
  <c r="AP489" i="1"/>
  <c r="V351" i="1"/>
  <c r="U351" i="1"/>
  <c r="AP351" i="1"/>
  <c r="U402" i="1"/>
  <c r="AP402" i="1"/>
  <c r="V402" i="1"/>
  <c r="AT21" i="1"/>
  <c r="U562" i="1"/>
  <c r="AP562" i="1"/>
  <c r="U482" i="1"/>
  <c r="AP482" i="1"/>
  <c r="AP504" i="1"/>
  <c r="U504" i="1"/>
  <c r="AP418" i="1"/>
  <c r="V418" i="1"/>
  <c r="U418" i="1"/>
  <c r="AP452" i="1"/>
  <c r="V452" i="1"/>
  <c r="U452" i="1"/>
  <c r="U535" i="1"/>
  <c r="AP535" i="1"/>
  <c r="AP571" i="1"/>
  <c r="U571" i="1"/>
  <c r="V176" i="1"/>
  <c r="U176" i="1"/>
  <c r="AP176" i="1"/>
  <c r="AA688" i="1"/>
  <c r="AP688" i="1"/>
  <c r="AD688" i="1"/>
  <c r="U688" i="1"/>
  <c r="AP214" i="1"/>
  <c r="U214" i="1"/>
  <c r="V214" i="1"/>
  <c r="U690" i="1"/>
  <c r="AP690" i="1"/>
  <c r="U271" i="1"/>
  <c r="AP271" i="1"/>
  <c r="AD271" i="1"/>
  <c r="V271" i="1"/>
  <c r="AA271" i="1"/>
  <c r="N212" i="1"/>
  <c r="AS682" i="1"/>
  <c r="AT682" i="1" s="1"/>
  <c r="AP369" i="1"/>
  <c r="V369" i="1"/>
  <c r="U369" i="1"/>
  <c r="U121" i="1"/>
  <c r="AP121" i="1"/>
  <c r="V121" i="1"/>
  <c r="AP507" i="1"/>
  <c r="U507" i="1"/>
  <c r="AP447" i="1"/>
  <c r="V447" i="1"/>
  <c r="U447" i="1"/>
  <c r="AP353" i="1"/>
  <c r="V353" i="1"/>
  <c r="U353" i="1"/>
  <c r="S457" i="1"/>
  <c r="AT457" i="1" s="1"/>
  <c r="AP74" i="1"/>
  <c r="V74" i="1"/>
  <c r="U74" i="1"/>
  <c r="T94" i="1"/>
  <c r="N94" i="1" s="1"/>
  <c r="N100" i="1"/>
  <c r="AP378" i="1"/>
  <c r="V378" i="1"/>
  <c r="U378" i="1"/>
  <c r="U700" i="1"/>
  <c r="AP700" i="1"/>
  <c r="AP255" i="1"/>
  <c r="U255" i="1"/>
  <c r="V255" i="1"/>
  <c r="AP480" i="1"/>
  <c r="U480" i="1"/>
  <c r="AP537" i="1"/>
  <c r="AD537" i="1"/>
  <c r="AA537" i="1"/>
  <c r="U537" i="1"/>
  <c r="AP64" i="1"/>
  <c r="V64" i="1"/>
  <c r="U64" i="1"/>
  <c r="V222" i="1"/>
  <c r="U222" i="1"/>
  <c r="AP222" i="1"/>
  <c r="V413" i="1"/>
  <c r="U413" i="1"/>
  <c r="AP413" i="1"/>
  <c r="V32" i="1"/>
  <c r="U32" i="1"/>
  <c r="AP32" i="1"/>
  <c r="N548" i="1"/>
  <c r="U428" i="1"/>
  <c r="AP428" i="1"/>
  <c r="V428" i="1"/>
  <c r="N640" i="1"/>
  <c r="U24" i="1"/>
  <c r="AP24" i="1"/>
  <c r="V24" i="1"/>
  <c r="U661" i="1"/>
  <c r="AP661" i="1"/>
  <c r="T515" i="1"/>
  <c r="N515" i="1" s="1"/>
  <c r="V269" i="1"/>
  <c r="U269" i="1"/>
  <c r="AP269" i="1"/>
  <c r="T672" i="1"/>
  <c r="N672" i="1" s="1"/>
  <c r="AP171" i="1"/>
  <c r="V171" i="1"/>
  <c r="U171" i="1"/>
  <c r="T265" i="1"/>
  <c r="T208" i="1" s="1"/>
  <c r="U689" i="1"/>
  <c r="AP689" i="1"/>
  <c r="V243" i="1"/>
  <c r="U243" i="1"/>
  <c r="AP243" i="1"/>
  <c r="AP594" i="1"/>
  <c r="U594" i="1"/>
  <c r="V277" i="1"/>
  <c r="U277" i="1"/>
  <c r="AP277" i="1"/>
  <c r="AA157" i="1"/>
  <c r="U157" i="1"/>
  <c r="AP157" i="1"/>
  <c r="AD157" i="1"/>
  <c r="AP17" i="1"/>
  <c r="V17" i="1"/>
  <c r="U17" i="1"/>
  <c r="U508" i="1"/>
  <c r="AP508" i="1"/>
  <c r="V335" i="1"/>
  <c r="U335" i="1"/>
  <c r="AP335" i="1"/>
  <c r="AP115" i="1"/>
  <c r="V115" i="1"/>
  <c r="U115" i="1"/>
  <c r="U641" i="1"/>
  <c r="AP641" i="1"/>
  <c r="V342" i="1"/>
  <c r="U342" i="1"/>
  <c r="AP342" i="1"/>
  <c r="AP481" i="1"/>
  <c r="U481" i="1"/>
  <c r="AP21" i="1"/>
  <c r="V21" i="1"/>
  <c r="U21" i="1"/>
  <c r="AP550" i="1"/>
  <c r="U550" i="1"/>
  <c r="AP319" i="1"/>
  <c r="V319" i="1"/>
  <c r="U319" i="1"/>
  <c r="AP383" i="1"/>
  <c r="V383" i="1"/>
  <c r="U383" i="1"/>
  <c r="U678" i="1"/>
  <c r="AP678" i="1"/>
  <c r="AP665" i="1"/>
  <c r="U665" i="1"/>
  <c r="U704" i="1"/>
  <c r="AP704" i="1"/>
  <c r="AP251" i="1"/>
  <c r="U251" i="1"/>
  <c r="V251" i="1"/>
  <c r="AP359" i="1"/>
  <c r="V359" i="1"/>
  <c r="U359" i="1"/>
  <c r="AP566" i="1"/>
  <c r="U566" i="1"/>
  <c r="V367" i="1"/>
  <c r="U367" i="1"/>
  <c r="AP367" i="1"/>
  <c r="AP554" i="1"/>
  <c r="U554" i="1"/>
  <c r="AT660" i="1"/>
  <c r="T660" i="1"/>
  <c r="N660" i="1" s="1"/>
  <c r="V90" i="1"/>
  <c r="U90" i="1"/>
  <c r="AP90" i="1"/>
  <c r="V232" i="1"/>
  <c r="U232" i="1"/>
  <c r="AP232" i="1"/>
  <c r="V141" i="1"/>
  <c r="AP141" i="1"/>
  <c r="U141" i="1"/>
  <c r="U474" i="1"/>
  <c r="AP474" i="1"/>
  <c r="N114" i="1"/>
  <c r="AP153" i="1"/>
  <c r="V153" i="1"/>
  <c r="U153" i="1"/>
  <c r="AP384" i="1"/>
  <c r="V384" i="1"/>
  <c r="U384" i="1"/>
  <c r="T485" i="1"/>
  <c r="N485" i="1" s="1"/>
  <c r="P457" i="1"/>
  <c r="U484" i="1"/>
  <c r="AP484" i="1"/>
  <c r="U449" i="1"/>
  <c r="AP449" i="1"/>
  <c r="V449" i="1"/>
  <c r="AP328" i="1"/>
  <c r="AD328" i="1"/>
  <c r="AA328" i="1"/>
  <c r="V328" i="1"/>
  <c r="U328" i="1"/>
  <c r="AT674" i="1"/>
  <c r="T674" i="1"/>
  <c r="N674" i="1" s="1"/>
  <c r="V349" i="1"/>
  <c r="U349" i="1"/>
  <c r="AP349" i="1"/>
  <c r="AP194" i="1"/>
  <c r="V194" i="1"/>
  <c r="U194" i="1"/>
  <c r="AP106" i="1"/>
  <c r="V106" i="1"/>
  <c r="U106" i="1"/>
  <c r="AP366" i="1"/>
  <c r="V366" i="1"/>
  <c r="U366" i="1"/>
  <c r="AP708" i="1"/>
  <c r="U708" i="1"/>
  <c r="V264" i="1"/>
  <c r="U264" i="1"/>
  <c r="AP264" i="1"/>
  <c r="AT232" i="1"/>
  <c r="S208" i="1"/>
  <c r="V166" i="1"/>
  <c r="U166" i="1"/>
  <c r="AP166" i="1"/>
  <c r="U505" i="1"/>
  <c r="AP505" i="1"/>
  <c r="U478" i="1"/>
  <c r="AP478" i="1"/>
  <c r="T457" i="1"/>
  <c r="U324" i="1"/>
  <c r="AP324" i="1"/>
  <c r="V324" i="1"/>
  <c r="U391" i="1"/>
  <c r="AP391" i="1"/>
  <c r="V391" i="1"/>
  <c r="AP387" i="1"/>
  <c r="V387" i="1"/>
  <c r="U387" i="1"/>
  <c r="AP577" i="1"/>
  <c r="U577" i="1"/>
  <c r="AP197" i="1"/>
  <c r="V197" i="1"/>
  <c r="U197" i="1"/>
  <c r="AT153" i="1"/>
  <c r="AP311" i="1"/>
  <c r="V311" i="1"/>
  <c r="U311" i="1"/>
  <c r="V170" i="1"/>
  <c r="AP170" i="1"/>
  <c r="U170" i="1"/>
  <c r="AP154" i="1"/>
  <c r="U154" i="1"/>
  <c r="V154" i="1"/>
  <c r="AP323" i="1"/>
  <c r="V323" i="1"/>
  <c r="U323" i="1"/>
  <c r="AP410" i="1"/>
  <c r="V410" i="1"/>
  <c r="U410" i="1"/>
  <c r="V256" i="1"/>
  <c r="U256" i="1"/>
  <c r="AP256" i="1"/>
  <c r="AP512" i="1"/>
  <c r="U512" i="1"/>
  <c r="AP267" i="1"/>
  <c r="V267" i="1"/>
  <c r="U267" i="1"/>
  <c r="V253" i="1"/>
  <c r="U253" i="1"/>
  <c r="AP253" i="1"/>
  <c r="AP375" i="1"/>
  <c r="V375" i="1"/>
  <c r="U375" i="1"/>
  <c r="AP362" i="1"/>
  <c r="V362" i="1"/>
  <c r="U362" i="1"/>
  <c r="U303" i="1"/>
  <c r="AP303" i="1"/>
  <c r="V303" i="1"/>
  <c r="AT667" i="1"/>
  <c r="T667" i="1"/>
  <c r="N667" i="1" s="1"/>
  <c r="V102" i="1"/>
  <c r="U102" i="1"/>
  <c r="AP102" i="1"/>
  <c r="V273" i="1"/>
  <c r="U273" i="1"/>
  <c r="AP273" i="1"/>
  <c r="V374" i="1"/>
  <c r="U374" i="1"/>
  <c r="AP374" i="1"/>
  <c r="AT671" i="1"/>
  <c r="N671" i="1"/>
  <c r="T671" i="1"/>
  <c r="U660" i="1" l="1"/>
  <c r="AP660" i="1"/>
  <c r="AP672" i="1"/>
  <c r="U672" i="1"/>
  <c r="AT208" i="1"/>
  <c r="AP650" i="1"/>
  <c r="U650" i="1"/>
  <c r="AP94" i="1"/>
  <c r="V94" i="1"/>
  <c r="U94" i="1"/>
  <c r="AP674" i="1"/>
  <c r="U674" i="1"/>
  <c r="AP515" i="1"/>
  <c r="U515" i="1"/>
  <c r="U667" i="1"/>
  <c r="AP667" i="1"/>
  <c r="U485" i="1"/>
  <c r="AP485" i="1"/>
  <c r="T14" i="1"/>
  <c r="AP401" i="1"/>
  <c r="V401" i="1"/>
  <c r="U401" i="1"/>
  <c r="AP114" i="1"/>
  <c r="V114" i="1"/>
  <c r="U114" i="1"/>
  <c r="AP100" i="1"/>
  <c r="V100" i="1"/>
  <c r="U100" i="1"/>
  <c r="N457" i="1"/>
  <c r="AP457" i="1" s="1"/>
  <c r="P13" i="1"/>
  <c r="AP640" i="1"/>
  <c r="U640" i="1"/>
  <c r="N265" i="1"/>
  <c r="AP548" i="1"/>
  <c r="U548" i="1"/>
  <c r="U671" i="1"/>
  <c r="AP671" i="1"/>
  <c r="N208" i="1"/>
  <c r="AP208" i="1" s="1"/>
  <c r="S13" i="1"/>
  <c r="AD212" i="1"/>
  <c r="AA212" i="1"/>
  <c r="V212" i="1"/>
  <c r="U212" i="1"/>
  <c r="AP212" i="1"/>
  <c r="T13" i="1" l="1"/>
  <c r="N14" i="1"/>
  <c r="V265" i="1"/>
  <c r="U265" i="1"/>
  <c r="AP265" i="1"/>
  <c r="N13" i="1" l="1"/>
  <c r="AP14" i="1"/>
</calcChain>
</file>

<file path=xl/sharedStrings.xml><?xml version="1.0" encoding="utf-8"?>
<sst xmlns="http://schemas.openxmlformats.org/spreadsheetml/2006/main" count="68554" uniqueCount="738">
  <si>
    <t>Приложение № 1 к приказу</t>
  </si>
  <si>
    <t>Министерства ЖКХиЭ РС(Я)</t>
  </si>
  <si>
    <t>от  "_____" ____________ 2022 г.№ ____-ОД</t>
  </si>
  <si>
    <t>Адресный перечень многоквартирных домов, в отношении которых в 2022-2024 гг. планируется проведение капитального ремонта общего имущества в многоквартирных домах, с разбивкой по источникам финансирования</t>
  </si>
  <si>
    <t>№ п/п</t>
  </si>
  <si>
    <t>Наименование муниципального образования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</si>
  <si>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</si>
  <si>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</si>
  <si>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</si>
  <si>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</si>
  <si>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</si>
  <si>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</si>
  <si>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в МКД</t>
  </si>
  <si>
    <t>Количество жителей</t>
  </si>
  <si>
    <t>Стоимость капитального ремонта с разбивкой по источникам финансирования</t>
  </si>
  <si>
    <t>Удельная стоимость капитального ремонта 1 кв.м. общей площади помещений МКД</t>
  </si>
  <si>
    <t>Предельная стоимость капитального ремонта 1 кв.м. общей площади помещений МКД</t>
  </si>
  <si>
    <t>Сроки проведения работ по капитальному ремонту</t>
  </si>
  <si>
    <t>Стоимость капитального ремонта, всего</t>
  </si>
  <si>
    <t>Виды работ, установленные ч.1 ст.19 Закона Республики Саха (Якутия) от 24.6.213 года 121-З №1329-IV "Об организации проведения капитального ремонта общего имущества в многоквартирных домах на территории Республики Саха (Якутия)"</t>
  </si>
  <si>
    <t>Ввода в эксплуатацию</t>
  </si>
  <si>
    <t>Последнего капитального ремонта</t>
  </si>
  <si>
    <t>в том числе жилых помещений (квартир)</t>
  </si>
  <si>
    <t>в том числе нежилых помещений</t>
  </si>
  <si>
    <t>Всего</t>
  </si>
  <si>
    <t>в том числе</t>
  </si>
  <si>
    <t xml:space="preserve">Ремонт внутридомовых инженерных систем
</t>
  </si>
  <si>
    <t>Ремонт, замена, модернизация лифтов, ремонт лифтовых шахт, машинных и блочных помещений</t>
  </si>
  <si>
    <t>Ремонт крыши</t>
  </si>
  <si>
    <t xml:space="preserve">Ремонт подвальных помещений, относящихся к общему имуществу в многоквартирном доме
</t>
  </si>
  <si>
    <t xml:space="preserve">Утепление и ремонт фасада, стыков полносборных зданий, ремонт балконов, лоджий, входных крылец с установкой пандусов (при наличии технической возможности такой установки) и козырьков над входами в подъезды, ремонт или замена входных наружных дверей, окон и балконных дверей в местах общего пользования
</t>
  </si>
  <si>
    <t xml:space="preserve">Ремонт фундамента многоквартирного дома, цокольных балок и перекрытий, включая утепление цокольного перекрытия
</t>
  </si>
  <si>
    <t>Разработка проектной документациина проведение капитального ремонта</t>
  </si>
  <si>
    <t>Проведение экспертизы проектной документациина проведение капитального ремонта, 
проверки
достоверности
определения
сметной
стоимости</t>
  </si>
  <si>
    <t>Проведение
строительного
контроля
(технического
надзора)</t>
  </si>
  <si>
    <t>За счет федеральных средств</t>
  </si>
  <si>
    <t>За счет средств государственного бюджета Республики Саха (Якутия)</t>
  </si>
  <si>
    <t>За счет средств местного бюджета</t>
  </si>
  <si>
    <t>За счет средств собственников помещений</t>
  </si>
  <si>
    <t>Заимствованные средства</t>
  </si>
  <si>
    <t>Иные источники</t>
  </si>
  <si>
    <t>Теплоснабжение</t>
  </si>
  <si>
    <t>Система водоснабжения</t>
  </si>
  <si>
    <t>Электроснабжение</t>
  </si>
  <si>
    <t>Водоотведение</t>
  </si>
  <si>
    <t>Газоснабжение</t>
  </si>
  <si>
    <t>Вентиляция</t>
  </si>
  <si>
    <t>установка автоматизированных информационно-измерительных систем учета потребления коммунальных ресурсов и коммунальных услуг, 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</t>
  </si>
  <si>
    <t>СС</t>
  </si>
  <si>
    <t>ССг*0,8</t>
  </si>
  <si>
    <t>ЗС</t>
  </si>
  <si>
    <t>кв.м</t>
  </si>
  <si>
    <t>чел</t>
  </si>
  <si>
    <t>руб</t>
  </si>
  <si>
    <t>руб/кв.м</t>
  </si>
  <si>
    <t>2022 год</t>
  </si>
  <si>
    <t>ГП "Поселок Беркакит"</t>
  </si>
  <si>
    <t>Респ. Саха /Якутия/, г. Нерюнгри, п. Беркакит, ул. Дорожников, д. 4</t>
  </si>
  <si>
    <t>Камень</t>
  </si>
  <si>
    <t>ГП "Поселок Золотинка"</t>
  </si>
  <si>
    <t>Респ. Саха /Якутия/, г. Нерюнгри, п. Золотинка, ул. Железнодорожная, д. 2</t>
  </si>
  <si>
    <t>Респ. Саха /Якутия/, г. Нерюнгри, п. Золотинка, ул. Железнодорожная, д. 3</t>
  </si>
  <si>
    <t>Респ. Саха /Якутия/, г. Нерюнгри, п. Золотинка, ул. Железнодорожная, д. 4</t>
  </si>
  <si>
    <t>ГП "Поселок Серебряный Бор"</t>
  </si>
  <si>
    <t>Респ. Саха /Якутия/, г. Нерюнгри, п. Серебряный Бор, д. 120</t>
  </si>
  <si>
    <t>Респ. Саха /Якутия/, г. Нерюнгри, п. Серебряный Бор, д. 14</t>
  </si>
  <si>
    <t>Респ. Саха /Якутия/, г. Нерюнгри, п. Серебряный Бор, д. 208</t>
  </si>
  <si>
    <t>ГП "Поселок Чульман"</t>
  </si>
  <si>
    <t>Респ. Саха /Якутия/, г. Нерюнгри, п. Чульман, ул. Островского, д. 18б</t>
  </si>
  <si>
    <t>Респ. Саха /Якутия/, г. Нерюнгри, п. Чульман, ул. Островского, д. 12</t>
  </si>
  <si>
    <t>Респ. Саха /Якутия/, г. Нерюнгри, п. Чульман, ул. Островского, д. 6, корп. а</t>
  </si>
  <si>
    <t>МО "Город Нерюнгри"</t>
  </si>
  <si>
    <t>Респ. Саха /Якутия/, г. Нерюнгри, пр-кт. Геологов, д. 43</t>
  </si>
  <si>
    <t>Панельный</t>
  </si>
  <si>
    <t>Респ. Саха /Якутия/, г. Нерюнгри, пр-кт. Геологов, д. 49, корп. 1</t>
  </si>
  <si>
    <t>МО "Город Нерюнгри" спецсчет</t>
  </si>
  <si>
    <t>Респ. Саха /Якутия/, г. Нерюнгри, пр-кт. Геологов, д. 81, корп. 2 СПЕЦСЧЕТ</t>
  </si>
  <si>
    <t>Респ. Саха /Якутия/, г. Нерюнгри, пр-кт. Дружбы Народов, д. 16, корп. 1</t>
  </si>
  <si>
    <t>Респ. Саха /Якутия/, г. Нерюнгри, пр-кт. Дружбы Народов, д. 20</t>
  </si>
  <si>
    <t>Респ. Саха /Якутия/, г. Нерюнгри, пр-кт. Дружбы Народов, д. 29, корп. 1</t>
  </si>
  <si>
    <t>Респ. Саха /Якутия/, г. Нерюнгри, пр-кт. Дружбы Народов, д. 3, корп. 1 СПЕЦСЧЕТ</t>
  </si>
  <si>
    <t>Респ. Саха /Якутия/, г. Нерюнгри, пр-кт. Ленина, д. 4</t>
  </si>
  <si>
    <t>Респ. Саха /Якутия/, г. Нерюнгри, пр-кт. Мира, д. 15</t>
  </si>
  <si>
    <t>Респ. Саха /Якутия/, г. Нерюнгри, пр-кт. Мира, д. 15, корп. 2</t>
  </si>
  <si>
    <t>Респ. Саха /Якутия/, г. Нерюнгри, пр-кт. Мира, д. 15, корп. 3</t>
  </si>
  <si>
    <t>Респ. Саха /Якутия/, г. Нерюнгри, пр-кт. Мира, д. 17, корп. 1</t>
  </si>
  <si>
    <t>Респ. Саха /Якутия/, г. Нерюнгри, пр-кт. Мира, д. 19, корп. 1</t>
  </si>
  <si>
    <t>Респ. Саха /Якутия/, г. Нерюнгри, пр-кт. Мира, д. 19, корп. 2</t>
  </si>
  <si>
    <t>Респ. Саха /Якутия/, г. Нерюнгри, пр-кт. Мира, д. 21, корп. 1</t>
  </si>
  <si>
    <t>Респ. Саха /Якутия/, г. Нерюнгри, пр-кт. Мира, д. 5 СПЕЦСЧЕТ</t>
  </si>
  <si>
    <t>Респ. Саха /Якутия/, г. Нерюнгри, ул. Аммосова, д. 10, корп. 1</t>
  </si>
  <si>
    <t>Респ. Саха /Якутия/, г. Нерюнгри, ул. Аммосова, д. 2 СПЕЦСЧЕТ</t>
  </si>
  <si>
    <t>Респ. Саха /Якутия/, г. Нерюнгри, ул. Аммосова, д. 6, корп. 1</t>
  </si>
  <si>
    <t>Респ. Саха /Якутия/, г. Нерюнгри, ул. им Кравченко, д. 20, корп. 1</t>
  </si>
  <si>
    <t>Респ. Саха /Якутия/, г. Нерюнгри, ул. им Кравченко, д. 4</t>
  </si>
  <si>
    <t>Респ. Саха /Якутия/, г. Нерюнгри, ул. им Кравченко, д. 6</t>
  </si>
  <si>
    <t>Респ. Саха /Якутия/, г. Нерюнгри, ул. им Кравченко, д. 8</t>
  </si>
  <si>
    <t>Респ. Саха /Якутия/, г. Нерюнгри, ул. им Кравченко, д. 12</t>
  </si>
  <si>
    <t>1982</t>
  </si>
  <si>
    <t>Каменные</t>
  </si>
  <si>
    <t>5</t>
  </si>
  <si>
    <t>2</t>
  </si>
  <si>
    <t>Респ. Саха /Якутия/, г. Нерюнгри, ул. Карла Маркса, д. 1, корп. 1</t>
  </si>
  <si>
    <t>Респ. Саха /Якутия/, г. Нерюнгри, ул. Сосновая, д. 4</t>
  </si>
  <si>
    <t>Респ. Саха /Якутия/, г. Нерюнгри, ул. Тимптонская, д. 3</t>
  </si>
  <si>
    <t>Респ. Саха /Якутия/, г. Нерюнгри, ул. Чурапчинская, д. 8, корп. 1</t>
  </si>
  <si>
    <t>Респ. Саха /Якутия/, г. Нерюнгри, ул. Южно-Якутская, д. 32</t>
  </si>
  <si>
    <t>Респ. Саха /Якутия/, г. Нерюнгри, ул. Южно-Якутская, д. 34</t>
  </si>
  <si>
    <t>Респ. Саха /Якутия/, г. Нерюнгри, ул. Южно-Якутская, д. 43, корп. 1 СПЕЦСЧЕТ</t>
  </si>
  <si>
    <t>ГО "город Якутск"</t>
  </si>
  <si>
    <t>Респ. Саха /Якутия/, г. Якутск, мкр. Марха, кв-л. Мелиораторов, д. 9</t>
  </si>
  <si>
    <t>Крупнопанельный</t>
  </si>
  <si>
    <t>Респ. Саха /Якутия/, г. Якутск, мкр. Марха, ул. Есенина, д. 5, корп. 1</t>
  </si>
  <si>
    <t>Респ. Саха /Якутия/, г. Якутск, мкр. Марха, ул. Маганский тракт 2 км, д. 3</t>
  </si>
  <si>
    <t>Респ. Саха /Якутия/, г. Якутск, мкр. Марха, ул. О.Кошевого, д. 67, корп. 1</t>
  </si>
  <si>
    <t>Респ. Саха /Якутия/, г. Якутск, мкр. Птицефабрика, д. 7</t>
  </si>
  <si>
    <t>Респ. Саха /Якутия/, г. Якутск, мкр. Марха, ул. Маганский тракт 2 км, д. 2</t>
  </si>
  <si>
    <t>Респ. Саха /Якутия/, г. Якутск, с. Кильдямцы, ул. Уваровского, д. 1</t>
  </si>
  <si>
    <t>Респ. Саха /Якутия/, г. Якутск, с. Кильдямцы, ул. Труда, д. 52</t>
  </si>
  <si>
    <t>Респ. Саха /Якутия/, г. Якутск, с. Кильдямцы, ул. Труда, д. 54</t>
  </si>
  <si>
    <t>Респ. Саха /Якутия/, г. Якутск, пр-кт. Ленина, д. 11, корп. 2</t>
  </si>
  <si>
    <t>Респ. Саха /Якутия/, г. Якутск, пр-кт. Ленина, д. 7</t>
  </si>
  <si>
    <t>Респ. Саха /Якутия/, г. Якутск, пр-кт. Ленина, д. 9</t>
  </si>
  <si>
    <t>Респ. Саха /Якутия/, г. Якутск, пр-кт Ленина, д. 25</t>
  </si>
  <si>
    <t>1996</t>
  </si>
  <si>
    <t>9</t>
  </si>
  <si>
    <t>Респ. Саха /Якутия/, г. Якутск, пр-кт Ленина, д. 29</t>
  </si>
  <si>
    <t>Крупнопанельные блоки</t>
  </si>
  <si>
    <t>8</t>
  </si>
  <si>
    <t>Респ. Саха /Якутия/, г. Якутск, пр-кт. Ленина, д. 38</t>
  </si>
  <si>
    <t>Респ. Саха /Якутия/, г. Якутск, пр-кт. Ленина, д. 44</t>
  </si>
  <si>
    <t>Респ. Саха /Якутия/, г. Якутск, ул. Автодорожная, д. 40, корп. 5</t>
  </si>
  <si>
    <t>Респ. Саха /Якутия/, г. Якутск, ул. Автодорожная, д. 40, корп. 6</t>
  </si>
  <si>
    <t>Респ. Саха /Якутия/, г. Якутск, ул. Автодорожная, д. 40, корп. 7</t>
  </si>
  <si>
    <t>Респ. Саха /Якутия/, г. Якутск, ул. Билибина, д. 12</t>
  </si>
  <si>
    <t>Респ. Саха /Якутия/, г. Якутск, ул. Богатырева, д. 11, корп. 1</t>
  </si>
  <si>
    <t>Респ. Саха /Якутия/, г. Якутск, ул. Дзержинского, д. 3</t>
  </si>
  <si>
    <t>Респ. Саха /Якутия/, г. Якутск, ул. Дзержинского, д. 8, корп. 2</t>
  </si>
  <si>
    <t>Респ. Саха /Якутия/, г. Якутск, ул. Каландаришвили, д. 25, корп. 2</t>
  </si>
  <si>
    <t>Респ. Саха /Якутия/, г. Якутск, ул. Каландаришвили, д. 38, корп. 2</t>
  </si>
  <si>
    <t>Респ. Саха /Якутия/, г. Якутск, ул. Каландаришвили, д. 38, корп. 3</t>
  </si>
  <si>
    <t>Респ. Саха /Якутия/, г. Якутск, ул. Каландаришвили, д. 40</t>
  </si>
  <si>
    <t>Респ. Саха /Якутия/, г. Якутск, ул. Каландаришвили, д. 40, корп. 1</t>
  </si>
  <si>
    <t>Респ. Саха /Якутия/, г. Якутск, ул. Каландаришвили, д. 40, корп. 4</t>
  </si>
  <si>
    <t>Респ. Саха /Якутия/, г. Якутск, ул. Каландаришвили, д. 40, корп. 5</t>
  </si>
  <si>
    <t>Респ. Саха /Якутия/, г. Якутск, ул. Каландаришвили, д. 40, корп. 7</t>
  </si>
  <si>
    <t>Респ. Саха /Якутия/, г. Якутск, ул. Каландаришвили, д. 40, корп. 8</t>
  </si>
  <si>
    <t>Респ. Саха /Якутия/, г. Якутск, ул. Кирова, д. 31 кор.1</t>
  </si>
  <si>
    <t>3</t>
  </si>
  <si>
    <t>Респ. Саха /Якутия/, г. Якутск, ул. Короленко, д. 17</t>
  </si>
  <si>
    <t>Респ. Саха /Якутия/, г. Якутск, ул. Крупской, д. 21</t>
  </si>
  <si>
    <t>Респ. Саха /Якутия/, г. Якутск, ул. Космонавтов, д. 17, корп. 1</t>
  </si>
  <si>
    <t>Респ. Саха /Якутия/, г. Якутск, ул. Кулаковского, д. 4, корп. 1</t>
  </si>
  <si>
    <t>Респ. Саха /Якутия/, г. Якутск, ул. Кулаковского, д. 4, корп. 2</t>
  </si>
  <si>
    <t>Респ. Саха /Якутия/, г. Якутск, ул. Кулаковского, д. 4, корп. 3</t>
  </si>
  <si>
    <t>Респ. Саха /Якутия/, г. Якутск, ул. Курашова, д. 1, корп. 1</t>
  </si>
  <si>
    <t>Респ. Саха /Якутия/, г. Якутск, ул. Лермонтова, д. 24</t>
  </si>
  <si>
    <t>Респ. Саха /Якутия/, г. Якутск, ул. Можайского, д. 17, корп. 5</t>
  </si>
  <si>
    <t>Респ. Саха /Якутия/, г. Якутск, ул. Можайского, д. 17, корп. 6</t>
  </si>
  <si>
    <t>Респ. Саха /Якутия/, г. Якутск, ул. Можайского, д. 19, корп. 1</t>
  </si>
  <si>
    <t>Респ. Саха /Якутия/, г. Якутск, ул. Можайского, д. 21</t>
  </si>
  <si>
    <t>Респ. Саха /Якутия/, г. Якутск, ул. Можайского, д. 21, корп. 1</t>
  </si>
  <si>
    <t>Респ. Саха /Якутия/, г. Якутск, ул. Октябрьская, д. 26, корп. 1</t>
  </si>
  <si>
    <t>Респ. Саха /Якутия/, г. Якутск, ул. Октябрьская, д. 26, корп. 2</t>
  </si>
  <si>
    <t>Респ. Саха /Якутия/, г. Якутск, ул. Октябрьская, д. 26, корп. 3</t>
  </si>
  <si>
    <t>Респ. Саха /Якутия/, г. Якутск, ул. Октябрьская, д. 5</t>
  </si>
  <si>
    <t>Респ. Саха /Якутия/, г. Якутск, ул. Орджоникидзе, д. 33</t>
  </si>
  <si>
    <t>Респ. Саха /Якутия/, г. Якутск, ул. Орджоникидзе, д. 46</t>
  </si>
  <si>
    <t>Респ. Саха /Якутия/, г. Якутск, ул. Петра Алексеева, д. 21, корп. 5</t>
  </si>
  <si>
    <t>Респ. Саха /Якутия/, г. Якутск, ул. Петра Алексеева, д. 49, корп. 1</t>
  </si>
  <si>
    <t>Респ. Саха /Якутия/, г. Якутск, ул. Петра Алексеева, д. 6, корп. 2</t>
  </si>
  <si>
    <t>Респ. Саха /Якутия/, г. Якутск, ул. Петра Алексеева, д. 83, корп. 18</t>
  </si>
  <si>
    <t>Респ. Саха /Якутия/, г. Якутск, ул. Петровского, д. 21, корп. 1</t>
  </si>
  <si>
    <t>Респ. Саха /Якутия/, г. Якутск, ул. Петровского, д. 23</t>
  </si>
  <si>
    <t>Респ. Саха /Якутия/, г. Якутск, ул. Петровского, д. 23, корп. 1</t>
  </si>
  <si>
    <t>Респ. Саха /Якутия/, г. Якутск, ул. Пояркова, д. 10</t>
  </si>
  <si>
    <t>Респ. Саха /Якутия/, г. Якутск, ул. Сосновая, д. 2</t>
  </si>
  <si>
    <t>Респ. Саха /Якутия/, г. Якутск, ул. Хабарова, д. 21</t>
  </si>
  <si>
    <t>Респ. Саха /Якутия/, г. Якутск, ул. Хабарова, д. 27</t>
  </si>
  <si>
    <t>Респ. Саха /Якутия/, г. Якутск, ул. Халтурина, д. 11, корп. 2</t>
  </si>
  <si>
    <t>ГО "Город Якутск"</t>
  </si>
  <si>
    <t>Респ. Саха /Якутия/, г. Якутск, ул. Чернышевского, д. 12, корп. 1</t>
  </si>
  <si>
    <t>1975</t>
  </si>
  <si>
    <t>4</t>
  </si>
  <si>
    <t>6</t>
  </si>
  <si>
    <t>Респ. Саха /Якутия/, г. Якутск, ул. Чернышевского, д. 4, корп. 1</t>
  </si>
  <si>
    <t>Респ. Саха /Якутия/, г. Якутск, ул. Чернышевского, д. 8</t>
  </si>
  <si>
    <t>Респ. Саха /Якутия/, г. Якутск, ул. Чернышевского, д. 8, корп. 1</t>
  </si>
  <si>
    <t>Респ. Саха /Якутия/, г. Якутск, ул. Чиряева, д. 4</t>
  </si>
  <si>
    <t>Респ. Саха /Якутия/, г. Якутск, ул. Ярославского, д. 11</t>
  </si>
  <si>
    <t>Респ. Саха /Якутия/, г. Якутск, ул. Ярославского, д. 13</t>
  </si>
  <si>
    <t>Респ. Саха /Якутия/, г. Якутск, ул. Ярославского, д. 24</t>
  </si>
  <si>
    <t>Респ. Саха /Якутия/, г. Якутск, ул. Ярославского, д. 30, корп. 1</t>
  </si>
  <si>
    <t>Респ. Саха /Якутия/, г. Якутск, ул. Ярославского, д. 5, корп. 1</t>
  </si>
  <si>
    <t>Респ. Саха /Якутия/, г. Якутск, ул. Ярославского, д. 7, корп. 1</t>
  </si>
  <si>
    <t>Респ. Саха /Якутия/, г. Якутск, ул. Ярославского, д. 9</t>
  </si>
  <si>
    <t>ГО "Жатай"</t>
  </si>
  <si>
    <t>Респ. Саха /Якутия/, п. Жатай, ул. Северная, д. 21/1</t>
  </si>
  <si>
    <t>Респ. Саха /Якутия/, п. Жатай, ул. Северная, д. 33</t>
  </si>
  <si>
    <t>Респ. Саха /Якутия/, п. Жатай, ул. Северная, д. 37</t>
  </si>
  <si>
    <t>проверить заимств Алексеева ЕИ</t>
  </si>
  <si>
    <t>Респ. Саха /Якутия/, п. Жатай, ул. Северная, д. 37/1</t>
  </si>
  <si>
    <t>МО "Город Томмот"</t>
  </si>
  <si>
    <t>Респ. Саха /Якутия/, у. Алданский, г. Томмот, ул. Крупской, д. 6</t>
  </si>
  <si>
    <t>МО "Поселок Нижний Куранах"</t>
  </si>
  <si>
    <t>Респ. Саха /Якутия/, у. Алданский, п. Нижний Куранах, мкр. 1-й, д. 10</t>
  </si>
  <si>
    <t>Респ. Саха /Якутия/, у. Алданский, п. Нижний Куранах, ул. Строительная, д. 18</t>
  </si>
  <si>
    <t>Респ. Саха /Якутия/, у. Алданский, п. Нижний Куранах, ул. Строительная, д. 2</t>
  </si>
  <si>
    <t>Респ. Саха /Якутия/, у. Алданский, п. Нижний Куранах, ул. Строительная, д. 20</t>
  </si>
  <si>
    <t>Респ. Саха /Якутия/, у. Алданский, п. Нижний Куранах, ул. Строительная, д. 21</t>
  </si>
  <si>
    <t>Респ. Саха /Якутия/, у. Алданский, п. Нижний Куранах, ул. Строительная, д. 4</t>
  </si>
  <si>
    <t>МО "Поселок Тикси"</t>
  </si>
  <si>
    <t>Респ. Саха /Якутия/, у. Булунский, п. Тикси, ул. 50 лет Севморпути, д. 6</t>
  </si>
  <si>
    <t>Респ. Саха /Якутия/, у. Булунский, п. Тикси, ул. Ленинская, д. 27</t>
  </si>
  <si>
    <t>Респ. Саха /Якутия/, у. Булунский, п. Тикси, ул. Трусова, д. 2а</t>
  </si>
  <si>
    <t>МО "Поселок Зырянка"</t>
  </si>
  <si>
    <t>Респ. Саха /Якутия/, у. Верхнеколымский, п. Зырянка, ул. Леликова, д. 8</t>
  </si>
  <si>
    <t>МО "Угольнинский наслег"</t>
  </si>
  <si>
    <t>Респ. Саха /Якутия/, у. Верхнеколымский, с. Угольное, ул. Дорожная, д. 12</t>
  </si>
  <si>
    <t>Респ. Саха /Якутия/, у. Верхнеколымский, с. Угольное, ул. Дорожная, д. 9</t>
  </si>
  <si>
    <t>Проверить ЗС Алексеева ЕИ</t>
  </si>
  <si>
    <t>МО "Город Ленск"</t>
  </si>
  <si>
    <t>Респ. Саха /Якутия/, у. Ленский, г. Ленск, ул. Дзержинского, д. 15</t>
  </si>
  <si>
    <t>Респ. Саха /Якутия/, у. Ленский, г. Ленск, ул. Дзержинского, д. 27</t>
  </si>
  <si>
    <t>Респ. Саха /Якутия/, у. Ленский, г. Ленск, ул. Ойунского, д. 26</t>
  </si>
  <si>
    <t>Респ. Саха /Якутия/, у. Ленский, г. Ленск, ул. Первомайская, д. 18</t>
  </si>
  <si>
    <t>Респ. Саха /Якутия/, у. Ленский, г. Ленск, ул. Победы, д. 22</t>
  </si>
  <si>
    <t>Респ. Саха /Якутия/, у. Ленский, г. Ленск, ул. Пролетарская, д. 17</t>
  </si>
  <si>
    <t>МО "Город Мирный"</t>
  </si>
  <si>
    <t>Респ. Саха /Якутия/, у. Мирнинский, г. Мирный, пр-кт. Ленинградский, д. 1, корп. 1</t>
  </si>
  <si>
    <t>проверить СС Алексеева ЕИ</t>
  </si>
  <si>
    <t>Респ. Саха /Якутия/, у. Мирнинский, г. Мирный, ул. Комсомольская, д. 4, корп. а</t>
  </si>
  <si>
    <t>Респ. Саха /Якутия/, у. Мирнинский, г. Мирный, ул. Ойунского, д. 13</t>
  </si>
  <si>
    <t>1</t>
  </si>
  <si>
    <t>Респ. Саха /Якутия/, у. Мирнинский, г. Мирный, ул. Ойунского, д. 15</t>
  </si>
  <si>
    <t>Респ. Саха /Якутия/, у. Мирнинский, г. Мирный, ул. Ойунского, д. 21</t>
  </si>
  <si>
    <t>1994</t>
  </si>
  <si>
    <t>Респ. Саха /Якутия/, у. Мирнинский, г. Мирный, ул. Павлова, д. 10</t>
  </si>
  <si>
    <t>Респ. Саха /Якутия/, у. Мирнинский, г. Мирный, ул. Советская, д. 13, корп. 1</t>
  </si>
  <si>
    <t>Респ. Саха /Якутия/, у. Мирнинский, г. Мирный, ул. Советская, д. 15, корп. 1</t>
  </si>
  <si>
    <t>Респ. Саха /Якутия/, у. Мирнинский, г. Мирный, ул. Советская, д. 19</t>
  </si>
  <si>
    <t>Респ. Саха /Якутия/, у. Мирнинский, г. Мирный, ул. Советская, д. 7</t>
  </si>
  <si>
    <t>Респ. Саха /Якутия/, у. Мирнинский, г. Мирный, ул. Солдатова, д. 6</t>
  </si>
  <si>
    <t>Респ. Саха /Якутия/, у. Мирнинский, г. Мирный, ул. Солдатова, д. 12</t>
  </si>
  <si>
    <t>Респ. Саха /Якутия/, у. Мирнинский, г. Мирный, ул. Солдатова, д. 3</t>
  </si>
  <si>
    <t>Респ. Саха /Якутия/, у. Мирнинский, г. Мирный, ул. Тихонова, д. 12, корп. 2</t>
  </si>
  <si>
    <t>Респ. Саха /Якутия/, у. Мирнинский, г. Мирный, ул. Тихонова, д. 8</t>
  </si>
  <si>
    <t>Респ. Саха /Якутия/, у. Мирнинский, г. Мирный, ш. 50 лет Октября, д. 12, корп. 1</t>
  </si>
  <si>
    <t>Респ. Саха /Якутия/, у. Мирнинский, г. Мирный, ш. 50 лет Октября, д. 7</t>
  </si>
  <si>
    <t>МО "Поселок Светлый"</t>
  </si>
  <si>
    <t>Респ. Саха /Якутия/, у. Мирнинский, п. Светлый, ул. Вилюйская, д. 1</t>
  </si>
  <si>
    <t>Респ. Саха /Якутия/, у. Мирнинский, п. Светлый, ул. Вилюйская, д. 2</t>
  </si>
  <si>
    <t>МО "Ленский наслег"</t>
  </si>
  <si>
    <t>Респ. Саха /Якутия/, у. Намский, с. Намцы, ул. Ржевская, д. 5</t>
  </si>
  <si>
    <t>МО "поселок Черский"</t>
  </si>
  <si>
    <t>Респ. Саха /Якутия/, у. Нижнеколымский, п. Черский, ул. Котельникова, д. 9</t>
  </si>
  <si>
    <t>Респ. Саха /Якутия/, у. Нижнеколымский, п. Черский, ул. Таврата, д. 11</t>
  </si>
  <si>
    <t>Респ. Саха /Якутия/, у. Нижнеколымский, п. Черский, ул. Молодежная, д. 6, корп. 2</t>
  </si>
  <si>
    <t>МО "Город Олекминск"</t>
  </si>
  <si>
    <t>Респ. Саха /Якутия/, у. Олекминский, г. Олекминск, ул. Калинина, д. 2</t>
  </si>
  <si>
    <t>МО "Поселок Хандыга"</t>
  </si>
  <si>
    <t>Респ. Саха /Якутия/, у. Томпонский, п. Хандыга, ул. Лесная, д. 16</t>
  </si>
  <si>
    <t>Респ. Саха /Якутия/, у. Томпонский, п. Хандыга, ул. П.Алексеева, д. 4</t>
  </si>
  <si>
    <t>Респ. Саха /Якутия/, у. Томпонский, п. Хандыга, ул. П.Алексеева, д. 6</t>
  </si>
  <si>
    <t>МО "поселок Депутатский" спецсчет</t>
  </si>
  <si>
    <t>Респ. Саха /Якутия/, у. Усть-Янский, пгт Депутатский, мкр. Арктика, д. 11</t>
  </si>
  <si>
    <t>Респ. Саха /Якутия/, у. Усть-Янский, пгт Депутатский, мкр. Арктика, д. 13</t>
  </si>
  <si>
    <t>1990</t>
  </si>
  <si>
    <t>Респ. Саха /Якутия/, у. Усть-Янский, пгт Депутатский, мкр. Арктика, д. 15</t>
  </si>
  <si>
    <t>1992</t>
  </si>
  <si>
    <t>Респ. Саха /Якутия/, у. Усть-Янский, пгт Депутатский, мкр. Арктика, д. 2</t>
  </si>
  <si>
    <t>Респ. Саха /Якутия/, у. Усть-Янский, пгт Депутатский, мкр. Арктика, д. 21</t>
  </si>
  <si>
    <t>1991</t>
  </si>
  <si>
    <t>Респ. Саха /Якутия/, у. Усть-Янский, пгт Депутатский, мкр. Арктика, д. 22</t>
  </si>
  <si>
    <t>Респ. Саха /Якутия/, у. Усть-Янский, пгт Депутатский, мкр. Арктика, д. 23</t>
  </si>
  <si>
    <t>Респ. Саха /Якутия/, у. Усть-Янский, пгт Депутатский, мкр. Арктика, д. 25</t>
  </si>
  <si>
    <t>Респ. Саха /Якутия/, у. Усть-Янский, пгт Депутатский, мкр. Арктика, д. 24</t>
  </si>
  <si>
    <t>Респ. Саха /Якутия/, у. Усть-Янский, пгт Депутатский, мкр. Арктика, д. 8</t>
  </si>
  <si>
    <t>МО "Город Покровск"</t>
  </si>
  <si>
    <t>Респ. Саха /Якутия/, у. Хангаласский, г. Покровск, ул. Орджоникидзе, д. 18</t>
  </si>
  <si>
    <t>Респ. Саха /Якутия/, у. Хангаласский, г. Покровск, ул. Орджоникидзе, д. 38</t>
  </si>
  <si>
    <t>МО "Поселок Мохсоголлох"</t>
  </si>
  <si>
    <t>Респ. Саха /Якутия/, у. Хангаласский, п. Мохсоголлох, ул. Военный городок, д. 7</t>
  </si>
  <si>
    <t>Респ. Саха /Якутия/, у. Хангаласский, п. Мохсоголлох, ул. Молодежная, д. 18</t>
  </si>
  <si>
    <t>Респ. Саха /Якутия/, у. Хангаласский, п. Мохсоголлох, ул. Соколиная, д. 1</t>
  </si>
  <si>
    <t>Респ. Саха /Якутия/, у. Хангаласский, п. Мохсоголлох, ул. Советская, д. 5</t>
  </si>
  <si>
    <t>Респ. Саха /Якутия/, у. Хангаласский, п. Мохсоголлох, ул. Соколиная, д. 5</t>
  </si>
  <si>
    <t>Респ. Саха /Якутия/, у. Хангаласский, п. Мохсоголлох, ул. Соколиная, д. 7</t>
  </si>
  <si>
    <t>Респ. Саха /Якутия/, у. Хангаласский, п. Мохсоголлох, ул. Соколиная, д. 8</t>
  </si>
  <si>
    <t>Респ. Саха /Якутия/, у. Хангаласский, п. Мохсоголлох, ул. Соколиная, д. 10</t>
  </si>
  <si>
    <t>Респ. Саха /Якутия/, у. Хангаласский, п. Мохсоголлох, ул. Соколиная, д. 17</t>
  </si>
  <si>
    <t>Респ. Саха /Якутия/, у. Хангаласский, п. Мохсоголлох, ул. Соколиная, д. 19</t>
  </si>
  <si>
    <t>Респ. Саха /Якутия/, у. Хангаласский, п. Мохсоголлох, ул. Соколиная, д. 20</t>
  </si>
  <si>
    <t>Респ. Саха /Якутия/, г. Якутск, ул. Стадухина, д. 84, корп. 1 ЧС</t>
  </si>
  <si>
    <t>МО "Мюрюнский наслег"</t>
  </si>
  <si>
    <t>Усть-Алданский у, с. Борогонцы, ул. Ленина, д. 34 ЧС</t>
  </si>
  <si>
    <t>2011</t>
  </si>
  <si>
    <t>Усть-Алданский у, с. Борогонцы, ул. Лонгинова, д. 37 кор.1 ЧС</t>
  </si>
  <si>
    <t>2013</t>
  </si>
  <si>
    <t>п. Золотинка, п. Золотинка (г Нерюнгри), ул. Железнодорожная, д. 1</t>
  </si>
  <si>
    <t>1979</t>
  </si>
  <si>
    <t>п. Золотинка, п. Золотинка (г Нерюнгри), ул. Железнодорожная, д. 2</t>
  </si>
  <si>
    <t>1981</t>
  </si>
  <si>
    <t>п. Золотинка, п. Золотинка (г Нерюнгри), ул. Железнодорожная, д. 3</t>
  </si>
  <si>
    <t>п. Золотинка, п. Золотинка (г Нерюнгри), ул. Железнодорожная, д. 4</t>
  </si>
  <si>
    <t>1983</t>
  </si>
  <si>
    <t>Респ. Саха /Якутия/, г. Нерюнгри, п. Чульман, ул. Школьная, д. 12</t>
  </si>
  <si>
    <t>МО "ГП "Поселок Хани""</t>
  </si>
  <si>
    <t>п. Хани, п. Хани (г Нерюнгри), ул. 70 лет Октября, д. 1</t>
  </si>
  <si>
    <t>1987</t>
  </si>
  <si>
    <t>п. Хани, п. Хани (г Нерюнгри), ул. 70 лет Октября, д. 2</t>
  </si>
  <si>
    <t>1988</t>
  </si>
  <si>
    <t>п. Хани, п. Хани (г Нерюнгри), ул. 70 лет Октября, д. 3</t>
  </si>
  <si>
    <t>1989</t>
  </si>
  <si>
    <t>п. Хани, п. Хани (г Нерюнгри), ул. 70 лет Октября, д. 4</t>
  </si>
  <si>
    <t>п. Хани, п. Хани (г Нерюнгри), ул. 70 лет Октября, д. 5</t>
  </si>
  <si>
    <t>п. Хани, п. Хани (г Нерюнгри), ул. 70 лет Октября, д. 6</t>
  </si>
  <si>
    <t>1993</t>
  </si>
  <si>
    <t>Респ. Саха /Якутия/, г. Нерюнгри, пр-кт. Геологов, д. 55, корп. 2</t>
  </si>
  <si>
    <t>Респ. Саха /Якутия/, г. Нерюнгри, пр-кт. Геологов, д. 59</t>
  </si>
  <si>
    <t>Респ. Саха /Якутия/, г. Нерюнгри, пр-кт. Геологов, д. 75, корп. 2</t>
  </si>
  <si>
    <t>Респ. Саха /Якутия/, г. Нерюнгри, пр-кт. Геологов, д. 61</t>
  </si>
  <si>
    <t>Респ. Саха /Якутия/, г. Нерюнгри, пр-кт. Дружбы Народов, д. 25, корп. 2</t>
  </si>
  <si>
    <t>Респ. Саха /Якутия/, г. Нерюнгри, пр-кт. Дружбы Народов, д. 33</t>
  </si>
  <si>
    <t>Респ. Саха /Якутия/, г. Нерюнгри, пр-кт. Дружбы Народов, д. 5</t>
  </si>
  <si>
    <t>Респ. Саха /Якутия/, г. Нерюнгри, пр-кт. Мира, д. 21, корп. 2</t>
  </si>
  <si>
    <t>Респ. Саха /Якутия/, г. Нерюнгри, ул. Аммосова, д. 14, корп. 1</t>
  </si>
  <si>
    <t>Респ. Саха /Якутия/, г. Нерюнгри, ул. Карла Маркса, д. 16</t>
  </si>
  <si>
    <t>Респ. Саха /Якутия/, г. Нерюнгри, ул. Карла Маркса, д. 20</t>
  </si>
  <si>
    <t>Респ. Саха /Якутия/, г. Нерюнгри, ул. Тимптонская, д. 7, корп. 2</t>
  </si>
  <si>
    <t>Респ. Саха /Якутия/, г. Нерюнгри, ул. Чурапчинская, д. 36</t>
  </si>
  <si>
    <t>Респ. Саха /Якутия/, г. Нерюнгри, ул. Чурапчинская, д. 38</t>
  </si>
  <si>
    <t>Респ. Саха /Якутия/, г. Нерюнгри, ул. Чурапчинская, д. 40</t>
  </si>
  <si>
    <t>Респ. Саха /Якутия/, г. Нерюнгри, ул. Южно-Якутская, д. 40</t>
  </si>
  <si>
    <t>Респ. Саха /Якутия/, г. Нерюнгри, ул. Южно-Якутская, д. 42</t>
  </si>
  <si>
    <t>Респ. Саха /Якутия/, г. Нерюнгри, п. Серебряный Бор, д. 118</t>
  </si>
  <si>
    <t>Респ. Саха /Якутия/, г. Нерюнгри, пр-кт. Ленина, д. 15</t>
  </si>
  <si>
    <t>Респ. Саха /Якутия/, г. Нерюнгри, ул. Аммосова, д. 14</t>
  </si>
  <si>
    <t>Респ. Саха /Якутия/, г. Нерюнгри, ул. им Кравченко, д. 25</t>
  </si>
  <si>
    <t>Респ. Саха /Якутия/, г. Нерюнгри, ул. Карла Маркса, д. 27</t>
  </si>
  <si>
    <t>Респ. Саха /Якутия/, г. Нерюнгри, ул. Карла Маркса, д. 27, корп. 2</t>
  </si>
  <si>
    <t>Респ. Саха /Якутия/, г. Нерюнгри, ул. Карла Маркса, д. 25</t>
  </si>
  <si>
    <t>Респ. Саха /Якутия/, г. Якутск, мкр. Кангалассы, ул. 26 партсъезда, д. 2</t>
  </si>
  <si>
    <t>Респ. Саха /Якутия/, г. Якутск, мкр. Кангалассы, ул. Комсомольская, д. 3А</t>
  </si>
  <si>
    <t>Респ. Саха /Якутия/, г. Якутск, пр-кт. Ленина, д. 21</t>
  </si>
  <si>
    <t>Респ. Саха /Якутия/, г. Якутск, пр-кт. Ленина, д. 37</t>
  </si>
  <si>
    <t>Респ. Саха /Якутия/, г. Якутск, ул. Горького, д. 92</t>
  </si>
  <si>
    <t>Респ. Саха /Якутия/, г. Якутск, ул. Горького, д. 98</t>
  </si>
  <si>
    <t>Респ. Саха /Якутия/, г. Якутск, ул. Дзержинского, д. 13, корп. 1</t>
  </si>
  <si>
    <t>Респ. Саха /Якутия/, г. Якутск, ул. Дзержинского, д. 15</t>
  </si>
  <si>
    <t>1973</t>
  </si>
  <si>
    <t>Респ. Саха /Якутия/, г. Якутск, ул. Дзержинского, д. 15 кор.1</t>
  </si>
  <si>
    <t>1974</t>
  </si>
  <si>
    <t>Респ. Саха /Якутия/, г. Якутск, ул. Дзержинского, д. 19</t>
  </si>
  <si>
    <t>Респ. Саха /Якутия/, г. Якутск, ул. Дзержинского, д. 20, корп. 1</t>
  </si>
  <si>
    <t>Респ. Саха /Якутия/, г. Якутск, ул. Дзержинского, д. 7, корп. 1</t>
  </si>
  <si>
    <t>Респ. Саха /Якутия/, г. Якутск, ул. Дзержинского, д. 8, корп. 3</t>
  </si>
  <si>
    <t>Респ. Саха /Якутия/, г. Якутск, ул. Каландаришвили, д. 40, корп. 6</t>
  </si>
  <si>
    <t>Респ. Саха /Якутия/, г. Якутск, ул. Кальвица, д. 5</t>
  </si>
  <si>
    <t>Респ. Саха /Якутия/, г. Якутск, ул. Лермонтова, д. 20</t>
  </si>
  <si>
    <t>Респ. Саха /Якутия/, г. Якутск, ул. Лермонтова, д. 22</t>
  </si>
  <si>
    <t>Респ. Саха /Якутия/, г. Якутск, ул. Лермонтова, д. 29</t>
  </si>
  <si>
    <t>Респ. Саха /Якутия/, г. Якутск, ул. Лермонтова, д. 29, корп. 1</t>
  </si>
  <si>
    <t>Респ. Саха /Якутия/, г. Якутск, ул. Маяковского, д. 98</t>
  </si>
  <si>
    <t>Респ. Саха /Якутия/, г. Якутск, ул. Можайского, д. 15</t>
  </si>
  <si>
    <t>Респ. Саха /Якутия/, г. Якутск, ул. Можайского, д. 17, корп. 4</t>
  </si>
  <si>
    <t>Респ. Саха /Якутия/, г. Якутск, ул. Можайского, д. 17, корп. 1</t>
  </si>
  <si>
    <t>Респ. Саха /Якутия/, г. Якутск, ул. Октябрьская, д. 18</t>
  </si>
  <si>
    <t>Респ. Саха /Якутия/, г. Якутск, ул. Орджоникидзе, д. 39</t>
  </si>
  <si>
    <t>1970</t>
  </si>
  <si>
    <t>Респ. Саха /Якутия/, г. Якутск, ул. Орджоникидзе, д. 45</t>
  </si>
  <si>
    <t>Респ. Саха /Якутия/, г. Якутск, ул. Петра Алексеева, д. 10</t>
  </si>
  <si>
    <t>проверить СС Алекесеева ЕИ</t>
  </si>
  <si>
    <t>Респ. Саха /Якутия/, г. Якутск, ул. Петра Алексеева, д. 12</t>
  </si>
  <si>
    <t>Респ. Саха /Якутия/, г. Якутск, ул. Петра Алексеева, д. 12, корп. 1</t>
  </si>
  <si>
    <t>Респ. Саха /Якутия/, г. Якутск, ул. Петра Алексеева, д. 12, корп. 2</t>
  </si>
  <si>
    <t>Респ. Саха /Якутия/, г. Якутск, ул. Петра Алексеева, д. 4, корп. 1</t>
  </si>
  <si>
    <t>Респ. Саха /Якутия/, г. Якутск, ул. Петра Алексеева, д. 4, корп. 2</t>
  </si>
  <si>
    <t>Респ. Саха /Якутия/, г. Якутск, ул. Петра Алексеева, д. 4, корп. 3</t>
  </si>
  <si>
    <t>Респ. Саха /Якутия/, г. Якутск, ул. Петра Алексеева, д. 8</t>
  </si>
  <si>
    <t>Респ. Саха /Якутия/, г. Якутск, ул. Петра Алексеева, д. 8, корп. 1</t>
  </si>
  <si>
    <t>Респ. Саха /Якутия/, г. Якутск, ул. Петра Алексеева, д. 81, корп. 1</t>
  </si>
  <si>
    <t>Респ. Саха /Якутия/, г. Якутск, ул. Пояркова, д. 8</t>
  </si>
  <si>
    <t>1976</t>
  </si>
  <si>
    <t>Респ. Саха /Якутия/, г. Якутск, ул. Стадухина, д. 80</t>
  </si>
  <si>
    <t>Респ. Саха /Якутия/, г. Якутск, ул. Федора Попова, д. 10, корп. 1</t>
  </si>
  <si>
    <t>Респ. Саха /Якутия/, г. Якутск, ул. Федора Попова, д. 14, корп. 1</t>
  </si>
  <si>
    <t>Респ. Саха /Якутия/, г. Якутск, ул. Хабарова, д. 3</t>
  </si>
  <si>
    <t>Респ. Саха /Якутия/, г. Якутск, ул. Хабарова, д. 7</t>
  </si>
  <si>
    <t>Респ. Саха /Якутия/, г. Якутск, ул. Халтурина, д. 6, корп. 1</t>
  </si>
  <si>
    <t>Респ. Саха /Якутия/, г. Якутск, ул. Халтурина, д. 6</t>
  </si>
  <si>
    <t>Респ. Саха /Якутия/, г. Якутск, ул. Чернышевского, д. 8 корп.1</t>
  </si>
  <si>
    <t>Респ. Саха /Якутия/, г. Якутск, ул. Чернышевского, д. 12, корп.1</t>
  </si>
  <si>
    <t>Респ. Саха /Якутия/, г. Якутск, ул. Чиряева, д. 1</t>
  </si>
  <si>
    <t>Респ. Саха /Якутия/, г. Якутск, ул. Якова Потапова, д. 6</t>
  </si>
  <si>
    <t>Респ. Саха /Якутия/, г. Якутск, ул. Якова Потапова, д. 6 корп.1</t>
  </si>
  <si>
    <t>Респ. Саха /Якутия/, г. Якутск, ул. Ярославского, д. 4</t>
  </si>
  <si>
    <t>1971</t>
  </si>
  <si>
    <t>Респ. Саха /Якутия/, п. Жатай, ул. Северная, д. 54</t>
  </si>
  <si>
    <t>Респ. Саха /Якутия/, у. Алданский, г. Томмот, ул. Крупской, д. 8</t>
  </si>
  <si>
    <t>Респ. Саха /Якутия/, у. Алданский, г. Томмот, ул. Нагорная, д. 15</t>
  </si>
  <si>
    <t>Респ. Саха /Якутия/, у. Алданский, г. Томмот, ул. Нагорная, д. 19</t>
  </si>
  <si>
    <t>Респ. Саха /Якутия/, у. Алданский, п. Нижний Куранах, ул. Строительная, д. 1-в</t>
  </si>
  <si>
    <t>Респ. Саха /Якутия/, у. Алданский, п. Нижний Куранах, ул. Строительная, д. 7</t>
  </si>
  <si>
    <t>Респ. Саха /Якутия/, у. Алданский, п. Нижний Куранах, ул. Строительная, д. 6</t>
  </si>
  <si>
    <t>Респ. Саха /Якутия/, у. Булунский, п. Тикси 3-й, ул. Полярной Авиации, д. 8</t>
  </si>
  <si>
    <t>Респ. Саха /Якутия/, у. Булунский, п. Тикси, ул. Академика Федорова, д. 38</t>
  </si>
  <si>
    <t>Респ. Саха /Якутия/, у. Булунский, п. Тикси, ул. Гагарина, д. 3</t>
  </si>
  <si>
    <t>Респ. Саха /Якутия/, у. Булунский, п. Тикси, ул. Гагарина, д. 8а</t>
  </si>
  <si>
    <t>Респ. Саха /Якутия/, у. Булунский, п. Тикси, ул. Ленинская, д. 17</t>
  </si>
  <si>
    <t>Респ. Саха /Якутия/, у. Булунский, п. Тикси, ул. Ленинская, д. 21</t>
  </si>
  <si>
    <t>Респ. Саха /Якутия/, у. Булунский, п. Тикси, ул. Ленинская, д. 2а</t>
  </si>
  <si>
    <t>Респ. Саха /Якутия/, у. Булунский, п. Тикси, ул. Морская, д. 18</t>
  </si>
  <si>
    <t>Респ. Саха /Якутия/, у. Булунский, п. Тикси, ул. Морская, д. 32</t>
  </si>
  <si>
    <t>Респ. Саха /Якутия/, у. Булунский, п. Тикси, ул. Морская, д. 33</t>
  </si>
  <si>
    <t>Респ. Саха /Якутия/, у. Булунский, п. Тикси, ул. Морская, д. 33а</t>
  </si>
  <si>
    <t>Респ. Саха /Якутия/, у. Булунский, п. Тикси, ул. Трусова, д. 2</t>
  </si>
  <si>
    <t>Респ. Саха /Якутия/, у. Булунский, п. Тикси, ул. Трусова, д. 3</t>
  </si>
  <si>
    <t>Респ. Саха /Якутия/, у. Булунский, п. Тикси, ул. Трусова, д. 9</t>
  </si>
  <si>
    <t>Респ. Саха /Якутия/, у. Верхнеколымский, п. Зырянка, ул. Победы, д. 20</t>
  </si>
  <si>
    <t>Респ. Саха /Якутия/, у. Верхнеколымский, п. Зырянка, ул. Стадухина, д. 7</t>
  </si>
  <si>
    <t>Респ. Саха /Якутия/, у. Ленский, г. Ленск, ул. Ойунского, д. 23 кор.А</t>
  </si>
  <si>
    <t>перенос на 2023</t>
  </si>
  <si>
    <t>Респ. Саха /Якутия/, у. Мирнинский, г. Мирный, пр-кт. Ленинградский, д. 21, корп. 1</t>
  </si>
  <si>
    <t>Респ. Саха /Якутия/, у. Мирнинский, г. Мирный, ул. Аммосова, д. 98, корп. 1</t>
  </si>
  <si>
    <t>Респ. Саха /Якутия/, у. Мирнинский, г. Мирный, ул. Комсомольская, д. 25</t>
  </si>
  <si>
    <t>Респ. Саха /Якутия/, у. Мирнинский, г. Мирный, ул. Комсомольская, д. 29</t>
  </si>
  <si>
    <t>Респ. Саха /Якутия/, у. Мирнинский, г. Мирный, ул. Ленина, д. 10</t>
  </si>
  <si>
    <t>Респ. Саха /Якутия/, у. Мирнинский, г. Мирный, ул. Ленина, д. 10, корп. а</t>
  </si>
  <si>
    <t>Респ. Саха /Якутия/, у. Мирнинский, г. Мирный, ул. Ленина, д. 11</t>
  </si>
  <si>
    <t>Респ. Саха /Якутия/, у. Мирнинский, г. Мирный, ул. Ленина, д. 12</t>
  </si>
  <si>
    <t>Респ. Саха /Якутия/, у. Мирнинский, г. Мирный, ул. Ленина, д. 21</t>
  </si>
  <si>
    <t>Респ. Саха /Якутия/, у. Мирнинский, г. Мирный, ул. Ленина, д. 23</t>
  </si>
  <si>
    <t>Респ. Саха /Якутия/, у. Мирнинский, г. Мирный, ул. Ленина, д. 34</t>
  </si>
  <si>
    <t>Респ. Саха /Якутия/, у. Мирнинский, г. Мирный, ул. Ленина, д. 35</t>
  </si>
  <si>
    <t>Респ. Саха /Якутия/, у. Мирнинский, г. Мирный, ул. Ленина, д. 38</t>
  </si>
  <si>
    <t>Респ. Саха /Якутия/, у. Мирнинский, г. Мирный, ул. Московская, д. 10</t>
  </si>
  <si>
    <t>Респ. Саха /Якутия/, у. Мирнинский, г. Мирный, ул. Московская, д. 12</t>
  </si>
  <si>
    <t>Респ. Саха /Якутия/, у. Мирнинский, г. Мирный, ул. Московская, д. 2</t>
  </si>
  <si>
    <t>Респ. Саха /Якутия/, у. Мирнинский, г. Мирный, ул. Московская, д. 4</t>
  </si>
  <si>
    <t>Респ. Саха /Якутия/, у. Мирнинский, г. Мирный, ул. Московская, д. 6</t>
  </si>
  <si>
    <t>Респ. Саха /Якутия/, у. Мирнинский, г. Мирный, ул. Московская, д. 8</t>
  </si>
  <si>
    <t>Респ. Саха /Якутия/, у. Мирнинский, г. Мирный, ул. Ойунского, д. 36</t>
  </si>
  <si>
    <t>Респ. Саха /Якутия/, у. Мирнинский, г. Мирный, ул. Ойунского, д. 41</t>
  </si>
  <si>
    <t>Респ. Саха /Якутия/, у. Мирнинский, г. Мирный, ул. Советская, д. 14</t>
  </si>
  <si>
    <t>Респ. Саха /Якутия/, у. Мирнинский, г. Мирный, ул. Советская, д. 3</t>
  </si>
  <si>
    <t>Респ. Саха /Якутия/, у. Мирнинский, г. Мирный, ул. Советская, д. 5</t>
  </si>
  <si>
    <t>Респ. Саха /Якутия/, у. Мирнинский, г. Мирный, ул. Советская, д. 13, корп. 4</t>
  </si>
  <si>
    <t>Респ. Саха /Якутия/, у. Мирнинский, г. Мирный, ул. Советская, д. 15, корп. 2</t>
  </si>
  <si>
    <t>Респ. Саха /Якутия/, у. Мирнинский, г. Мирный, ул. Советская, д. 21</t>
  </si>
  <si>
    <t>Респ. Саха /Якутия/, у. Мирнинский, г. Мирный, ул. Советская, д. 8</t>
  </si>
  <si>
    <t>Респ. Саха /Якутия/, у. Мирнинский, г. Мирный, ул. Солдатова, д. 16</t>
  </si>
  <si>
    <t>Респ. Саха /Якутия/, у. Мирнинский, г. Мирный, ул. Солдатова, д. 2, корп. 1</t>
  </si>
  <si>
    <t>Респ. Саха /Якутия/, у. Мирнинский, г. Мирный, ул. Тихонова, д. 12</t>
  </si>
  <si>
    <t>Респ. Саха /Якутия/, у. Мирнинский, г. Мирный, ул. Тихонова, д. 29, корп. 2</t>
  </si>
  <si>
    <t>Респ. Саха /Якутия/, у. Мирнинский, г. Мирный, ул. Тихонова, д. 29/4</t>
  </si>
  <si>
    <t>Респ. Саха /Якутия/, у. Мирнинский, г. Мирный, ул. Тихонова, д. 3, корп. 2</t>
  </si>
  <si>
    <t>Респ. Саха /Якутия/, у. Мирнинский, г. Мирный, ш. 50 лет Октября, д. 1</t>
  </si>
  <si>
    <t>Респ. Саха /Якутия/, у. Мирнинский, г. Мирный, ш. 50 лет Октября, д. 16, корп. 1</t>
  </si>
  <si>
    <t>Респ. Саха /Якутия/, у. Мирнинский, п. Светлый, ул. Гидростроителей, д. 1</t>
  </si>
  <si>
    <t>Респ. Саха /Якутия/, у. Мирнинский, п. Светлый, ул. Гидростроителей, д. 3</t>
  </si>
  <si>
    <t>Респ. Саха /Якутия/, у. Мирнинский, п. Светлый, ул. Молодежная, д. 11</t>
  </si>
  <si>
    <t>Респ. Саха /Якутия/, у. Мирнинский, п. Светлый, ул. Советская, д. 2</t>
  </si>
  <si>
    <t>МО "Поселок Чернышевский"</t>
  </si>
  <si>
    <t>Респ. Саха /Якутия/, у. Мирнинский, п. Чернышевский, ул. Гидростроителей, д. 24</t>
  </si>
  <si>
    <t>Респ. Саха /Якутия/, у. Мирнинский, п. Чернышевский, ул. Космонавтов, д. 10/2</t>
  </si>
  <si>
    <t>Респ. Саха /Якутия/, у. Нижнеколымский, п. Черский, ул. Таврата, д. 13</t>
  </si>
  <si>
    <t>Респ. Саха /Якутия/, у. Нижнеколымский, п. Черский, ул. Таврата, д. 15</t>
  </si>
  <si>
    <t>Респ. Саха /Якутия/, у. Нижнеколымский, п. Черский, ул. Таврата, д. 12</t>
  </si>
  <si>
    <t>Респ. Саха /Якутия/, у. Нижнеколымский, п. Черский, ул. Пушкина, д. 9</t>
  </si>
  <si>
    <t>Респ. Саха /Якутия/, у. Нижнеколымский, п. Черский, ул. Пушкина, д. 15</t>
  </si>
  <si>
    <t>МО "Город Нюрба"</t>
  </si>
  <si>
    <t>Респ. Саха /Якутия/, у. Нюрбинский, г. Нюрба, кв-л. Энергетик, д. 67</t>
  </si>
  <si>
    <t>Респ. Саха /Якутия/, у. Нюрбинский, г. Нюрба, кв-л. Энергетик, д. 67, корп. 1</t>
  </si>
  <si>
    <t>Респ. Саха /Якутия/, у. Нюрбинский, г. Нюрба, кв-л. Энергетик, д. 71</t>
  </si>
  <si>
    <t>Респ. Саха /Якутия/, у. Нюрбинский, г. Нюрба, кв-л. Энергетик, д. 73</t>
  </si>
  <si>
    <t>Респ. Саха /Якутия/, у. Нюрбинский, г. Нюрба, кв-л. Энергетик, д. 75</t>
  </si>
  <si>
    <t>Респ. Саха /Якутия/, у. Нюрбинский, г. Нюрба, кв-л. Энергетик, д. 9</t>
  </si>
  <si>
    <t>Респ. Саха /Якутия/, у. Нюрбинский, г. Нюрба, кв-л. Энергетик, д. 7</t>
  </si>
  <si>
    <t>Респ. Саха /Якутия/, у. Томпонский, п. Хандыга, ул. П.Алексеева, д. 2</t>
  </si>
  <si>
    <t>МО "Поселок Эльдикан"</t>
  </si>
  <si>
    <t>Респ. Саха /Якутия/, у. Усть-Майский, п. Эльдикан, ул. Алданская, д. 81</t>
  </si>
  <si>
    <t>Дерево</t>
  </si>
  <si>
    <t>Респ. Саха /Якутия/, у. Усть-Майский, п. Эльдикан, ул. Куйбышева, д. 30</t>
  </si>
  <si>
    <t>Респ. Саха /Якутия/, у. Усть-Майский, п. Эльдикан, ул. Куйбышева, д. 34</t>
  </si>
  <si>
    <t>Респ. Саха /Якутия/, у. Усть-Майский, п. Эльдикан, ул. Победы, д. 1</t>
  </si>
  <si>
    <t>Респ. Саха /Якутия/, у. Усть-Майский, п. Эльдикан, ул. Рабочая, д. 12</t>
  </si>
  <si>
    <t>Респ. Саха /Якутия/, у. Усть-Майский, п. Эльдикан, ул. Рабочая, д. 8</t>
  </si>
  <si>
    <t>МО "Поселок Солнечный"</t>
  </si>
  <si>
    <t>Респ. Саха /Якутия/, у. Усть-Майский, п. Солнечный, ул. Профсоюзов, д. 6</t>
  </si>
  <si>
    <t>МО "Петропавловский национальный наслег"</t>
  </si>
  <si>
    <t>Респ. Саха /Якутия/, у. Усть-Майский, с. Петропавловск, ул. Строда, д. 21</t>
  </si>
  <si>
    <t>Респ. Саха /Якутия/, у. Хангаласский, г. Покровск, ул. Орджоникидзе, д. 20</t>
  </si>
  <si>
    <t>Респ. Саха /Якутия/, у. Хангаласский, г. Покровск, ул. Таежная, д. 2</t>
  </si>
  <si>
    <t>Респ. Саха /Якутия/, у. Хангаласский, г. Покровск, ул. Таежная, д. 3</t>
  </si>
  <si>
    <t>Респ. Саха /Якутия/, у. Хангаласский, г. Покровск, ул. Таежная, д. 5</t>
  </si>
  <si>
    <t>Респ. Саха /Якутия/, у. Хангаласский, п. Мохсоголлох, ул. Молодежная, д. 24</t>
  </si>
  <si>
    <t>Респ. Саха /Якутия/, у. Хангаласский, п. Мохсоголлох, ул. Соколиная, д. 11</t>
  </si>
  <si>
    <t>Респ. Саха /Якутия/, у. Хангаласский, п. Мохсоголлох, ул. Соколиная, д. 13</t>
  </si>
  <si>
    <t>Респ. Саха /Якутия/, у. Хангаласский, п. Мохсоголлох, ул. Соколиная, д. 9</t>
  </si>
  <si>
    <t>Респ. Саха /Якутия/, г. Нерюнгри, п. Беркакит, ул. Башарина, д. 3</t>
  </si>
  <si>
    <t>1999</t>
  </si>
  <si>
    <t>2024</t>
  </si>
  <si>
    <t>Респ. Саха /Якутия/, г. Нерюнгри, п. Беркакит, ул. Башарина, д. 8</t>
  </si>
  <si>
    <t>Респ. Саха /Якутия/, г. Нерюнгри, п. Беркакит, ул. Бочкарева, д. 4, корп. 1</t>
  </si>
  <si>
    <t>Респ. Саха /Якутия/, г. Нерюнгри, п. Беркакит, ул. Бочкарева, д. 4, корп. 2</t>
  </si>
  <si>
    <t>Респ. Саха /Якутия/, г. Нерюнгри, п. Беркакит, ул. Бочкарева, д. 6</t>
  </si>
  <si>
    <t>Респ. Саха /Якутия/, г. Нерюнгри, п. Беркакит, ул. Бочкарева, д. 7</t>
  </si>
  <si>
    <t>Респ. Саха /Якутия/, г. Нерюнгри, п. Беркакит, ул. Мусы Джалиля, д. 3</t>
  </si>
  <si>
    <t>1978</t>
  </si>
  <si>
    <t>Респ. Саха /Якутия/, г. Нерюнгри, п. Беркакит, ул. Мусы Джалиля, д. 5</t>
  </si>
  <si>
    <t>Респ. Саха /Якутия/, г. Нерюнгри, п. Чульман, ул. Новая, д. 2</t>
  </si>
  <si>
    <t>Респ. Саха /Якутия/, г. Нерюнгри, п. Чульман, ул. Первомайская, д. 11</t>
  </si>
  <si>
    <t>Респ. Саха /Якутия/, г. Нерюнгри, п. Чульман, ул. Советская, д. 79</t>
  </si>
  <si>
    <t>Респ. Саха /Якутия/, г. Нерюнгри, пр-кт. Геологов, д. 61, корп. 2</t>
  </si>
  <si>
    <t>Респ. Саха /Якутия/, г. Нерюнгри, пр-кт. Дружбы Народов, д. 10, корп. 1</t>
  </si>
  <si>
    <t>Респ. Саха /Якутия/, г. Нерюнгри, пр-кт. Дружбы Народов, д. 17</t>
  </si>
  <si>
    <t>Респ. Саха /Якутия/, г. Нерюнгри, пр-кт. Дружбы Народов, д. 27, корп. 2</t>
  </si>
  <si>
    <t>Респ. Саха /Якутия/, г. Нерюнгри, пр-кт. Дружбы Народов, д. 29</t>
  </si>
  <si>
    <t>Респ. Саха /Якутия/, г. Нерюнгри, пр-кт. Дружбы Народов, д. 29, корп. 2</t>
  </si>
  <si>
    <t>Респ. Саха /Якутия/, г. Нерюнгри, пр-кт. Дружбы Народов, д. 29, корп. 3</t>
  </si>
  <si>
    <t>Респ. Саха /Якутия/, г Нерюнгри, г. Нерюнгри, пр-кт Дружбы Народов, д. 9</t>
  </si>
  <si>
    <t>Респ. Саха /Якутия/, г. Нерюнгри, пр-кт. Ленина, д. 7</t>
  </si>
  <si>
    <t>Респ. Саха /Якутия/, г. Нерюнгри, пр-кт. Дружбы Народов, д. 8, корп. 1</t>
  </si>
  <si>
    <t>Респ. Саха /Якутия/, г. Нерюнгри, пр-кт. Ленина, д. 1</t>
  </si>
  <si>
    <t>Респ. Саха /Якутия/, г. Нерюнгри, пр-кт. Ленина, д. 16, корп. 2</t>
  </si>
  <si>
    <t>Респ. Саха /Якутия/, г. Нерюнгри, пр-кт. Ленина, д. 21, корп. 1</t>
  </si>
  <si>
    <t>Респ. Саха /Якутия/, г. Нерюнгри, пр-кт. Ленина, д. 25, корп. 1</t>
  </si>
  <si>
    <t>Респ. Саха /Якутия/, г. Нерюнгри, пр-кт. Мира, д. 25, корп. 1</t>
  </si>
  <si>
    <t>Респ. Саха /Якутия/, г. Нерюнгри, пр-кт. Мира, д. 3</t>
  </si>
  <si>
    <t>Респ. Саха /Якутия/, г. Нерюнгри, пр-кт. Мира, д. 3, корп. 1</t>
  </si>
  <si>
    <t>Респ. Саха /Якутия/, г. Нерюнгри, пр-кт. Мира, д. 31</t>
  </si>
  <si>
    <t>Респ. Саха /Якутия/, г. Нерюнгри, ул. Аммосова, д. 10</t>
  </si>
  <si>
    <t>Респ. Саха /Якутия/, г. Нерюнгри, ул. Аммосова, д. 12</t>
  </si>
  <si>
    <t>Респ. Саха /Якутия/, г. Нерюнгри, ул. Аммосова, д. 4</t>
  </si>
  <si>
    <t>Респ. Саха /Якутия/, г. Нерюнгри, ул. Аммосова, д. 8, корп. 2</t>
  </si>
  <si>
    <t>Респ. Саха /Якутия/, г. Нерюнгри, ул. им Кравченко, д. 17, корп. 2</t>
  </si>
  <si>
    <t>Респ. Саха /Якутия/, г. Нерюнгри, ул. им Кравченко, д. 18</t>
  </si>
  <si>
    <t>Респ. Саха /Якутия/, г. Нерюнгри, ул. им Кравченко, д. 19, корп. 3</t>
  </si>
  <si>
    <t>Респ. Саха /Якутия/, г. Нерюнгри, ул. им Кравченко, д. 3</t>
  </si>
  <si>
    <t>Респ. Саха /Якутия/, г. Нерюнгри, ул. им Кравченко, д. 9, корп. 1</t>
  </si>
  <si>
    <t>Респ. Саха /Якутия/, г. Нерюнгри, ул. Карла Маркса, д. 19, корп. 1</t>
  </si>
  <si>
    <t>Респ. Саха /Якутия/, г. Нерюнгри, ул. Карла Маркса, д. 25, корп. 1</t>
  </si>
  <si>
    <t>Респ. Саха /Якутия/, г. Нерюнгри, ул. Лужников, д. 3</t>
  </si>
  <si>
    <t>Респ. Саха /Якутия/, г. Нерюнгри, ул. Лужников, д. 3, корп. 1</t>
  </si>
  <si>
    <t>Респ. Саха /Якутия/, г. Нерюнгри, ул. Новостроевская, д. 5</t>
  </si>
  <si>
    <t>Респ. Саха /Якутия/, г. Нерюнгри, ул. Строителей, д. 3</t>
  </si>
  <si>
    <t>Респ. Саха /Якутия/, г. Нерюнгри, ул. Тимптонская, д. 1</t>
  </si>
  <si>
    <t>Респ. Саха /Якутия/, г. Нерюнгри, ул. Новостроевская, д. 3</t>
  </si>
  <si>
    <t>Респ. Саха /Якутия/, г. Нерюнгри, ул. Платона Ойунского, д. 2</t>
  </si>
  <si>
    <t>Респ. Саха /Якутия/, г. Нерюнгри, ул. Платона Ойунского, д. 3</t>
  </si>
  <si>
    <t>Респ. Саха /Якутия/, г. Нерюнгри, ул. Тимптонская, д. 3, корп. 1</t>
  </si>
  <si>
    <t>Респ. Саха /Якутия/, г. Нерюнгри, ул. Тимптонская, д. 7, корп. 1</t>
  </si>
  <si>
    <t>Респ. Саха /Якутия/, г. Нерюнгри, ул. Чурапчинская, д. 37, корп. 2</t>
  </si>
  <si>
    <t>Респ. Саха /Якутия/, г. Нерюнгри, ул. Чурапчинская, д. 39</t>
  </si>
  <si>
    <t>Респ. Саха /Якутия/, г. Нерюнгри, ул. Чурапчинская, д. 46</t>
  </si>
  <si>
    <t>Респ. Саха /Якутия/, г. Нерюнгри, ул. Чурапчинская, д. 50</t>
  </si>
  <si>
    <t>Респ. Саха /Якутия/, г. Нерюнгри, ул. Чурапчинская, д. 54</t>
  </si>
  <si>
    <t>Респ. Саха /Якутия/, г. Нерюнгри, ул. Южно-Якутская, д. 25, корп. 1</t>
  </si>
  <si>
    <t>Респ. Саха /Якутия/, г. Нерюнгри, ул. Южно-Якутская, д. 30</t>
  </si>
  <si>
    <t>ГП "Город Нерюнгри" спецсчет</t>
  </si>
  <si>
    <t>Респ. Саха /Якутия/, г. Нерюнгри, ул. Южно-Якутская, д. 35</t>
  </si>
  <si>
    <t>-</t>
  </si>
  <si>
    <t>Респ. Саха /Якутия/, г. Нерюнгри, ул. Южно-Якутская, д. 36, корп. 3</t>
  </si>
  <si>
    <t>Респ. Саха /Якутия/, г. Нерюнгри, ул. Южно-Якутская, д. 41</t>
  </si>
  <si>
    <t>Респ. Саха /Якутия/, г. Нерюнгри, ул. Южно-Якутская, д. 43</t>
  </si>
  <si>
    <t>Респ. Саха /Якутия/, г. Якутск, мкр. Кангалассы, ул. 26 партсъезда, д. 4</t>
  </si>
  <si>
    <t>Респ. Саха /Якутия/, г. Якутск, с. Маган, ул. 40 лет Победы, д. 60</t>
  </si>
  <si>
    <t>Респ. Саха /Якутия/, г. Якутск, с. Хатассы, ул. Каландарашвили, д. 4</t>
  </si>
  <si>
    <t>Респ. Саха /Якутия/, г. Якутск, с. Хатассы, ул. Каландарашвили, д. 4, корп. 1</t>
  </si>
  <si>
    <t>Респ. Саха /Якутия/, г. Якутск, с. Хатассы, ул. Ленина, д. 67</t>
  </si>
  <si>
    <t>Респ. Саха /Якутия/, г. Якутск, с. Хатассы, ул. Ленина, д. 67, корп. 1</t>
  </si>
  <si>
    <t>Респ. Саха /Якутия/, г. Якутск, мкр. 202-й, д. 16</t>
  </si>
  <si>
    <t>1997</t>
  </si>
  <si>
    <t>Респ. Саха /Якутия/, г. Якутск, мкр. 202-й, д. 18</t>
  </si>
  <si>
    <t>1998</t>
  </si>
  <si>
    <t>7</t>
  </si>
  <si>
    <t>Респ. Саха /Якутия/, г. Якутск, мкр. 202-й, д. 19</t>
  </si>
  <si>
    <t>Респ. Саха /Якутия/, г. Якутск, пр-кт. Ленина, д. 11</t>
  </si>
  <si>
    <t>Респ. Саха /Якутия/, г. Якутск, ул. Автодорожная, д. 28, корп. 15</t>
  </si>
  <si>
    <t>Респ. Саха /Якутия/, г. Якутск, ул. Билибина, д. 50</t>
  </si>
  <si>
    <t>Респ. Саха /Якутия/, г. Якутск, ул. Воинская, д. 9</t>
  </si>
  <si>
    <t>Респ. Саха /Якутия/, г. Якутск, ул. Горького, д. 94</t>
  </si>
  <si>
    <t>Респ. Саха /Якутия/, г. Якутск, ул. Дзержинского, д. 12, корп. 3</t>
  </si>
  <si>
    <t>Респ. Саха /Якутия/, г. Якутск, ул. Дзержинского, д. 16</t>
  </si>
  <si>
    <t>1963</t>
  </si>
  <si>
    <t>Респ. Саха /Якутия/, г. Якутск, ул. Дзержинского, д. 20, корп. 2</t>
  </si>
  <si>
    <t>Респ. Саха /Якутия/, г. Якутск, ул. Дзержинского, д. 22, корп. 6</t>
  </si>
  <si>
    <t>Респ. Саха /Якутия/, г. Якутск, ул. Дзержинского, д. 40</t>
  </si>
  <si>
    <t>Респ. Саха /Якутия/, г. Якутск, ул. Дзержинского, д. 40, корп. 1</t>
  </si>
  <si>
    <t>Респ. Саха /Якутия/, г. Якутск, ул. Дзержинского, д. 7</t>
  </si>
  <si>
    <t>Респ. Саха /Якутия/, г. Якутск, ул. Дзержинского, д. 8</t>
  </si>
  <si>
    <t>Респ. Саха /Якутия/, г. Якутск, ул. Каландаришвили, д. 25, корп. 6</t>
  </si>
  <si>
    <t>Респ. Саха /Якутия/, г. Якутск, ул. Кирова, д. 34</t>
  </si>
  <si>
    <t>Респ. Саха /Якутия/, г. Якутск, ул. Короленко, д. 7</t>
  </si>
  <si>
    <t>Респ. Саха /Якутия/, г. Якутск, ул. Кузьмина, д. 10</t>
  </si>
  <si>
    <t>Респ. Саха /Якутия/, г. Якутск, ул. Кузьмина, д. 14</t>
  </si>
  <si>
    <t>Респ. Саха /Якутия/, г. Якутск, ул. Кузьмина, д. 16, корп. 1</t>
  </si>
  <si>
    <t>Респ. Саха /Якутия/, г. Якутск, ул. Кузьмина, д. 34</t>
  </si>
  <si>
    <t>Респ. Саха /Якутия/, г. Якутск, ул. Кулаковского, д. 30</t>
  </si>
  <si>
    <t>Респ. Саха /Якутия/, г. Якутск, ул. Лермонтова, д. 27, корп. 1</t>
  </si>
  <si>
    <t>Респ. Саха /Якутия/, г. Якутск, ул. Лермонтова, д. 58, корп. 2</t>
  </si>
  <si>
    <t>Респ. Саха /Якутия/, г. Якутск, ул. Лермонтова, д. 92, корп. 2</t>
  </si>
  <si>
    <t>Респ. Саха /Якутия/, г. Якутск, ул. Лермонтова, д. 94 кор.3</t>
  </si>
  <si>
    <t>Респ. Саха /Якутия/, г. Якутск, ул. Лермонтова, д. 138 кор.2</t>
  </si>
  <si>
    <t>Респ. Саха /Якутия/, г. Якутск, ул. Лермонтова, д. 138 кор.3</t>
  </si>
  <si>
    <t>Респ. Саха /Якутия/, г. Якутск, ул. Лермонтова, д. 138 кор.4</t>
  </si>
  <si>
    <t>Респ. Саха /Якутия/, г. Якутск, ул. Можайского, д. 19, корп. 3</t>
  </si>
  <si>
    <t>Респ. Саха /Якутия/, г. Якутск, ул. Можайского, д. 19, корп. 4</t>
  </si>
  <si>
    <t>Респ. Саха /Якутия/, г. Якутск, ул. Ново-Карьерная, д. 20, корп. 1</t>
  </si>
  <si>
    <t>Респ. Саха /Якутия/, г. Якутск, ул. Ново-Карьерная, д. 20, корп. 2</t>
  </si>
  <si>
    <t>Респ. Саха /Якутия/, г. Якутск, ул. Ойунского, д. 20, корп. 1</t>
  </si>
  <si>
    <t>ГО "Город Якутск" спецсчет</t>
  </si>
  <si>
    <t>Респ. Саха /Якутия/, г. Якутск, ул. Ойунского, д. 25</t>
  </si>
  <si>
    <t>Респ. Саха /Якутия/, г. Якутск, ул. Ойунского, д. 41</t>
  </si>
  <si>
    <t>Респ. Саха /Якутия/, г. Якутск, ул. Орджоникидзе, д. 44</t>
  </si>
  <si>
    <t>Респ. Саха /Якутия/, г. Якутск, ул. Орджоникидзе, д. 44, корп. 1</t>
  </si>
  <si>
    <t>Респ. Саха /Якутия/, г. Якутск, ул. Орджоникидзе, д. 46, корп. 1</t>
  </si>
  <si>
    <t>Респ. Саха /Якутия/, г. Якутск, ул. Орджоникидзе, д. 7, корп. 2</t>
  </si>
  <si>
    <t>Респ. Саха /Якутия/, г. Якутск, ул. Петра Алексеева, д. 73, корп. 2</t>
  </si>
  <si>
    <t>Респ. Саха /Якутия/, г. Якутск, ул. Семена Данилова, д. 4, корп. 2</t>
  </si>
  <si>
    <t>Респ. Саха /Якутия/, г. Якутск, ул. Стадухина, д. 86</t>
  </si>
  <si>
    <t>Респ. Саха /Якутия/, г. Якутск, ул. Федора Попова, д. 14, корп. 4</t>
  </si>
  <si>
    <t>Респ. Саха /Якутия/, г. Якутск, ул. Федора Попова, д. 16, корп. 5</t>
  </si>
  <si>
    <t>Респ. Саха /Якутия/, г. Якутск, ул. Хабарова, д. 9</t>
  </si>
  <si>
    <t>Респ. Саха /Якутия/, г. Якутск, ул. Хабарова, д. 19</t>
  </si>
  <si>
    <t>Респ. Саха /Якутия/, г. Якутск, ул. Хабарова, д. 23 кор.1</t>
  </si>
  <si>
    <t>1985</t>
  </si>
  <si>
    <t>Респ. Саха /Якутия/, г. Якутск, ул. Хабарова, д. 27 кор.1</t>
  </si>
  <si>
    <t>1972</t>
  </si>
  <si>
    <t>Респ. Саха /Якутия/, г. Якутск, ул. Хабарова, д. 27 кор.3</t>
  </si>
  <si>
    <t>Респ. Саха /Якутия/, г. Якутск, ул. Чернышевского, д. 12</t>
  </si>
  <si>
    <t>ГО "город Якутск" спецсчет</t>
  </si>
  <si>
    <t>Респ. Саха /Якутия/, г. Якутск, ул. Чернышевского, д. 22, корп. 3</t>
  </si>
  <si>
    <t>Респ. Саха /Якутия/, г. Якутск, ул. Ярославского, д. 19, корп. 1</t>
  </si>
  <si>
    <t>Респ. Саха /Якутия/, г. Якутск, ул. Ярославского, д. 32</t>
  </si>
  <si>
    <t>Респ. Саха /Якутия/, г. Якутск, ул. Ярославского, д. 7</t>
  </si>
  <si>
    <t>Респ. Саха /Якутия/, г. Якутск, ш. Сергеляхское 13 км, д. 1</t>
  </si>
  <si>
    <t>МО "Город Алдан"</t>
  </si>
  <si>
    <t>Респ. Саха /Якутия/, у. Алданский, г. Алдан, ул. Пролетарская, д. 49</t>
  </si>
  <si>
    <t>Респ. Саха /Якутия/, у. Алданский, г. Томмот, пер. Якутский, д. 13</t>
  </si>
  <si>
    <t>МО "Поселок Ленинский"</t>
  </si>
  <si>
    <t>Респ. Саха /Якутия/, у. Алданский, п. Ленинский, ул. Карла Маркса, д. 16</t>
  </si>
  <si>
    <t>Респ. Саха /Якутия/, у. Алданский, п. Нижний Куранах, пер. Школьный, д. 4</t>
  </si>
  <si>
    <t>Респ. Саха /Якутия/, у. Алданский, п. Нижний Куранах, пер. Школьный, д. 6</t>
  </si>
  <si>
    <t>Респ. Саха /Якутия/, у. Алданский, п. Нижний Куранах, ул. Строительная, д. 10</t>
  </si>
  <si>
    <t>Респ. Саха /Якутия/, у. Алданский, п. Нижний Куранах, ул. Строительная, д. 12</t>
  </si>
  <si>
    <t>Респ. Саха /Якутия/, у. Алданский, п. Нижний Куранах, ул. Строительная, д. 16</t>
  </si>
  <si>
    <t>Респ. Саха /Якутия/, у. Алданский, п. Нижний Куранах, ул. Строительная, д. 9</t>
  </si>
  <si>
    <t>Респ. Саха /Якутия/, у. Алданский, п. Нижний Куранах, ул. Школьная, д. 15</t>
  </si>
  <si>
    <t>Респ. Саха /Якутия/, у. Алданский, п. Нижний Куранах, ул. Школьная, д. 21</t>
  </si>
  <si>
    <t>Респ. Саха /Якутия/, у. Алданский, п. Нижний Куранах, ул. Школьная, д. 23</t>
  </si>
  <si>
    <t>Респ. Саха /Якутия/, у. Алданский, п. Лебединый, ул. Карла Маркса, д. 20</t>
  </si>
  <si>
    <t>Респ. Саха /Якутия/, у. Алданский, п. Лебединый, ул. Карла Маркса, д. 20, корп. А</t>
  </si>
  <si>
    <t>Респ. Саха /Якутия/, у. Алданский, п. Лебединый, ул. Октябрьская, д. 36</t>
  </si>
  <si>
    <t>Респ. Саха /Якутия/, у. Ленский, г. Ленск, ул. Дзержинского, д. 19</t>
  </si>
  <si>
    <t>Респ. Саха /Якутия/, у. Ленский, г. Ленск, ул. Дзержинского, д. 21</t>
  </si>
  <si>
    <t>Респ. Саха /Якутия/, у. Ленский, г. Ленск, ул. Ленина, д. 71</t>
  </si>
  <si>
    <t>Респ. Саха /Якутия/, у. Ленский, г. Ленск, ул. Ойунского, д. 28</t>
  </si>
  <si>
    <t>Респ. Саха /Якутия/, у. Ленский, г. Ленск, ул. Орджоникидзе, д. 18</t>
  </si>
  <si>
    <t>Респ. Саха /Якутия/, у. Ленский, г. Ленск, ул. Орджоникидзе, д. 20</t>
  </si>
  <si>
    <t>Респ. Саха /Якутия/, у. Ленский, г. Ленск, ул. Первомайская, д. 20</t>
  </si>
  <si>
    <t>Респ. Саха /Якутия/, у. Ленский, г. Ленск, ул. Пролетарская, д. 5</t>
  </si>
  <si>
    <t>Респ. Саха /Якутия/, у. Ленский, г. Ленск, ул. Дзержинского, д. 25</t>
  </si>
  <si>
    <t>Респ. Саха /Якутия/, у. Ленский, г. Ленск, ул. Ленина, д. 73</t>
  </si>
  <si>
    <t>Респ. Саха /Якутия/, у. Ленский, г. Ленск, ул. Первомайская, д. 10</t>
  </si>
  <si>
    <t>Респ. Саха /Якутия/, у. Ленский, г. Ленск, ул. Первомайская, д. 5</t>
  </si>
  <si>
    <t>Респ. Саха /Якутия/, у. Ленский, г. Ленск, ул. Первомайская, д. 9</t>
  </si>
  <si>
    <t>Респ. Саха /Якутия/, у. Ленский, г. Ленск, ул. Пролетарская, д. 3</t>
  </si>
  <si>
    <t>Респ. Саха /Якутия/, у. Мирнинский, г. Мирный, пр-кт. Ленинградский, д. 19</t>
  </si>
  <si>
    <t>Респ. Саха /Якутия/, у. Мирнинский, г. Мирный, ул. Аммосова, д. 96, корп. 1</t>
  </si>
  <si>
    <t>Респ. Саха /Якутия/, у. Мирнинский, г. Мирный, ул. Аммосова, д. 100</t>
  </si>
  <si>
    <t>Респ. Саха /Якутия/, у. Мирнинский, г. Мирный, ул. Комсомольская, д. 25, корп. а</t>
  </si>
  <si>
    <t>Респ. Саха /Якутия/, у. Мирнинский, г. Мирный, ул. Ленина, д. 22 кор.А</t>
  </si>
  <si>
    <t>Респ. Саха /Якутия/, у. Мирнинский, г. Мирный, ул. Ленина, д. 4, корп. 2</t>
  </si>
  <si>
    <t>Респ. Саха /Якутия/, у. Мирнинский, г. Мирный, ул. Солдатова, д. 2</t>
  </si>
  <si>
    <t>Респ. Саха /Якутия/, у. Мирнинский, г. Мирный, ул. Тихонова, д. 14</t>
  </si>
  <si>
    <t>Респ. Саха /Якутия/, у. Мирнинский, г. Мирный, ул. Тихонова, д. 29, корп. 1</t>
  </si>
  <si>
    <t>Респ. Саха /Якутия/, у. Мирнинский, г. Мирный, ул. Тихонова, д. 29, корп. 3</t>
  </si>
  <si>
    <t>Респ. Саха /Якутия/, у. Мирнинский, г. Мирный, ш. 50 лет Октября, д. 14 кор.1</t>
  </si>
  <si>
    <t>1995</t>
  </si>
  <si>
    <t>МО "Поселок Айхал"</t>
  </si>
  <si>
    <t>Респ. Саха /Якутия/, у. Мирнинский, п. Айхал, ул. Советская, д. 15</t>
  </si>
  <si>
    <t>Респ. Саха /Якутия/, у. Мирнинский, п. Светлый, ул. Гидростроителей, д. 2</t>
  </si>
  <si>
    <t>МО "Поселок Усть-Нера"</t>
  </si>
  <si>
    <t>Респ. Саха /Якутия/, у.Оймяконский, п. Усть-Нера, ул. Андрианова, д. 2</t>
  </si>
  <si>
    <t>Респ. Саха /Якутия/, у.Оймяконский, п. Усть-Нера, ул. Андрианова, д. 6</t>
  </si>
  <si>
    <t>Респ. Саха /Якутия/, у.Оймяконский, п. Усть-Нера, ул. Ленина, д. 27</t>
  </si>
  <si>
    <t>Респ. Саха /Якутия/, у.Оймяконский, п. Усть-Нера, ул. Мацкепладзе, д. 20</t>
  </si>
  <si>
    <t>Респ. Саха /Якутия/, у.Оймяконский, п. Усть-Нера, ул. Молодежная, д. 2</t>
  </si>
  <si>
    <t>Респ. Саха /Якутия/, у.Оймяконский, п. Усть-Нера, ул. Молодежная, д. 3</t>
  </si>
  <si>
    <t>Респ. Саха /Якутия/, у. Томпонский, п. Хандыга, ул. Геолога Кудрявого, д. 32</t>
  </si>
  <si>
    <t>Респ. Саха /Якутия/, у. Томпонский, п. Хандыга, ул. Магаданская, д. 30</t>
  </si>
  <si>
    <t>Респ. Саха /Якутия/, у. Хангаласский, п. Мохсоголлох, ул. Заводская, д. 1</t>
  </si>
  <si>
    <t>Респ. Саха /Якутия/, у. Хангаласский, п. Мохсоголлох, ул. Молодежная, д. 20</t>
  </si>
  <si>
    <t>Респ. Саха /Якутия/, у. Хангаласский, п. Мохсоголлох, ул. Молодежная, д. 20, корп. а</t>
  </si>
  <si>
    <t>Респ. Саха /Якутия/, у. Хангаласский, п. Мохсоголлох, ул. Молодежная, д. 22</t>
  </si>
  <si>
    <t>Респ. Саха /Якутия/, у. Хангаласский, п. Мохсоголлох, ул. Соколиная, д. 12</t>
  </si>
  <si>
    <t>Респ. Саха /Якутия/, у. Хангаласский, п. Мохсоголлох, ул. Соколиная, д. 16</t>
  </si>
  <si>
    <t>Респ. Саха /Якутия/, у. Хангаласский, п. Мохсоголлох, ул. Соколиная, д. 2</t>
  </si>
  <si>
    <t>Респ. Саха /Якутия/, у. Хангаласский, п. Мохсоголлох, ул. Соколиная, д. 22</t>
  </si>
  <si>
    <t>Респ. Саха /Якутия/, у. Хангаласский, г. Покровск, ул. Братьев Ксенофонтовых, д. 10</t>
  </si>
  <si>
    <t>ГП "Город Покровск"</t>
  </si>
  <si>
    <t>Респ. Саха /Якутия/, у. Хангаласский, г. Покровск, ул. Орджоникидзе, д. 22</t>
  </si>
  <si>
    <t>СП "Немюгюнский наслег"</t>
  </si>
  <si>
    <t>Респ. Саха /Якутия/, у. Хангаласский,  Немюгинский н-г, с. Ой, ул. Горького, д. 22</t>
  </si>
  <si>
    <t>1986</t>
  </si>
  <si>
    <t>МО "Чурапчинский наслег"</t>
  </si>
  <si>
    <t>Респ. Саха /Якутия/, у. Чурапчинский, с. Чурапча, ул. Ленина, д. 39</t>
  </si>
  <si>
    <t>Приложение № 2 к приказу</t>
  </si>
  <si>
    <t>от  "____" сентября 2022 г.№ _____-ОД</t>
  </si>
  <si>
    <t>Адресный перечень многоквартирных домов, в отношении которых в 2022-2024 гг. планируется проведение капитального ремонта общего имущества в многоквартирных домах, с разбивкой по видам работ</t>
  </si>
  <si>
    <t>2022-2024</t>
  </si>
  <si>
    <t xml:space="preserve">                       </t>
  </si>
  <si>
    <t>перенос на 2023 служебка ПТО  Осипова</t>
  </si>
  <si>
    <t>перенос на 2022 с 2023 Осипова служебка</t>
  </si>
  <si>
    <t>перенос на 2022 с 2023 служебка ПТО  Осипова</t>
  </si>
  <si>
    <t>Служебка Давыдов перенос с 2023г</t>
  </si>
  <si>
    <t>город Якутск</t>
  </si>
  <si>
    <t>перенос на 2022 с 2024 служебка ПТО  Осипова</t>
  </si>
  <si>
    <t>Респ. Саха /Якутия/, г. Якутск, ул. Стадухина, д. 84, корп. 1</t>
  </si>
  <si>
    <t>Усть-Алданский у, с. Борогонцы, ул. Ленина, д. 34</t>
  </si>
  <si>
    <t>Усть-Алданский у, с. Борогонцы, ул. Лонгинова, д. 37 кор.1</t>
  </si>
  <si>
    <t>г. Якутск, ул. Чернышевского, д. 8</t>
  </si>
  <si>
    <t>г. Якутск, ул. Чернышевского, д. 8 кор.1</t>
  </si>
  <si>
    <t>г. Якутск, ул. Чернышевского, д. 12 кор.1</t>
  </si>
  <si>
    <t>перенос на 2022?</t>
  </si>
  <si>
    <t>Нерюнгринский муниципальный район</t>
  </si>
  <si>
    <t>Респ. Саха /Якутия/, г. Нерюнгри, пр-кт Дружбы Народов, д. 9</t>
  </si>
  <si>
    <t>отредактировано согласно договору подряда</t>
  </si>
  <si>
    <t>исключить, нет КЭ в РПКР</t>
  </si>
  <si>
    <t>Респ. Саха /Якутия/, г. Якутск, ул. Федора Попова, д. 14 кор.4</t>
  </si>
  <si>
    <t>Респ. Саха /Якутия/, г. Якутск, ул. Федора Попова, д. 16 кор.5</t>
  </si>
  <si>
    <t xml:space="preserve">                                                                                                                                                                      </t>
  </si>
  <si>
    <t>техошибка пропущенные</t>
  </si>
  <si>
    <t>частично перемещены виды работ</t>
  </si>
  <si>
    <t>аполностью МКД перешел на др год</t>
  </si>
  <si>
    <t>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</si>
</sst>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7" formatCode="_-* #\ ##0.00\ _₽_-;\-* #\ ##0.00\ _₽_-;_-* &quot;-&quot;??\ _₽_-;_-@_-"/>
    <numFmt numFmtId="168" formatCode="_-* #\ ##0.00_-;\-* #\ ##0.00_-;_-* &quot;-&quot;??_-;_-@_-"/>
    <numFmt numFmtId="170" formatCode="#\ ##0.00"/>
    <numFmt numFmtId="171" formatCode="#\ ##0.00_ ;[Red]\-#\ ##0.00\ "/>
    <numFmt numFmtId="172" formatCode="#\ ##0"/>
    <numFmt numFmtId="173" formatCode="#\ ##0.0"/>
    <numFmt numFmtId="174" formatCode="#\ ##0_ ;[Red]\-#\ ##0\ "/>
    <numFmt numFmtId="175" formatCode="#\ ##0.0000_ ;[Red]\-#\ ##0.0000\ "/>
    <numFmt numFmtId="176" formatCode="#\ ##0.0000000000"/>
  </numFmts>
  <fonts count="18">
    <font>
      <sz val="11"/>
      <color theme="1"/>
      <name val="Calibri"/>
      <charset val="204"/>
      <scheme val="minor"/>
    </font>
    <font>
      <sz val="11"/>
      <name val="Times New Roman"/>
      <charset val="204"/>
    </font>
    <font>
      <b/>
      <sz val="11"/>
      <name val="Times New Roman"/>
      <charset val="204"/>
    </font>
    <font>
      <sz val="10"/>
      <name val="Times New Roman"/>
      <charset val="204"/>
    </font>
    <font>
      <sz val="11"/>
      <color rgb="FFFF0000"/>
      <name val="Times New Roman"/>
      <charset val="204"/>
    </font>
    <font>
      <b/>
      <sz val="16"/>
      <name val="Times New Roman"/>
      <charset val="204"/>
    </font>
    <font>
      <b/>
      <sz val="13"/>
      <name val="Times New Roman"/>
      <charset val="204"/>
    </font>
    <font>
      <sz val="11"/>
      <color theme="1"/>
      <name val="Times New Roman"/>
      <charset val="204"/>
    </font>
    <font>
      <sz val="16"/>
      <name val="Times New Roman"/>
      <charset val="204"/>
    </font>
    <font>
      <b/>
      <sz val="11"/>
      <color theme="1"/>
      <name val="Times New Roman"/>
      <charset val="204"/>
    </font>
    <font>
      <sz val="10"/>
      <name val="Arial"/>
      <charset val="204"/>
    </font>
    <font>
      <sz val="8"/>
      <name val="Arial"/>
      <charset val="204"/>
    </font>
    <font>
      <sz val="11"/>
      <color theme="1"/>
      <name val="Calibri"/>
      <charset val="134"/>
      <scheme val="minor"/>
    </font>
    <font>
      <sz val="12"/>
      <color theme="1"/>
      <name val="Times New Roman"/>
      <charset val="204"/>
    </font>
    <font>
      <sz val="10"/>
      <name val="Arial Cyr"/>
      <charset val="204"/>
    </font>
    <font>
      <sz val="8"/>
      <name val="Verdana"/>
      <charset val="204"/>
    </font>
    <font>
      <sz val="10"/>
      <name val="Arial"/>
      <charset val="204"/>
    </font>
    <font>
      <sz val="11"/>
      <color theme="1"/>
      <name val="Calibri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9">
    <xf numFmtId="0" fontId="0" fillId="0" borderId="0"/>
    <xf numFmtId="0" fontId="10" fillId="0" borderId="0"/>
    <xf numFmtId="0" fontId="14" fillId="0" borderId="0"/>
    <xf numFmtId="0" fontId="12" fillId="0" borderId="0"/>
    <xf numFmtId="0" fontId="13" fillId="0" borderId="0"/>
    <xf numFmtId="0" fontId="17" fillId="0" borderId="0"/>
    <xf numFmtId="0" fontId="15" fillId="0" borderId="0">
      <alignment vertical="top"/>
      <protection locked="0"/>
    </xf>
    <xf numFmtId="0" fontId="16" fillId="0" borderId="0"/>
    <xf numFmtId="0" fontId="17" fillId="0" borderId="0"/>
    <xf numFmtId="0" fontId="13" fillId="0" borderId="0"/>
    <xf numFmtId="0" fontId="17" fillId="0" borderId="0"/>
    <xf numFmtId="0" fontId="11" fillId="0" borderId="0"/>
    <xf numFmtId="9" fontId="12" fillId="0" borderId="0" applyFont="0" applyFill="0" applyBorder="0" applyAlignment="0" applyProtection="0"/>
    <xf numFmtId="0" fontId="11" fillId="0" borderId="0"/>
    <xf numFmtId="0" fontId="15" fillId="0" borderId="0">
      <alignment vertical="top"/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1" fillId="0" borderId="0" applyFont="0" applyFill="0" applyBorder="0" applyAlignment="0" applyProtection="0"/>
  </cellStyleXfs>
  <cellXfs count="161">
    <xf numFmtId="0" fontId="0" fillId="0" borderId="0" xfId="0"/>
    <xf numFmtId="0" fontId="1" fillId="2" borderId="0" xfId="11" applyFont="1" applyFill="1" applyAlignment="1">
      <alignment vertical="center"/>
    </xf>
    <xf numFmtId="0" fontId="2" fillId="2" borderId="0" xfId="11" applyFont="1" applyFill="1" applyAlignment="1">
      <alignment horizontal="center" vertical="center"/>
    </xf>
    <xf numFmtId="0" fontId="2" fillId="2" borderId="0" xfId="11" applyFont="1" applyFill="1" applyAlignment="1">
      <alignment horizontal="center" vertical="top"/>
    </xf>
    <xf numFmtId="0" fontId="1" fillId="2" borderId="0" xfId="11" applyFont="1" applyFill="1" applyAlignment="1">
      <alignment horizontal="center" vertical="top" wrapText="1"/>
    </xf>
    <xf numFmtId="0" fontId="3" fillId="2" borderId="0" xfId="0" applyFont="1" applyFill="1"/>
    <xf numFmtId="0" fontId="1" fillId="2" borderId="0" xfId="11" applyFont="1" applyFill="1"/>
    <xf numFmtId="0" fontId="4" fillId="2" borderId="0" xfId="11" applyFont="1" applyFill="1"/>
    <xf numFmtId="0" fontId="1" fillId="2" borderId="0" xfId="11" applyFont="1" applyFill="1" applyAlignment="1">
      <alignment vertical="top"/>
    </xf>
    <xf numFmtId="0" fontId="1" fillId="2" borderId="0" xfId="0" applyFont="1" applyFill="1"/>
    <xf numFmtId="0" fontId="6" fillId="2" borderId="0" xfId="11" applyFont="1" applyFill="1" applyAlignment="1">
      <alignment horizontal="center" vertical="center"/>
    </xf>
    <xf numFmtId="0" fontId="1" fillId="2" borderId="0" xfId="11" applyFont="1" applyFill="1" applyAlignment="1">
      <alignment horizontal="left" vertical="center"/>
    </xf>
    <xf numFmtId="170" fontId="2" fillId="2" borderId="1" xfId="11" applyNumberFormat="1" applyFont="1" applyFill="1" applyBorder="1" applyAlignment="1">
      <alignment horizontal="center" vertical="top" wrapText="1"/>
    </xf>
    <xf numFmtId="170" fontId="2" fillId="2" borderId="2" xfId="11" applyNumberFormat="1" applyFont="1" applyFill="1" applyBorder="1" applyAlignment="1">
      <alignment horizontal="center" vertical="center" wrapText="1"/>
    </xf>
    <xf numFmtId="170" fontId="2" fillId="2" borderId="2" xfId="11" applyNumberFormat="1" applyFont="1" applyFill="1" applyBorder="1" applyAlignment="1">
      <alignment horizontal="center" vertical="top" wrapText="1"/>
    </xf>
    <xf numFmtId="0" fontId="2" fillId="2" borderId="5" xfId="11" applyFont="1" applyFill="1" applyBorder="1" applyAlignment="1">
      <alignment horizontal="center" vertical="top"/>
    </xf>
    <xf numFmtId="0" fontId="2" fillId="2" borderId="5" xfId="11" applyFont="1" applyFill="1" applyBorder="1" applyAlignment="1">
      <alignment horizontal="center" vertical="top" wrapText="1"/>
    </xf>
    <xf numFmtId="170" fontId="2" fillId="2" borderId="5" xfId="11" applyNumberFormat="1" applyFont="1" applyFill="1" applyBorder="1" applyAlignment="1">
      <alignment horizontal="center" vertical="top" wrapText="1"/>
    </xf>
    <xf numFmtId="0" fontId="2" fillId="2" borderId="6" xfId="11" applyFont="1" applyFill="1" applyBorder="1" applyAlignment="1">
      <alignment horizontal="center" vertical="top" wrapText="1"/>
    </xf>
    <xf numFmtId="170" fontId="2" fillId="2" borderId="6" xfId="11" applyNumberFormat="1" applyFont="1" applyFill="1" applyBorder="1" applyAlignment="1">
      <alignment vertical="top" wrapText="1"/>
    </xf>
    <xf numFmtId="0" fontId="7" fillId="3" borderId="7" xfId="11" applyFont="1" applyFill="1" applyBorder="1"/>
    <xf numFmtId="0" fontId="7" fillId="3" borderId="5" xfId="11" applyFont="1" applyFill="1" applyBorder="1"/>
    <xf numFmtId="0" fontId="1" fillId="3" borderId="5" xfId="11" applyFont="1" applyFill="1" applyBorder="1"/>
    <xf numFmtId="170" fontId="7" fillId="3" borderId="5" xfId="11" applyNumberFormat="1" applyFont="1" applyFill="1" applyBorder="1"/>
    <xf numFmtId="171" fontId="1" fillId="3" borderId="5" xfId="11" applyNumberFormat="1" applyFont="1" applyFill="1" applyBorder="1"/>
    <xf numFmtId="0" fontId="7" fillId="3" borderId="8" xfId="11" applyFont="1" applyFill="1" applyBorder="1"/>
    <xf numFmtId="0" fontId="7" fillId="3" borderId="6" xfId="11" applyFont="1" applyFill="1" applyBorder="1"/>
    <xf numFmtId="0" fontId="1" fillId="3" borderId="6" xfId="11" applyFont="1" applyFill="1" applyBorder="1"/>
    <xf numFmtId="170" fontId="7" fillId="3" borderId="6" xfId="11" applyNumberFormat="1" applyFont="1" applyFill="1" applyBorder="1"/>
    <xf numFmtId="171" fontId="1" fillId="3" borderId="6" xfId="11" applyNumberFormat="1" applyFont="1" applyFill="1" applyBorder="1"/>
    <xf numFmtId="0" fontId="1" fillId="2" borderId="6" xfId="11" applyFont="1" applyFill="1" applyBorder="1"/>
    <xf numFmtId="171" fontId="1" fillId="2" borderId="6" xfId="11" applyNumberFormat="1" applyFont="1" applyFill="1" applyBorder="1"/>
    <xf numFmtId="0" fontId="8" fillId="2" borderId="0" xfId="11" applyFont="1" applyFill="1" applyAlignment="1">
      <alignment horizontal="right"/>
    </xf>
    <xf numFmtId="170" fontId="2" fillId="2" borderId="0" xfId="11" applyNumberFormat="1" applyFont="1" applyFill="1" applyBorder="1" applyAlignment="1">
      <alignment horizontal="center" vertical="top" wrapText="1"/>
    </xf>
    <xf numFmtId="170" fontId="2" fillId="2" borderId="9" xfId="11" applyNumberFormat="1" applyFont="1" applyFill="1" applyBorder="1" applyAlignment="1">
      <alignment vertical="top" wrapText="1"/>
    </xf>
    <xf numFmtId="171" fontId="7" fillId="3" borderId="5" xfId="11" applyNumberFormat="1" applyFont="1" applyFill="1" applyBorder="1"/>
    <xf numFmtId="171" fontId="7" fillId="3" borderId="10" xfId="11" applyNumberFormat="1" applyFont="1" applyFill="1" applyBorder="1"/>
    <xf numFmtId="170" fontId="1" fillId="2" borderId="0" xfId="11" applyNumberFormat="1" applyFont="1" applyFill="1" applyAlignment="1">
      <alignment horizontal="center" vertical="top" wrapText="1"/>
    </xf>
    <xf numFmtId="171" fontId="7" fillId="3" borderId="6" xfId="11" applyNumberFormat="1" applyFont="1" applyFill="1" applyBorder="1"/>
    <xf numFmtId="171" fontId="7" fillId="3" borderId="11" xfId="11" applyNumberFormat="1" applyFont="1" applyFill="1" applyBorder="1"/>
    <xf numFmtId="171" fontId="4" fillId="3" borderId="6" xfId="11" applyNumberFormat="1" applyFont="1" applyFill="1" applyBorder="1"/>
    <xf numFmtId="0" fontId="1" fillId="3" borderId="0" xfId="11" applyFont="1" applyFill="1" applyBorder="1"/>
    <xf numFmtId="49" fontId="3" fillId="3" borderId="2" xfId="0" applyNumberFormat="1" applyFont="1" applyFill="1" applyBorder="1" applyAlignment="1">
      <alignment horizontal="left" vertical="center" wrapText="1"/>
    </xf>
    <xf numFmtId="0" fontId="1" fillId="3" borderId="0" xfId="11" applyFont="1" applyFill="1"/>
    <xf numFmtId="0" fontId="7" fillId="2" borderId="8" xfId="11" applyFont="1" applyFill="1" applyBorder="1"/>
    <xf numFmtId="0" fontId="7" fillId="2" borderId="6" xfId="11" applyFont="1" applyFill="1" applyBorder="1"/>
    <xf numFmtId="170" fontId="7" fillId="2" borderId="6" xfId="11" applyNumberFormat="1" applyFont="1" applyFill="1" applyBorder="1"/>
    <xf numFmtId="171" fontId="7" fillId="2" borderId="6" xfId="11" applyNumberFormat="1" applyFont="1" applyFill="1" applyBorder="1"/>
    <xf numFmtId="171" fontId="7" fillId="2" borderId="11" xfId="11" applyNumberFormat="1" applyFont="1" applyFill="1" applyBorder="1"/>
    <xf numFmtId="0" fontId="7" fillId="2" borderId="0" xfId="11" applyFont="1" applyFill="1" applyBorder="1"/>
    <xf numFmtId="0" fontId="1" fillId="2" borderId="0" xfId="11" applyFont="1" applyFill="1" applyBorder="1"/>
    <xf numFmtId="0" fontId="2" fillId="2" borderId="0" xfId="11" applyFont="1" applyFill="1" applyAlignment="1">
      <alignment horizontal="center"/>
    </xf>
    <xf numFmtId="170" fontId="9" fillId="2" borderId="0" xfId="11" applyNumberFormat="1" applyFont="1" applyFill="1" applyBorder="1"/>
    <xf numFmtId="171" fontId="2" fillId="2" borderId="0" xfId="11" applyNumberFormat="1" applyFont="1" applyFill="1" applyBorder="1"/>
    <xf numFmtId="0" fontId="1" fillId="3" borderId="11" xfId="11" applyFont="1" applyFill="1" applyBorder="1"/>
    <xf numFmtId="0" fontId="4" fillId="3" borderId="6" xfId="11" applyFont="1" applyFill="1" applyBorder="1"/>
    <xf numFmtId="171" fontId="1" fillId="3" borderId="11" xfId="11" applyNumberFormat="1" applyFont="1" applyFill="1" applyBorder="1"/>
    <xf numFmtId="170" fontId="2" fillId="2" borderId="0" xfId="11" applyNumberFormat="1" applyFont="1" applyFill="1"/>
    <xf numFmtId="170" fontId="1" fillId="2" borderId="0" xfId="11" applyNumberFormat="1" applyFont="1" applyFill="1"/>
    <xf numFmtId="0" fontId="1" fillId="4" borderId="0" xfId="11" applyFont="1" applyFill="1"/>
    <xf numFmtId="0" fontId="1" fillId="5" borderId="0" xfId="11" applyFont="1" applyFill="1"/>
    <xf numFmtId="0" fontId="1" fillId="2" borderId="0" xfId="11" applyFont="1" applyFill="1" applyAlignment="1">
      <alignment horizontal="center"/>
    </xf>
    <xf numFmtId="0" fontId="1" fillId="2" borderId="0" xfId="11" applyFont="1" applyFill="1" applyAlignment="1">
      <alignment horizontal="center" vertical="center"/>
    </xf>
    <xf numFmtId="0" fontId="2" fillId="2" borderId="14" xfId="11" applyFont="1" applyFill="1" applyBorder="1" applyAlignment="1">
      <alignment horizontal="center" vertical="top"/>
    </xf>
    <xf numFmtId="0" fontId="2" fillId="2" borderId="0" xfId="11" applyFont="1" applyFill="1" applyBorder="1" applyAlignment="1">
      <alignment horizontal="center" vertical="top"/>
    </xf>
    <xf numFmtId="0" fontId="2" fillId="2" borderId="0" xfId="11" applyFont="1" applyFill="1" applyBorder="1" applyAlignment="1">
      <alignment horizontal="center" vertical="top" wrapText="1"/>
    </xf>
    <xf numFmtId="0" fontId="2" fillId="2" borderId="8" xfId="11" applyFont="1" applyFill="1" applyBorder="1" applyAlignment="1">
      <alignment horizontal="center" vertical="top" wrapText="1"/>
    </xf>
    <xf numFmtId="0" fontId="1" fillId="0" borderId="8" xfId="11" applyFont="1" applyFill="1" applyBorder="1"/>
    <xf numFmtId="0" fontId="1" fillId="0" borderId="6" xfId="11" applyFont="1" applyFill="1" applyBorder="1"/>
    <xf numFmtId="0" fontId="1" fillId="0" borderId="6" xfId="11" applyFont="1" applyFill="1" applyBorder="1" applyAlignment="1">
      <alignment horizontal="center"/>
    </xf>
    <xf numFmtId="170" fontId="6" fillId="2" borderId="0" xfId="11" applyNumberFormat="1" applyFont="1" applyFill="1" applyAlignment="1">
      <alignment horizontal="center" vertical="center"/>
    </xf>
    <xf numFmtId="172" fontId="1" fillId="2" borderId="0" xfId="11" applyNumberFormat="1" applyFont="1" applyFill="1" applyAlignment="1">
      <alignment horizontal="center" vertical="center"/>
    </xf>
    <xf numFmtId="173" fontId="1" fillId="2" borderId="0" xfId="11" applyNumberFormat="1" applyFont="1" applyFill="1" applyAlignment="1">
      <alignment horizontal="right" vertical="center"/>
    </xf>
    <xf numFmtId="172" fontId="1" fillId="2" borderId="0" xfId="11" applyNumberFormat="1" applyFont="1" applyFill="1" applyAlignment="1">
      <alignment horizontal="right" vertical="center"/>
    </xf>
    <xf numFmtId="170" fontId="1" fillId="2" borderId="0" xfId="11" applyNumberFormat="1" applyFont="1" applyFill="1" applyAlignment="1">
      <alignment horizontal="right" vertical="center"/>
    </xf>
    <xf numFmtId="172" fontId="2" fillId="2" borderId="1" xfId="11" applyNumberFormat="1" applyFont="1" applyFill="1" applyBorder="1" applyAlignment="1">
      <alignment horizontal="center" vertical="top" wrapText="1"/>
    </xf>
    <xf numFmtId="173" fontId="2" fillId="2" borderId="1" xfId="11" applyNumberFormat="1" applyFont="1" applyFill="1" applyBorder="1" applyAlignment="1">
      <alignment horizontal="center" vertical="top" wrapText="1"/>
    </xf>
    <xf numFmtId="172" fontId="2" fillId="2" borderId="0" xfId="11" applyNumberFormat="1" applyFont="1" applyFill="1" applyBorder="1" applyAlignment="1">
      <alignment horizontal="center" vertical="top" wrapText="1"/>
    </xf>
    <xf numFmtId="173" fontId="2" fillId="2" borderId="0" xfId="11" applyNumberFormat="1" applyFont="1" applyFill="1" applyBorder="1" applyAlignment="1">
      <alignment horizontal="center" vertical="top" wrapText="1"/>
    </xf>
    <xf numFmtId="171" fontId="1" fillId="0" borderId="6" xfId="11" applyNumberFormat="1" applyFont="1" applyFill="1" applyBorder="1"/>
    <xf numFmtId="174" fontId="1" fillId="0" borderId="6" xfId="11" applyNumberFormat="1" applyFont="1" applyFill="1" applyBorder="1"/>
    <xf numFmtId="170" fontId="1" fillId="0" borderId="6" xfId="11" applyNumberFormat="1" applyFont="1" applyFill="1" applyBorder="1"/>
    <xf numFmtId="175" fontId="1" fillId="0" borderId="6" xfId="11" applyNumberFormat="1" applyFont="1" applyFill="1" applyBorder="1"/>
    <xf numFmtId="170" fontId="7" fillId="0" borderId="6" xfId="11" applyNumberFormat="1" applyFont="1" applyFill="1" applyBorder="1"/>
    <xf numFmtId="171" fontId="7" fillId="4" borderId="6" xfId="11" applyNumberFormat="1" applyFont="1" applyFill="1" applyBorder="1"/>
    <xf numFmtId="171" fontId="7" fillId="0" borderId="6" xfId="11" applyNumberFormat="1" applyFont="1" applyFill="1" applyBorder="1"/>
    <xf numFmtId="170" fontId="1" fillId="2" borderId="0" xfId="11" applyNumberFormat="1" applyFont="1" applyFill="1" applyAlignment="1">
      <alignment horizontal="left" vertical="center"/>
    </xf>
    <xf numFmtId="0" fontId="1" fillId="0" borderId="11" xfId="11" applyFont="1" applyFill="1" applyBorder="1" applyAlignment="1">
      <alignment horizontal="center"/>
    </xf>
    <xf numFmtId="171" fontId="1" fillId="2" borderId="0" xfId="11" applyNumberFormat="1" applyFont="1" applyFill="1"/>
    <xf numFmtId="171" fontId="1" fillId="4" borderId="6" xfId="11" applyNumberFormat="1" applyFont="1" applyFill="1" applyBorder="1"/>
    <xf numFmtId="170" fontId="1" fillId="2" borderId="6" xfId="11" applyNumberFormat="1" applyFont="1" applyFill="1" applyBorder="1"/>
    <xf numFmtId="176" fontId="1" fillId="2" borderId="0" xfId="11" applyNumberFormat="1" applyFont="1" applyFill="1" applyAlignment="1">
      <alignment horizontal="center" vertical="top" wrapText="1"/>
    </xf>
    <xf numFmtId="171" fontId="1" fillId="2" borderId="11" xfId="11" applyNumberFormat="1" applyFont="1" applyFill="1" applyBorder="1"/>
    <xf numFmtId="170" fontId="10" fillId="2" borderId="2" xfId="0" applyNumberFormat="1" applyFont="1" applyFill="1" applyBorder="1" applyAlignment="1">
      <alignment horizontal="right" vertical="center" wrapText="1"/>
    </xf>
    <xf numFmtId="0" fontId="1" fillId="0" borderId="0" xfId="11" applyFont="1" applyFill="1"/>
    <xf numFmtId="170" fontId="3" fillId="2" borderId="0" xfId="0" applyNumberFormat="1" applyFont="1" applyFill="1"/>
    <xf numFmtId="171" fontId="1" fillId="4" borderId="0" xfId="11" applyNumberFormat="1" applyFont="1" applyFill="1"/>
    <xf numFmtId="170" fontId="7" fillId="4" borderId="6" xfId="11" applyNumberFormat="1" applyFont="1" applyFill="1" applyBorder="1"/>
    <xf numFmtId="171" fontId="7" fillId="4" borderId="11" xfId="11" applyNumberFormat="1" applyFont="1" applyFill="1" applyBorder="1"/>
    <xf numFmtId="176" fontId="1" fillId="4" borderId="0" xfId="11" applyNumberFormat="1" applyFont="1" applyFill="1" applyAlignment="1">
      <alignment horizontal="center" vertical="top" wrapText="1"/>
    </xf>
    <xf numFmtId="0" fontId="1" fillId="0" borderId="0" xfId="11" applyFont="1" applyFill="1" applyBorder="1"/>
    <xf numFmtId="0" fontId="7" fillId="5" borderId="0" xfId="11" applyFont="1" applyFill="1" applyBorder="1"/>
    <xf numFmtId="0" fontId="1" fillId="5" borderId="0" xfId="11" applyFont="1" applyFill="1" applyBorder="1"/>
    <xf numFmtId="0" fontId="2" fillId="5" borderId="0" xfId="11" applyFont="1" applyFill="1" applyAlignment="1">
      <alignment horizontal="center"/>
    </xf>
    <xf numFmtId="0" fontId="1" fillId="5" borderId="6" xfId="11" applyFont="1" applyFill="1" applyBorder="1" applyAlignment="1">
      <alignment horizontal="center"/>
    </xf>
    <xf numFmtId="0" fontId="7" fillId="0" borderId="8" xfId="11" applyFont="1" applyFill="1" applyBorder="1"/>
    <xf numFmtId="0" fontId="7" fillId="0" borderId="6" xfId="11" applyFont="1" applyFill="1" applyBorder="1"/>
    <xf numFmtId="171" fontId="2" fillId="5" borderId="6" xfId="11" applyNumberFormat="1" applyFont="1" applyFill="1" applyBorder="1"/>
    <xf numFmtId="171" fontId="7" fillId="5" borderId="6" xfId="11" applyNumberFormat="1" applyFont="1" applyFill="1" applyBorder="1"/>
    <xf numFmtId="0" fontId="1" fillId="5" borderId="11" xfId="11" applyFont="1" applyFill="1" applyBorder="1" applyAlignment="1">
      <alignment horizontal="center"/>
    </xf>
    <xf numFmtId="171" fontId="1" fillId="5" borderId="0" xfId="11" applyNumberFormat="1" applyFont="1" applyFill="1"/>
    <xf numFmtId="170" fontId="7" fillId="2" borderId="0" xfId="11" applyNumberFormat="1" applyFont="1" applyFill="1" applyBorder="1"/>
    <xf numFmtId="171" fontId="1" fillId="2" borderId="0" xfId="11" applyNumberFormat="1" applyFont="1" applyFill="1" applyBorder="1"/>
    <xf numFmtId="170" fontId="7" fillId="5" borderId="0" xfId="11" applyNumberFormat="1" applyFont="1" applyFill="1" applyBorder="1"/>
    <xf numFmtId="171" fontId="1" fillId="5" borderId="0" xfId="11" applyNumberFormat="1" applyFont="1" applyFill="1" applyBorder="1"/>
    <xf numFmtId="171" fontId="7" fillId="2" borderId="0" xfId="11" applyNumberFormat="1" applyFont="1" applyFill="1" applyBorder="1"/>
    <xf numFmtId="171" fontId="7" fillId="5" borderId="0" xfId="11" applyNumberFormat="1" applyFont="1" applyFill="1" applyBorder="1"/>
    <xf numFmtId="172" fontId="1" fillId="2" borderId="0" xfId="11" applyNumberFormat="1" applyFont="1" applyFill="1" applyAlignment="1">
      <alignment horizontal="center" vertical="top" wrapText="1"/>
    </xf>
    <xf numFmtId="171" fontId="3" fillId="2" borderId="0" xfId="0" applyNumberFormat="1" applyFont="1" applyFill="1"/>
    <xf numFmtId="173" fontId="1" fillId="2" borderId="0" xfId="11" applyNumberFormat="1" applyFont="1" applyFill="1" applyAlignment="1">
      <alignment horizontal="center" vertical="top" wrapText="1"/>
    </xf>
    <xf numFmtId="172" fontId="7" fillId="0" borderId="8" xfId="11" applyNumberFormat="1" applyFont="1" applyFill="1" applyBorder="1"/>
    <xf numFmtId="172" fontId="7" fillId="0" borderId="6" xfId="11" applyNumberFormat="1" applyFont="1" applyFill="1" applyBorder="1"/>
    <xf numFmtId="171" fontId="1" fillId="5" borderId="6" xfId="11" applyNumberFormat="1" applyFont="1" applyFill="1" applyBorder="1"/>
    <xf numFmtId="0" fontId="3" fillId="0" borderId="0" xfId="0" applyFont="1" applyFill="1"/>
    <xf numFmtId="171" fontId="1" fillId="2" borderId="5" xfId="11" applyNumberFormat="1" applyFont="1" applyFill="1" applyBorder="1"/>
    <xf numFmtId="0" fontId="1" fillId="0" borderId="0" xfId="11" applyFont="1" applyFill="1" applyAlignment="1">
      <alignment horizontal="center"/>
    </xf>
    <xf numFmtId="0" fontId="1" fillId="0" borderId="0" xfId="11" applyFont="1" applyFill="1" applyAlignment="1">
      <alignment horizontal="right"/>
    </xf>
    <xf numFmtId="170" fontId="10" fillId="2" borderId="2" xfId="1" applyNumberFormat="1" applyFont="1" applyFill="1" applyBorder="1" applyAlignment="1">
      <alignment horizontal="right" vertical="center" wrapText="1"/>
    </xf>
    <xf numFmtId="0" fontId="5" fillId="2" borderId="0" xfId="11" applyFont="1" applyFill="1" applyAlignment="1">
      <alignment horizontal="center" vertical="center"/>
    </xf>
    <xf numFmtId="0" fontId="2" fillId="2" borderId="12" xfId="11" applyFont="1" applyFill="1" applyBorder="1" applyAlignment="1">
      <alignment horizontal="center" vertical="center" wrapText="1"/>
    </xf>
    <xf numFmtId="0" fontId="2" fillId="2" borderId="13" xfId="11" applyFont="1" applyFill="1" applyBorder="1" applyAlignment="1">
      <alignment horizontal="center" vertical="center" wrapText="1"/>
    </xf>
    <xf numFmtId="173" fontId="2" fillId="2" borderId="12" xfId="11" applyNumberFormat="1" applyFont="1" applyFill="1" applyBorder="1" applyAlignment="1">
      <alignment horizontal="center" vertical="center" wrapText="1"/>
    </xf>
    <xf numFmtId="173" fontId="2" fillId="2" borderId="13" xfId="11" applyNumberFormat="1" applyFont="1" applyFill="1" applyBorder="1" applyAlignment="1">
      <alignment horizontal="center" vertical="center" wrapText="1"/>
    </xf>
    <xf numFmtId="170" fontId="2" fillId="2" borderId="15" xfId="11" applyNumberFormat="1" applyFont="1" applyFill="1" applyBorder="1" applyAlignment="1">
      <alignment horizontal="center" vertical="center" wrapText="1"/>
    </xf>
    <xf numFmtId="170" fontId="2" fillId="2" borderId="16" xfId="11" applyNumberFormat="1" applyFont="1" applyFill="1" applyBorder="1" applyAlignment="1">
      <alignment horizontal="center" vertical="center" wrapText="1"/>
    </xf>
    <xf numFmtId="170" fontId="2" fillId="2" borderId="19" xfId="11" applyNumberFormat="1" applyFont="1" applyFill="1" applyBorder="1" applyAlignment="1">
      <alignment horizontal="center" vertical="center" wrapText="1"/>
    </xf>
    <xf numFmtId="170" fontId="2" fillId="2" borderId="2" xfId="11" applyNumberFormat="1" applyFont="1" applyFill="1" applyBorder="1" applyAlignment="1">
      <alignment horizontal="center" vertical="center" wrapText="1"/>
    </xf>
    <xf numFmtId="170" fontId="2" fillId="2" borderId="17" xfId="11" applyNumberFormat="1" applyFont="1" applyFill="1" applyBorder="1" applyAlignment="1">
      <alignment horizontal="center" vertical="center" wrapText="1"/>
    </xf>
    <xf numFmtId="170" fontId="2" fillId="2" borderId="18" xfId="11" applyNumberFormat="1" applyFont="1" applyFill="1" applyBorder="1" applyAlignment="1">
      <alignment horizontal="center" vertical="center" wrapText="1"/>
    </xf>
    <xf numFmtId="170" fontId="2" fillId="2" borderId="20" xfId="11" applyNumberFormat="1" applyFont="1" applyFill="1" applyBorder="1" applyAlignment="1">
      <alignment horizontal="center" vertical="center" wrapText="1"/>
    </xf>
    <xf numFmtId="170" fontId="2" fillId="2" borderId="2" xfId="11" applyNumberFormat="1" applyFont="1" applyFill="1" applyBorder="1" applyAlignment="1">
      <alignment horizontal="center" vertical="top" wrapText="1"/>
    </xf>
    <xf numFmtId="0" fontId="2" fillId="2" borderId="1" xfId="11" applyFont="1" applyFill="1" applyBorder="1" applyAlignment="1">
      <alignment horizontal="center" vertical="top"/>
    </xf>
    <xf numFmtId="0" fontId="2" fillId="2" borderId="3" xfId="11" applyFont="1" applyFill="1" applyBorder="1" applyAlignment="1">
      <alignment horizontal="center" vertical="top"/>
    </xf>
    <xf numFmtId="0" fontId="2" fillId="2" borderId="1" xfId="11" applyFont="1" applyFill="1" applyBorder="1" applyAlignment="1">
      <alignment horizontal="center" vertical="top" wrapText="1"/>
    </xf>
    <xf numFmtId="0" fontId="2" fillId="2" borderId="3" xfId="11" applyFont="1" applyFill="1" applyBorder="1" applyAlignment="1">
      <alignment horizontal="center" vertical="top" wrapText="1"/>
    </xf>
    <xf numFmtId="172" fontId="2" fillId="2" borderId="1" xfId="11" applyNumberFormat="1" applyFont="1" applyFill="1" applyBorder="1" applyAlignment="1">
      <alignment horizontal="center" vertical="top" wrapText="1"/>
    </xf>
    <xf numFmtId="172" fontId="2" fillId="2" borderId="3" xfId="11" applyNumberFormat="1" applyFont="1" applyFill="1" applyBorder="1" applyAlignment="1">
      <alignment horizontal="center" vertical="top" wrapText="1"/>
    </xf>
    <xf numFmtId="173" fontId="2" fillId="2" borderId="1" xfId="11" applyNumberFormat="1" applyFont="1" applyFill="1" applyBorder="1" applyAlignment="1">
      <alignment horizontal="center" vertical="center" wrapText="1"/>
    </xf>
    <xf numFmtId="173" fontId="2" fillId="2" borderId="3" xfId="11" applyNumberFormat="1" applyFont="1" applyFill="1" applyBorder="1" applyAlignment="1">
      <alignment horizontal="center" vertical="center" wrapText="1"/>
    </xf>
    <xf numFmtId="173" fontId="2" fillId="2" borderId="4" xfId="11" applyNumberFormat="1" applyFont="1" applyFill="1" applyBorder="1" applyAlignment="1">
      <alignment horizontal="center" vertical="center" wrapText="1"/>
    </xf>
    <xf numFmtId="172" fontId="2" fillId="2" borderId="1" xfId="11" applyNumberFormat="1" applyFont="1" applyFill="1" applyBorder="1" applyAlignment="1">
      <alignment horizontal="center" vertical="center" wrapText="1"/>
    </xf>
    <xf numFmtId="172" fontId="2" fillId="2" borderId="3" xfId="11" applyNumberFormat="1" applyFont="1" applyFill="1" applyBorder="1" applyAlignment="1">
      <alignment horizontal="center" vertical="center" wrapText="1"/>
    </xf>
    <xf numFmtId="172" fontId="2" fillId="2" borderId="4" xfId="11" applyNumberFormat="1" applyFont="1" applyFill="1" applyBorder="1" applyAlignment="1">
      <alignment horizontal="center" vertical="center" wrapText="1"/>
    </xf>
    <xf numFmtId="170" fontId="2" fillId="2" borderId="1" xfId="11" applyNumberFormat="1" applyFont="1" applyFill="1" applyBorder="1" applyAlignment="1">
      <alignment horizontal="center" vertical="center" wrapText="1"/>
    </xf>
    <xf numFmtId="170" fontId="2" fillId="2" borderId="4" xfId="11" applyNumberFormat="1" applyFont="1" applyFill="1" applyBorder="1" applyAlignment="1">
      <alignment horizontal="center" vertical="center" wrapText="1"/>
    </xf>
    <xf numFmtId="170" fontId="2" fillId="2" borderId="3" xfId="11" applyNumberFormat="1" applyFont="1" applyFill="1" applyBorder="1" applyAlignment="1">
      <alignment horizontal="center" vertical="center" wrapText="1"/>
    </xf>
    <xf numFmtId="170" fontId="2" fillId="2" borderId="1" xfId="11" applyNumberFormat="1" applyFont="1" applyFill="1" applyBorder="1" applyAlignment="1">
      <alignment horizontal="center" vertical="top" wrapText="1"/>
    </xf>
    <xf numFmtId="170" fontId="2" fillId="2" borderId="3" xfId="11" applyNumberFormat="1" applyFont="1" applyFill="1" applyBorder="1" applyAlignment="1">
      <alignment horizontal="center" vertical="top" wrapText="1"/>
    </xf>
    <xf numFmtId="170" fontId="2" fillId="2" borderId="4" xfId="11" applyNumberFormat="1" applyFont="1" applyFill="1" applyBorder="1" applyAlignment="1">
      <alignment horizontal="center" vertical="top" wrapText="1"/>
    </xf>
    <xf numFmtId="0" fontId="2" fillId="2" borderId="4" xfId="11" applyFont="1" applyFill="1" applyBorder="1" applyAlignment="1">
      <alignment horizontal="center" vertical="top"/>
    </xf>
    <xf numFmtId="0" fontId="2" fillId="2" borderId="4" xfId="11" applyFont="1" applyFill="1" applyBorder="1" applyAlignment="1">
      <alignment horizontal="center" vertical="top" wrapText="1"/>
    </xf>
  </cellXfs>
  <cellStyles count="19">
    <cellStyle name="Обычный" xfId="0" builtinId="0"/>
    <cellStyle name="Обычный 10" xfId="7"/>
    <cellStyle name="Обычный 2" xfId="11"/>
    <cellStyle name="Обычный 2 2" xfId="2"/>
    <cellStyle name="Обычный 2 3" xfId="13"/>
    <cellStyle name="Обычный 2 4" xfId="14"/>
    <cellStyle name="Обычный 3" xfId="5"/>
    <cellStyle name="Обычный 3 2" xfId="6"/>
    <cellStyle name="Обычный 4" xfId="1"/>
    <cellStyle name="Обычный 4 2" xfId="8"/>
    <cellStyle name="Обычный 4 3" xfId="10"/>
    <cellStyle name="Обычный 5" xfId="3"/>
    <cellStyle name="Обычный 5 2" xfId="4"/>
    <cellStyle name="Обычный 6" xfId="9"/>
    <cellStyle name="Процентный 2" xfId="12"/>
    <cellStyle name="Финансовый 2" xfId="15"/>
    <cellStyle name="Финансовый 3" xfId="16"/>
    <cellStyle name="Финансовый 4" xfId="17"/>
    <cellStyle name="Финансовый 4 5" xfId="18"/>
  </cellStyles>
  <dxfs count="13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00FF"/>
      <color rgb="FFF1BEB5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2;&#1072;&#1089;&#1080;&#1083;&#1080;&#1081;\Desktop\&#1059;&#1078;&#1080;&#1085;&#1089;&#1082;&#1072;&#1103;\&#1056;&#1055;&#1050;&#1056;%20&#1050;&#1055;&#1050;&#1056;\291&#1054;&#1044;%20&#1086;&#1090;%2008072021%202019-21\&#1052;&#1046;&#1050;&#1061;%20&#1055;&#1088;&#1086;&#1077;&#1082;&#1090;%20&#1050;&#1055;&#1050;&#1056;%202019-2021%20&#1080;&#1102;&#1085;&#1100;.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2;&#1072;&#1089;&#1080;&#1083;&#1080;&#1081;\Desktop\&#1059;&#1078;&#1080;&#1085;&#1089;&#1082;&#1072;&#1103;\&#1056;&#1055;&#1050;&#1056;%20&#1050;&#1055;&#1050;&#1056;\&#1055;&#1088;&#1080;&#1082;&#1072;&#1079;%2067&#1086;&#1076;\&#1055;&#1088;&#1086;&#1077;&#1082;&#1090;%20&#1050;&#1055;&#1050;&#1056;%202019-2021%2004.02.22_&#1087;&#1086;&#1089;&#1083;&#1077;&#1076;&#1085;&#1080;&#108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2;&#1072;&#1089;&#1080;&#1083;&#1080;&#1081;\Desktop\&#1059;&#1078;&#1080;&#1085;&#1089;&#1082;&#1072;&#1103;\&#1056;&#1055;&#1050;&#1056;%20&#1050;&#1055;&#1050;&#1056;\&#1055;&#1088;&#1080;&#1082;&#1072;&#1079;%2067&#1086;&#1076;\&#1042;&#1085;&#1077;&#1089;%20&#1080;&#1079;&#1084;\&#1055;&#1088;&#1086;&#1077;&#1082;&#1090;%20&#1050;&#1055;&#1050;&#1056;%202019-2021%20&#1074;%20&#1052;&#1046;&#1050;&#106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59;&#1078;&#1080;&#1085;&#1089;&#1082;&#1072;&#1103;\&#1059;&#1078;&#1080;&#1085;&#1089;&#1082;&#1072;&#1103;\&#1056;&#1055;&#1050;&#1056;%20&#1050;&#1055;&#1050;&#1056;\&#1050;&#1055;&#1050;&#1056;%20&#1087;&#1086;%20459\&#1055;&#1088;&#1080;&#1083;&#1086;&#1078;&#1077;&#1085;&#1080;&#1103;%20&#1050;&#1055;&#1050;&#1056;%202022-2024_&#1080;&#1102;&#1083;&#1100;%20&#1080;&#1079;&#1084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59;&#1078;&#1080;&#1085;&#1089;&#1082;&#1072;&#1103;\&#1059;&#1078;&#1080;&#1085;&#1089;&#1082;&#1072;&#1103;\&#1056;&#1055;&#1050;&#1056;%20&#1050;&#1055;&#1050;&#1056;\&#1050;&#1055;&#1050;&#1056;%20&#1087;&#1086;%20459\&#1054;&#1087;&#1083;&#1072;&#1090;&#1072;%20&#1050;&#1055;&#1050;&#1056;%202019-2021&#1075;&#1075;.%20&#1085;&#1072;%2027.07.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2\&#1092;&#1072;&#1081;&#1083;&#1086;&#1086;&#1073;&#1084;&#1077;&#1085;\&#1054;&#1090;&#1076;&#1077;&#1083;%20&#1072;&#1085;&#1072;&#1083;&#1080;&#1079;&#1072;%20&#1080;%20&#1072;&#1082;&#1090;&#1091;&#1072;&#1083;&#1080;&#1079;&#1072;&#1094;&#1080;&#1080;%20&#1087;&#1088;&#1086;&#1075;&#1088;&#1072;&#1084;&#1084;\&#1057;&#1074;&#1077;&#1076;&#1077;&#1085;&#1080;&#1103;%20&#1074;%20&#1073;&#1091;&#1093;&#1075;&#1072;&#1083;&#1090;&#1077;&#1088;&#1080;&#1102;\&#1057;&#1074;&#1077;&#1076;&#1077;&#1085;&#1080;&#1103;%20&#1074;%20&#1073;&#1091;&#1093;&#1075;&#1072;&#1083;&#1090;&#1077;&#1088;&#1080;&#1102;%2024.11.2022\&#1054;&#1087;&#1083;&#1072;&#1090;&#1072;%20&#1050;&#1055;&#1050;&#1056;%202019-2021&#1075;&#1075;.%20&#1085;&#1072;%2029.1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  <sheetName val="Прил 2 оконч"/>
      <sheetName val="Лист1"/>
      <sheetName val="Приложение №3"/>
    </sheetNames>
    <sheetDataSet>
      <sheetData sheetId="0" refreshError="1">
        <row r="174">
          <cell r="P174">
            <v>2363725.37</v>
          </cell>
        </row>
        <row r="175">
          <cell r="P175">
            <v>6462975.75</v>
          </cell>
        </row>
        <row r="187">
          <cell r="P187">
            <v>5201625.47</v>
          </cell>
        </row>
        <row r="215">
          <cell r="P215">
            <v>0</v>
          </cell>
        </row>
        <row r="217">
          <cell r="P217">
            <v>685311.5</v>
          </cell>
        </row>
        <row r="219">
          <cell r="P219">
            <v>2742167.74</v>
          </cell>
        </row>
        <row r="270">
          <cell r="P270">
            <v>0</v>
          </cell>
        </row>
        <row r="344">
          <cell r="P344">
            <v>5669160.79</v>
          </cell>
        </row>
        <row r="345">
          <cell r="P345">
            <v>8474001.9285000004</v>
          </cell>
        </row>
        <row r="358">
          <cell r="P358">
            <v>3212625.9276756002</v>
          </cell>
        </row>
        <row r="359">
          <cell r="P359">
            <v>10239275.2087103</v>
          </cell>
        </row>
        <row r="360">
          <cell r="P360">
            <v>8282321.9183999998</v>
          </cell>
        </row>
        <row r="361">
          <cell r="P361">
            <v>27818789.569609601</v>
          </cell>
        </row>
        <row r="366">
          <cell r="P366">
            <v>12906929.591843801</v>
          </cell>
        </row>
        <row r="367">
          <cell r="P367">
            <v>48175526.110926896</v>
          </cell>
        </row>
        <row r="369">
          <cell r="P369">
            <v>27399966.514761601</v>
          </cell>
        </row>
        <row r="372">
          <cell r="P372">
            <v>6374848.4797866801</v>
          </cell>
        </row>
        <row r="375">
          <cell r="P375">
            <v>2058131.57</v>
          </cell>
        </row>
        <row r="376">
          <cell r="P376">
            <v>1427823.2760000001</v>
          </cell>
        </row>
        <row r="388">
          <cell r="P388">
            <v>1207789.547</v>
          </cell>
        </row>
        <row r="392">
          <cell r="P392">
            <v>8781068.4495000001</v>
          </cell>
        </row>
        <row r="397">
          <cell r="P397">
            <v>2141124.91730505</v>
          </cell>
        </row>
        <row r="399">
          <cell r="P399">
            <v>25930308.993724398</v>
          </cell>
        </row>
        <row r="409">
          <cell r="P409">
            <v>8892758.4993999992</v>
          </cell>
        </row>
        <row r="414">
          <cell r="P414">
            <v>14292902.076400001</v>
          </cell>
        </row>
        <row r="423">
          <cell r="P423">
            <v>7397275.0824999996</v>
          </cell>
        </row>
        <row r="430">
          <cell r="P430">
            <v>21637631.2425</v>
          </cell>
        </row>
        <row r="433">
          <cell r="P433">
            <v>48635189.735799998</v>
          </cell>
        </row>
        <row r="436">
          <cell r="P436">
            <v>3266783.6526329</v>
          </cell>
        </row>
        <row r="445">
          <cell r="P445">
            <v>1946733.05</v>
          </cell>
        </row>
        <row r="447">
          <cell r="P447">
            <v>1971017.52</v>
          </cell>
        </row>
        <row r="455">
          <cell r="P455">
            <v>708248.37</v>
          </cell>
        </row>
        <row r="474">
          <cell r="P474">
            <v>3230114.33</v>
          </cell>
        </row>
        <row r="499">
          <cell r="P499">
            <v>2417299.0020772801</v>
          </cell>
        </row>
        <row r="501">
          <cell r="P501">
            <v>28044838.289283901</v>
          </cell>
        </row>
        <row r="502">
          <cell r="P502">
            <v>39607141.985200003</v>
          </cell>
        </row>
        <row r="508">
          <cell r="P508">
            <v>3043125.26163769</v>
          </cell>
        </row>
        <row r="538">
          <cell r="P538">
            <v>6290464.21</v>
          </cell>
        </row>
        <row r="539">
          <cell r="P539">
            <v>8257059.5300000003</v>
          </cell>
        </row>
        <row r="545">
          <cell r="P545">
            <v>2771426.102</v>
          </cell>
        </row>
        <row r="546">
          <cell r="P546">
            <v>1000112.8675000001</v>
          </cell>
        </row>
        <row r="553">
          <cell r="P553">
            <v>40099220.3612459</v>
          </cell>
        </row>
        <row r="554">
          <cell r="P554">
            <v>40049208.433561496</v>
          </cell>
        </row>
        <row r="555">
          <cell r="P555">
            <v>7221589.5544595299</v>
          </cell>
        </row>
        <row r="556">
          <cell r="P556">
            <v>816731.98752960004</v>
          </cell>
        </row>
        <row r="557">
          <cell r="P557">
            <v>5341171.9225030402</v>
          </cell>
        </row>
        <row r="558">
          <cell r="P558">
            <v>2026099.6597644801</v>
          </cell>
        </row>
        <row r="560">
          <cell r="P560">
            <v>2239496.21409821</v>
          </cell>
        </row>
        <row r="562">
          <cell r="P562">
            <v>28665187.773628101</v>
          </cell>
        </row>
        <row r="565">
          <cell r="P565">
            <v>16495252.3522665</v>
          </cell>
        </row>
        <row r="566">
          <cell r="P566">
            <v>2866781.0066559799</v>
          </cell>
        </row>
        <row r="567">
          <cell r="P567">
            <v>18473460.3920445</v>
          </cell>
        </row>
        <row r="568">
          <cell r="P568">
            <v>17081719.0626432</v>
          </cell>
        </row>
        <row r="570">
          <cell r="P570">
            <v>5098440.0444</v>
          </cell>
        </row>
        <row r="573">
          <cell r="P573">
            <v>7886958.9318995103</v>
          </cell>
        </row>
        <row r="574">
          <cell r="P574">
            <v>23851388.807221901</v>
          </cell>
        </row>
        <row r="576">
          <cell r="P576">
            <v>8156953.79810216</v>
          </cell>
        </row>
        <row r="577">
          <cell r="P577">
            <v>10685552.0580696</v>
          </cell>
        </row>
        <row r="579">
          <cell r="P579">
            <v>4184215.5831091199</v>
          </cell>
        </row>
        <row r="580">
          <cell r="P580">
            <v>3914483.446</v>
          </cell>
        </row>
        <row r="583">
          <cell r="P583">
            <v>6830056.5820000004</v>
          </cell>
        </row>
        <row r="588">
          <cell r="P588">
            <v>28141371.316304199</v>
          </cell>
        </row>
        <row r="589">
          <cell r="P589">
            <v>5145776.9582268801</v>
          </cell>
        </row>
        <row r="594">
          <cell r="P594">
            <v>6704672.5946912002</v>
          </cell>
        </row>
        <row r="596">
          <cell r="P596">
            <v>5148341.67</v>
          </cell>
        </row>
        <row r="597">
          <cell r="P597">
            <v>10176929.953158399</v>
          </cell>
        </row>
        <row r="598">
          <cell r="P598">
            <v>24248728.277484801</v>
          </cell>
        </row>
        <row r="601">
          <cell r="P601">
            <v>5171687.5833200002</v>
          </cell>
        </row>
        <row r="604">
          <cell r="P604">
            <v>26420103.173131201</v>
          </cell>
        </row>
        <row r="606">
          <cell r="P606">
            <v>7823686.9100000001</v>
          </cell>
        </row>
        <row r="617">
          <cell r="P617">
            <v>1485012.06</v>
          </cell>
        </row>
        <row r="623">
          <cell r="P623">
            <v>10532880.890000001</v>
          </cell>
        </row>
        <row r="624">
          <cell r="P624">
            <v>10447038.34</v>
          </cell>
        </row>
        <row r="631">
          <cell r="P631">
            <v>986211.37</v>
          </cell>
        </row>
        <row r="632">
          <cell r="P632">
            <v>1620919.07</v>
          </cell>
        </row>
        <row r="633">
          <cell r="P633">
            <v>4933960.24</v>
          </cell>
        </row>
        <row r="648">
          <cell r="P648">
            <v>1225249.3700000001</v>
          </cell>
        </row>
        <row r="650">
          <cell r="P650">
            <v>1213023.8500000001</v>
          </cell>
        </row>
        <row r="651">
          <cell r="P651">
            <v>1447954.39</v>
          </cell>
        </row>
        <row r="652">
          <cell r="P652">
            <v>9803415.6300000008</v>
          </cell>
        </row>
        <row r="653">
          <cell r="P653">
            <v>19027519.629999999</v>
          </cell>
        </row>
        <row r="654">
          <cell r="P654">
            <v>34433389.130800001</v>
          </cell>
        </row>
        <row r="655">
          <cell r="P655">
            <v>1580265.24</v>
          </cell>
        </row>
        <row r="656">
          <cell r="P656">
            <v>28975385.8018004</v>
          </cell>
        </row>
        <row r="657">
          <cell r="P657">
            <v>6551528.46</v>
          </cell>
        </row>
        <row r="658">
          <cell r="P658">
            <v>1450140.19</v>
          </cell>
        </row>
        <row r="669">
          <cell r="P669">
            <v>11181802.71572</v>
          </cell>
        </row>
        <row r="670">
          <cell r="P670">
            <v>7863588.1699999999</v>
          </cell>
        </row>
        <row r="671">
          <cell r="P671">
            <v>8170503.7699999996</v>
          </cell>
        </row>
        <row r="672">
          <cell r="P672">
            <v>1002752.79</v>
          </cell>
        </row>
        <row r="677">
          <cell r="P677">
            <v>24055432.120000001</v>
          </cell>
        </row>
        <row r="678">
          <cell r="P678">
            <v>12865130.34</v>
          </cell>
        </row>
        <row r="682">
          <cell r="P682">
            <v>7146554.01388832</v>
          </cell>
        </row>
        <row r="683">
          <cell r="P683">
            <v>7237481.2999999998</v>
          </cell>
        </row>
        <row r="684">
          <cell r="P684">
            <v>10769928.65</v>
          </cell>
        </row>
        <row r="685">
          <cell r="P685">
            <v>7114183.08641956</v>
          </cell>
        </row>
        <row r="687">
          <cell r="P687">
            <v>8426864.2400000002</v>
          </cell>
        </row>
        <row r="688">
          <cell r="P688">
            <v>1641039.36</v>
          </cell>
        </row>
        <row r="689">
          <cell r="P689">
            <v>1587263.48</v>
          </cell>
        </row>
        <row r="691">
          <cell r="P691">
            <v>26357429.57</v>
          </cell>
        </row>
        <row r="692">
          <cell r="P692">
            <v>6275488.2599999998</v>
          </cell>
        </row>
        <row r="696">
          <cell r="P696">
            <v>6285951.6399999997</v>
          </cell>
        </row>
        <row r="700">
          <cell r="P700">
            <v>873022.1</v>
          </cell>
        </row>
        <row r="701">
          <cell r="P701">
            <v>13284599.360365899</v>
          </cell>
        </row>
        <row r="704">
          <cell r="P704">
            <v>13466069.9</v>
          </cell>
        </row>
        <row r="715">
          <cell r="P715">
            <v>1713873.65</v>
          </cell>
        </row>
        <row r="716">
          <cell r="P716">
            <v>431533.14</v>
          </cell>
        </row>
        <row r="718">
          <cell r="P718">
            <v>11025353.93</v>
          </cell>
        </row>
        <row r="721">
          <cell r="P721">
            <v>19605046.867199998</v>
          </cell>
        </row>
        <row r="722">
          <cell r="P722">
            <v>21152236.09</v>
          </cell>
        </row>
        <row r="723">
          <cell r="P723">
            <v>847786.43</v>
          </cell>
        </row>
        <row r="725">
          <cell r="P725">
            <v>21032753.059999999</v>
          </cell>
        </row>
        <row r="726">
          <cell r="P726">
            <v>17481095.170000002</v>
          </cell>
        </row>
        <row r="727">
          <cell r="P727">
            <v>428780.35</v>
          </cell>
        </row>
        <row r="738">
          <cell r="P738">
            <v>2583043.7780267899</v>
          </cell>
        </row>
        <row r="741">
          <cell r="P741">
            <v>1585258.84</v>
          </cell>
        </row>
        <row r="742">
          <cell r="P742">
            <v>3588862.6807772801</v>
          </cell>
        </row>
        <row r="743">
          <cell r="P743">
            <v>2685397.8447520798</v>
          </cell>
        </row>
        <row r="744">
          <cell r="P744">
            <v>497150.82692000002</v>
          </cell>
        </row>
        <row r="745">
          <cell r="P745">
            <v>465424.49468</v>
          </cell>
        </row>
        <row r="749">
          <cell r="P749">
            <v>603292.1</v>
          </cell>
        </row>
        <row r="750">
          <cell r="P750">
            <v>116961.113784396</v>
          </cell>
        </row>
        <row r="751">
          <cell r="P751">
            <v>1136772.4099999999</v>
          </cell>
        </row>
        <row r="752">
          <cell r="P752">
            <v>12372597.263280001</v>
          </cell>
        </row>
        <row r="753">
          <cell r="P753">
            <v>5306003.8536799997</v>
          </cell>
        </row>
        <row r="754">
          <cell r="P754">
            <v>12126434.166820001</v>
          </cell>
        </row>
        <row r="755">
          <cell r="P755">
            <v>10814547.2008</v>
          </cell>
        </row>
        <row r="756">
          <cell r="P756">
            <v>5490989.43444</v>
          </cell>
        </row>
        <row r="757">
          <cell r="P757">
            <v>532961.78087999998</v>
          </cell>
        </row>
        <row r="759">
          <cell r="P759">
            <v>2017885.08</v>
          </cell>
        </row>
        <row r="766">
          <cell r="P766">
            <v>506808.78282000002</v>
          </cell>
        </row>
        <row r="767">
          <cell r="P767">
            <v>493322.84272000002</v>
          </cell>
        </row>
        <row r="768">
          <cell r="P768">
            <v>591869.62</v>
          </cell>
        </row>
        <row r="787">
          <cell r="P787">
            <v>1285012.1973470999</v>
          </cell>
        </row>
        <row r="789">
          <cell r="P789">
            <v>809.12267032312195</v>
          </cell>
        </row>
        <row r="790">
          <cell r="P790">
            <v>841.709266627906</v>
          </cell>
        </row>
        <row r="791">
          <cell r="P791">
            <v>33452097.219999999</v>
          </cell>
        </row>
        <row r="794">
          <cell r="P794">
            <v>19830505.039999999</v>
          </cell>
        </row>
        <row r="818">
          <cell r="P818">
            <v>18300388.142200001</v>
          </cell>
        </row>
        <row r="819">
          <cell r="P819">
            <v>66289382.134580001</v>
          </cell>
        </row>
        <row r="821">
          <cell r="P821">
            <v>148351921.83199999</v>
          </cell>
        </row>
        <row r="827">
          <cell r="P827">
            <v>6101859.3484909302</v>
          </cell>
        </row>
        <row r="828">
          <cell r="P828">
            <v>32266248.896784801</v>
          </cell>
        </row>
        <row r="829">
          <cell r="P829">
            <v>48936176.43</v>
          </cell>
        </row>
        <row r="830">
          <cell r="P830">
            <v>40604811.6284848</v>
          </cell>
        </row>
        <row r="831">
          <cell r="P831">
            <v>122344830.23280101</v>
          </cell>
        </row>
        <row r="832">
          <cell r="P832">
            <v>3314210.0573726799</v>
          </cell>
        </row>
        <row r="833">
          <cell r="P833">
            <v>37138570.700000003</v>
          </cell>
        </row>
        <row r="859">
          <cell r="P859">
            <v>11744157.99</v>
          </cell>
        </row>
        <row r="860">
          <cell r="P860">
            <v>11533143.699999999</v>
          </cell>
        </row>
        <row r="885">
          <cell r="P885">
            <v>17778030.9716</v>
          </cell>
        </row>
        <row r="886">
          <cell r="P886">
            <v>8799079.7368000001</v>
          </cell>
        </row>
        <row r="887">
          <cell r="P887">
            <v>1811060.42</v>
          </cell>
        </row>
        <row r="893">
          <cell r="P893">
            <v>806022.16</v>
          </cell>
        </row>
        <row r="894">
          <cell r="P894">
            <v>2193864.8199999998</v>
          </cell>
        </row>
        <row r="895">
          <cell r="P895">
            <v>601362.61320000002</v>
          </cell>
        </row>
        <row r="896">
          <cell r="P896">
            <v>581172.299</v>
          </cell>
        </row>
        <row r="898">
          <cell r="P898">
            <v>12579404.312328</v>
          </cell>
        </row>
        <row r="899">
          <cell r="P899">
            <v>2142622.9</v>
          </cell>
        </row>
        <row r="900">
          <cell r="P900">
            <v>1668497.9</v>
          </cell>
        </row>
        <row r="901">
          <cell r="P901">
            <v>1458277.14</v>
          </cell>
        </row>
        <row r="903">
          <cell r="P903">
            <v>3195547.76</v>
          </cell>
        </row>
        <row r="909">
          <cell r="P909">
            <v>12091200.9</v>
          </cell>
        </row>
        <row r="910">
          <cell r="P910">
            <v>3288676.02455475</v>
          </cell>
        </row>
        <row r="911">
          <cell r="P911">
            <v>2370633.8205407602</v>
          </cell>
        </row>
        <row r="912">
          <cell r="P912">
            <v>16490483.210000001</v>
          </cell>
        </row>
        <row r="913">
          <cell r="P913">
            <v>4227643.76</v>
          </cell>
        </row>
        <row r="915">
          <cell r="P915">
            <v>4756032.2523279302</v>
          </cell>
        </row>
        <row r="917">
          <cell r="P917">
            <v>17848233.791126698</v>
          </cell>
        </row>
        <row r="919">
          <cell r="P919">
            <v>20428886.040454801</v>
          </cell>
        </row>
        <row r="921">
          <cell r="P921">
            <v>14072598.210891999</v>
          </cell>
        </row>
        <row r="925">
          <cell r="P925">
            <v>6576526.0310109397</v>
          </cell>
        </row>
        <row r="926">
          <cell r="P926">
            <v>14878178.6603768</v>
          </cell>
        </row>
        <row r="927">
          <cell r="P927">
            <v>25984512.302376602</v>
          </cell>
        </row>
        <row r="928">
          <cell r="P928">
            <v>18207762.4353275</v>
          </cell>
        </row>
        <row r="929">
          <cell r="P929">
            <v>22233944.550541598</v>
          </cell>
        </row>
        <row r="941">
          <cell r="P941">
            <v>4390633.6664937502</v>
          </cell>
        </row>
        <row r="943">
          <cell r="P943">
            <v>29815433.570424501</v>
          </cell>
        </row>
        <row r="944">
          <cell r="P944">
            <v>28094922.9008549</v>
          </cell>
        </row>
        <row r="945">
          <cell r="P945">
            <v>14108769.9696366</v>
          </cell>
        </row>
        <row r="946">
          <cell r="P946">
            <v>6817924.8814827697</v>
          </cell>
        </row>
        <row r="947">
          <cell r="P947">
            <v>11018935.901861999</v>
          </cell>
        </row>
        <row r="948">
          <cell r="P948">
            <v>9980846.7527248599</v>
          </cell>
        </row>
        <row r="949">
          <cell r="P949">
            <v>5766583.3613934303</v>
          </cell>
        </row>
        <row r="950">
          <cell r="P950">
            <v>10069888.173097899</v>
          </cell>
        </row>
        <row r="951">
          <cell r="P951">
            <v>18965713.138702098</v>
          </cell>
        </row>
        <row r="954">
          <cell r="P954">
            <v>1437551.2791203801</v>
          </cell>
        </row>
        <row r="955">
          <cell r="P955">
            <v>10520055.5461838</v>
          </cell>
        </row>
        <row r="957">
          <cell r="P957">
            <v>12220493.678480901</v>
          </cell>
        </row>
        <row r="958">
          <cell r="P958">
            <v>5871732.7855256703</v>
          </cell>
        </row>
        <row r="959">
          <cell r="P959">
            <v>24260807.3896349</v>
          </cell>
        </row>
        <row r="960">
          <cell r="P960">
            <v>12951071.874534599</v>
          </cell>
        </row>
        <row r="961">
          <cell r="P961">
            <v>1934882.2056601599</v>
          </cell>
        </row>
        <row r="962">
          <cell r="P962">
            <v>11762187.5554966</v>
          </cell>
        </row>
        <row r="963">
          <cell r="P963">
            <v>13831191.6413991</v>
          </cell>
        </row>
        <row r="964">
          <cell r="P964">
            <v>17659630.273667</v>
          </cell>
        </row>
        <row r="966">
          <cell r="P966">
            <v>17080581.039999999</v>
          </cell>
        </row>
        <row r="967">
          <cell r="P967">
            <v>18237155.5785941</v>
          </cell>
        </row>
        <row r="968">
          <cell r="P968">
            <v>3817374.0458746399</v>
          </cell>
        </row>
        <row r="969">
          <cell r="P969">
            <v>15211476.0565635</v>
          </cell>
        </row>
        <row r="971">
          <cell r="P971">
            <v>23221631.233672298</v>
          </cell>
        </row>
        <row r="972">
          <cell r="P972">
            <v>27753522.3640275</v>
          </cell>
        </row>
        <row r="973">
          <cell r="P973">
            <v>8919313.6635088194</v>
          </cell>
        </row>
        <row r="974">
          <cell r="P974">
            <v>8846201.3740196694</v>
          </cell>
        </row>
        <row r="975">
          <cell r="P975">
            <v>28589031.519116402</v>
          </cell>
        </row>
        <row r="976">
          <cell r="P976">
            <v>8903939.4338173494</v>
          </cell>
        </row>
        <row r="977">
          <cell r="P977">
            <v>24186490.671907801</v>
          </cell>
        </row>
        <row r="978">
          <cell r="P978">
            <v>7684839.22231567</v>
          </cell>
        </row>
        <row r="979">
          <cell r="P979">
            <v>1215979.3767552001</v>
          </cell>
        </row>
        <row r="980">
          <cell r="P980">
            <v>4731974.7741556596</v>
          </cell>
        </row>
        <row r="981">
          <cell r="P981">
            <v>1554318.95880402</v>
          </cell>
        </row>
        <row r="982">
          <cell r="P982">
            <v>2994031.6609295099</v>
          </cell>
        </row>
        <row r="983">
          <cell r="P983">
            <v>5985266.5224130098</v>
          </cell>
        </row>
        <row r="987">
          <cell r="P987">
            <v>6819202.2191549903</v>
          </cell>
        </row>
        <row r="988">
          <cell r="P988">
            <v>13252883.3891344</v>
          </cell>
        </row>
        <row r="989">
          <cell r="P989">
            <v>9963680.7092694994</v>
          </cell>
        </row>
        <row r="992">
          <cell r="P992">
            <v>63171748.710000001</v>
          </cell>
        </row>
        <row r="999">
          <cell r="P999">
            <v>8497246.2100000009</v>
          </cell>
        </row>
        <row r="1001">
          <cell r="P1001">
            <v>64643474.289999999</v>
          </cell>
        </row>
        <row r="1002">
          <cell r="P1002">
            <v>43897348.656133898</v>
          </cell>
        </row>
        <row r="1003">
          <cell r="P1003">
            <v>7701835.8562918399</v>
          </cell>
        </row>
        <row r="1004">
          <cell r="P1004">
            <v>2303834.2200000002</v>
          </cell>
        </row>
        <row r="1010">
          <cell r="P1010">
            <v>51631855.659999996</v>
          </cell>
        </row>
        <row r="1012">
          <cell r="P1012">
            <v>13417509.149284201</v>
          </cell>
        </row>
        <row r="1015">
          <cell r="P1015">
            <v>1847995.36</v>
          </cell>
        </row>
        <row r="1017">
          <cell r="P1017">
            <v>36590119.4746169</v>
          </cell>
        </row>
        <row r="1019">
          <cell r="P1019">
            <v>24796712.34</v>
          </cell>
        </row>
        <row r="1021">
          <cell r="P1021">
            <v>9416982.5599999893</v>
          </cell>
        </row>
        <row r="1025">
          <cell r="P1025">
            <v>65670330.710000001</v>
          </cell>
        </row>
        <row r="1026">
          <cell r="P1026">
            <v>65727270.189999998</v>
          </cell>
        </row>
        <row r="1028">
          <cell r="P1028">
            <v>5482362.6731081698</v>
          </cell>
        </row>
        <row r="1029">
          <cell r="P1029">
            <v>52119676.310000002</v>
          </cell>
        </row>
        <row r="1032">
          <cell r="P1032">
            <v>52798757.289999999</v>
          </cell>
        </row>
        <row r="1033">
          <cell r="P1033">
            <v>2932829.41</v>
          </cell>
        </row>
        <row r="1034">
          <cell r="P1034">
            <v>65222997.340000004</v>
          </cell>
        </row>
        <row r="1035">
          <cell r="P1035">
            <v>93696867.900000006</v>
          </cell>
        </row>
        <row r="1036">
          <cell r="P1036">
            <v>8748252.5706708301</v>
          </cell>
        </row>
        <row r="1043">
          <cell r="P1043">
            <v>35951166.840000004</v>
          </cell>
        </row>
        <row r="1045">
          <cell r="P1045">
            <v>1455869.87</v>
          </cell>
        </row>
        <row r="1046">
          <cell r="P1046">
            <v>1108734.77</v>
          </cell>
        </row>
        <row r="1048">
          <cell r="P1048">
            <v>14922326.689999999</v>
          </cell>
        </row>
        <row r="1050">
          <cell r="P1050">
            <v>1118330.73922848</v>
          </cell>
        </row>
        <row r="1051">
          <cell r="P1051">
            <v>1268282.5</v>
          </cell>
        </row>
        <row r="1052">
          <cell r="P1052">
            <v>1269331.67</v>
          </cell>
        </row>
        <row r="1053">
          <cell r="P1053">
            <v>18497250.609999999</v>
          </cell>
        </row>
        <row r="1060">
          <cell r="P1060">
            <v>11464763.279999999</v>
          </cell>
        </row>
        <row r="1061">
          <cell r="P1061">
            <v>7431629.6299999999</v>
          </cell>
        </row>
        <row r="1064">
          <cell r="P1064">
            <v>13542180.720000001</v>
          </cell>
        </row>
        <row r="1068">
          <cell r="P1068">
            <v>12148295.5</v>
          </cell>
        </row>
        <row r="1069">
          <cell r="P1069">
            <v>12093197.939999999</v>
          </cell>
        </row>
        <row r="1070">
          <cell r="P1070">
            <v>9659265.1500000004</v>
          </cell>
        </row>
        <row r="1072">
          <cell r="P1072">
            <v>1457029.0322992399</v>
          </cell>
        </row>
        <row r="1073">
          <cell r="P1073">
            <v>20797016.224481098</v>
          </cell>
        </row>
        <row r="1074">
          <cell r="P1074">
            <v>65998108.789999999</v>
          </cell>
        </row>
        <row r="1077">
          <cell r="P1077">
            <v>65659331.5</v>
          </cell>
        </row>
        <row r="1079">
          <cell r="P1079">
            <v>8431110.9800000004</v>
          </cell>
        </row>
        <row r="1080">
          <cell r="P1080">
            <v>8322777.0800000001</v>
          </cell>
        </row>
        <row r="1081">
          <cell r="P1081">
            <v>8603487.7300000004</v>
          </cell>
        </row>
        <row r="1083">
          <cell r="P1083">
            <v>2448569.4107756601</v>
          </cell>
        </row>
        <row r="1084">
          <cell r="P1084">
            <v>2415840.9368203701</v>
          </cell>
        </row>
        <row r="1085">
          <cell r="P1085">
            <v>52246987.829999998</v>
          </cell>
        </row>
        <row r="1086">
          <cell r="P1086">
            <v>2342017.5099999998</v>
          </cell>
        </row>
        <row r="1087">
          <cell r="P1087">
            <v>16489502.4303734</v>
          </cell>
        </row>
        <row r="1088">
          <cell r="P1088">
            <v>60454696.109999999</v>
          </cell>
        </row>
        <row r="1089">
          <cell r="P1089">
            <v>28547933.829999998</v>
          </cell>
        </row>
        <row r="1090">
          <cell r="P1090">
            <v>35094850.840000004</v>
          </cell>
        </row>
        <row r="1092">
          <cell r="P1092">
            <v>3996414.14</v>
          </cell>
        </row>
        <row r="1093">
          <cell r="P1093">
            <v>2465044.9</v>
          </cell>
        </row>
        <row r="1094">
          <cell r="P1094">
            <v>94368777.569999993</v>
          </cell>
        </row>
        <row r="1095">
          <cell r="P1095">
            <v>95655317.060000002</v>
          </cell>
        </row>
        <row r="1096">
          <cell r="P1096">
            <v>94892283.810000002</v>
          </cell>
        </row>
        <row r="1097">
          <cell r="P1097">
            <v>15852112.300000001</v>
          </cell>
        </row>
        <row r="1098">
          <cell r="P1098">
            <v>1359490.61282801</v>
          </cell>
        </row>
        <row r="1099">
          <cell r="P1099">
            <v>11000544.76</v>
          </cell>
        </row>
        <row r="1100">
          <cell r="P1100">
            <v>18722482.149999999</v>
          </cell>
        </row>
        <row r="1102">
          <cell r="P1102">
            <v>61217073.700000003</v>
          </cell>
        </row>
        <row r="1104">
          <cell r="P1104">
            <v>24456705.579999998</v>
          </cell>
        </row>
        <row r="1105">
          <cell r="P1105">
            <v>8268539.4699999997</v>
          </cell>
        </row>
        <row r="1106">
          <cell r="P1106">
            <v>72781036.739999995</v>
          </cell>
        </row>
        <row r="1107">
          <cell r="P1107">
            <v>94412072.299999997</v>
          </cell>
        </row>
        <row r="1108">
          <cell r="P1108">
            <v>52276528.399999999</v>
          </cell>
        </row>
        <row r="1120">
          <cell r="P1120">
            <v>3572379.3989509898</v>
          </cell>
        </row>
        <row r="1123">
          <cell r="P1123">
            <v>2543660.9576276499</v>
          </cell>
        </row>
        <row r="1124">
          <cell r="P1124">
            <v>1587248.7344414401</v>
          </cell>
        </row>
        <row r="1125">
          <cell r="P1125">
            <v>1778614.2281470599</v>
          </cell>
        </row>
        <row r="1127">
          <cell r="P1127">
            <v>5771887.2599999998</v>
          </cell>
        </row>
        <row r="1133">
          <cell r="P1133">
            <v>2372269.8085990502</v>
          </cell>
        </row>
        <row r="1134">
          <cell r="P1134">
            <v>5593158.5099999998</v>
          </cell>
        </row>
        <row r="1137">
          <cell r="P1137">
            <v>7958241.2915351298</v>
          </cell>
        </row>
        <row r="1140">
          <cell r="P1140">
            <v>617261.36340000003</v>
          </cell>
        </row>
        <row r="1144">
          <cell r="P1144">
            <v>5611.9356653626301</v>
          </cell>
        </row>
        <row r="1146">
          <cell r="P1146">
            <v>0</v>
          </cell>
        </row>
        <row r="1147">
          <cell r="P1147">
            <v>1.16415321826935E-10</v>
          </cell>
        </row>
        <row r="1148">
          <cell r="P1148">
            <v>180715.82</v>
          </cell>
        </row>
        <row r="1149">
          <cell r="P1149">
            <v>0</v>
          </cell>
        </row>
        <row r="1150">
          <cell r="P1150">
            <v>0</v>
          </cell>
        </row>
        <row r="1151">
          <cell r="P1151">
            <v>0</v>
          </cell>
        </row>
        <row r="1152">
          <cell r="P1152">
            <v>52553.289999998597</v>
          </cell>
        </row>
        <row r="1153">
          <cell r="P1153">
            <v>1372810.96</v>
          </cell>
        </row>
        <row r="1154">
          <cell r="P1154">
            <v>5978159.54</v>
          </cell>
        </row>
        <row r="1155">
          <cell r="P1155">
            <v>6921910.4000000004</v>
          </cell>
        </row>
        <row r="1157">
          <cell r="P1157">
            <v>0</v>
          </cell>
        </row>
        <row r="1158">
          <cell r="P1158">
            <v>0</v>
          </cell>
        </row>
        <row r="1166">
          <cell r="P1166">
            <v>1885117.3616406899</v>
          </cell>
        </row>
        <row r="1167">
          <cell r="P1167">
            <v>1914512.37</v>
          </cell>
        </row>
        <row r="1168">
          <cell r="P1168">
            <v>2488360.96</v>
          </cell>
        </row>
        <row r="1170">
          <cell r="P1170">
            <v>16049590.16</v>
          </cell>
        </row>
        <row r="1171">
          <cell r="P1171">
            <v>16934428.489999998</v>
          </cell>
        </row>
        <row r="1172">
          <cell r="P1172">
            <v>15375482.27</v>
          </cell>
        </row>
        <row r="1173">
          <cell r="P1173">
            <v>33315141.399999999</v>
          </cell>
        </row>
        <row r="1174">
          <cell r="P1174">
            <v>33643444.509999998</v>
          </cell>
        </row>
        <row r="1175">
          <cell r="P1175">
            <v>30906644.18</v>
          </cell>
        </row>
        <row r="1176">
          <cell r="P1176">
            <v>33829950.399999999</v>
          </cell>
        </row>
        <row r="1177">
          <cell r="P1177">
            <v>19868047.289999999</v>
          </cell>
        </row>
        <row r="1178">
          <cell r="P1178">
            <v>24438300.879999999</v>
          </cell>
        </row>
        <row r="1179">
          <cell r="P1179">
            <v>18686894.260000002</v>
          </cell>
        </row>
        <row r="1181">
          <cell r="P1181">
            <v>3587960.17</v>
          </cell>
        </row>
        <row r="1188">
          <cell r="P1188">
            <v>108118883.23</v>
          </cell>
        </row>
        <row r="1191">
          <cell r="P1191">
            <v>999114.18</v>
          </cell>
        </row>
        <row r="1192">
          <cell r="P1192">
            <v>6037471.3099999996</v>
          </cell>
        </row>
        <row r="1194">
          <cell r="P1194">
            <v>12507089.560000001</v>
          </cell>
        </row>
        <row r="1195">
          <cell r="P1195">
            <v>10603826.470000001</v>
          </cell>
        </row>
        <row r="1196">
          <cell r="P1196">
            <v>13040556.109999999</v>
          </cell>
        </row>
        <row r="1197">
          <cell r="P1197">
            <v>109400540.09</v>
          </cell>
        </row>
        <row r="1198">
          <cell r="P1198">
            <v>2932084.93</v>
          </cell>
        </row>
        <row r="1200">
          <cell r="P1200">
            <v>43469592.880000003</v>
          </cell>
        </row>
        <row r="1201">
          <cell r="P1201">
            <v>3502292.49</v>
          </cell>
        </row>
        <row r="1204">
          <cell r="P1204">
            <v>3024653.88</v>
          </cell>
        </row>
        <row r="1205">
          <cell r="P1205">
            <v>83302115.180000007</v>
          </cell>
        </row>
        <row r="1209">
          <cell r="P1209">
            <v>1520144.41</v>
          </cell>
        </row>
        <row r="1216">
          <cell r="P1216">
            <v>34117719.630000003</v>
          </cell>
        </row>
        <row r="1219">
          <cell r="P1219">
            <v>2848585.3867182098</v>
          </cell>
        </row>
        <row r="1228">
          <cell r="P1228">
            <v>17520837.329999998</v>
          </cell>
        </row>
        <row r="1233">
          <cell r="P1233">
            <v>4334044.47</v>
          </cell>
        </row>
        <row r="1236">
          <cell r="P1236">
            <v>4006045.27</v>
          </cell>
        </row>
        <row r="1242">
          <cell r="P1242">
            <v>338876.07</v>
          </cell>
        </row>
        <row r="1245">
          <cell r="P1245">
            <v>25520738.699999999</v>
          </cell>
        </row>
        <row r="1251">
          <cell r="P1251">
            <v>3776002.3</v>
          </cell>
        </row>
        <row r="1252">
          <cell r="P1252">
            <v>4761746.59</v>
          </cell>
        </row>
        <row r="1253">
          <cell r="P1253">
            <v>25551991.58656</v>
          </cell>
        </row>
        <row r="1261">
          <cell r="P1261">
            <v>24406443.109999999</v>
          </cell>
        </row>
        <row r="1269">
          <cell r="P1269">
            <v>10703644.41</v>
          </cell>
        </row>
        <row r="1270">
          <cell r="P1270">
            <v>15721329.49</v>
          </cell>
        </row>
        <row r="1271">
          <cell r="P1271">
            <v>7047372.1699999999</v>
          </cell>
        </row>
        <row r="1273">
          <cell r="P1273">
            <v>14610403.984999999</v>
          </cell>
        </row>
        <row r="1275">
          <cell r="P1275">
            <v>1808754.31</v>
          </cell>
        </row>
        <row r="1276">
          <cell r="P1276">
            <v>7088504.3099999996</v>
          </cell>
        </row>
        <row r="1278">
          <cell r="P1278">
            <v>3400611.6482505202</v>
          </cell>
        </row>
        <row r="1281">
          <cell r="P1281">
            <v>20805640.280000001</v>
          </cell>
        </row>
        <row r="1285">
          <cell r="P1285">
            <v>10934534.130000001</v>
          </cell>
        </row>
        <row r="1286">
          <cell r="P1286">
            <v>7975487.5099999998</v>
          </cell>
        </row>
        <row r="1294">
          <cell r="P1294">
            <v>8793821.4100000001</v>
          </cell>
        </row>
        <row r="1296">
          <cell r="P1296">
            <v>814647.31</v>
          </cell>
        </row>
        <row r="1301">
          <cell r="P1301">
            <v>11972153.99</v>
          </cell>
        </row>
        <row r="1306">
          <cell r="P1306">
            <v>2673657.1</v>
          </cell>
        </row>
        <row r="1308">
          <cell r="P1308">
            <v>14665320.02</v>
          </cell>
        </row>
        <row r="1312">
          <cell r="P1312">
            <v>3813339251.17031</v>
          </cell>
        </row>
        <row r="1313">
          <cell r="P1313">
            <v>45135697.869999997</v>
          </cell>
        </row>
        <row r="1314">
          <cell r="P1314">
            <v>7612852.5800000001</v>
          </cell>
        </row>
        <row r="1315">
          <cell r="P1315">
            <v>14974337.279999999</v>
          </cell>
        </row>
        <row r="1316">
          <cell r="P1316">
            <v>15077925.8237369</v>
          </cell>
        </row>
        <row r="1317">
          <cell r="P1317">
            <v>13785920.0905536</v>
          </cell>
        </row>
        <row r="1319">
          <cell r="P1319">
            <v>10774936.568556501</v>
          </cell>
        </row>
        <row r="1320">
          <cell r="P1320">
            <v>68724484.541067198</v>
          </cell>
        </row>
        <row r="1321">
          <cell r="P1321">
            <v>28844355.756347898</v>
          </cell>
        </row>
        <row r="1324">
          <cell r="P1324">
            <v>9820657.0276372395</v>
          </cell>
        </row>
        <row r="1325">
          <cell r="P1325">
            <v>13784798.727035999</v>
          </cell>
        </row>
        <row r="1334">
          <cell r="P1334">
            <v>6842801.8264981499</v>
          </cell>
        </row>
        <row r="1335">
          <cell r="P1335">
            <v>4750358.9054348199</v>
          </cell>
        </row>
        <row r="1337">
          <cell r="P1337">
            <v>35832588.360442303</v>
          </cell>
        </row>
        <row r="1338">
          <cell r="P1338">
            <v>21784542.310804799</v>
          </cell>
        </row>
        <row r="1340">
          <cell r="P1340">
            <v>12384063.357476201</v>
          </cell>
        </row>
        <row r="1347">
          <cell r="P1347">
            <v>5082118.7174243601</v>
          </cell>
        </row>
        <row r="1348">
          <cell r="P1348">
            <v>7981211.91508226</v>
          </cell>
        </row>
        <row r="1349">
          <cell r="P1349">
            <v>5382673.6393641699</v>
          </cell>
        </row>
        <row r="1350">
          <cell r="P1350">
            <v>5925171.9963253504</v>
          </cell>
        </row>
        <row r="1351">
          <cell r="P1351">
            <v>4691560.12</v>
          </cell>
        </row>
        <row r="1352">
          <cell r="P1352">
            <v>4628133.1739999996</v>
          </cell>
        </row>
        <row r="1353">
          <cell r="P1353">
            <v>4627497.6339999996</v>
          </cell>
        </row>
        <row r="1355">
          <cell r="P1355">
            <v>7381410.1939848</v>
          </cell>
        </row>
        <row r="1360">
          <cell r="P1360">
            <v>16747308.560000001</v>
          </cell>
        </row>
        <row r="1361">
          <cell r="P1361">
            <v>5697191.24052516</v>
          </cell>
        </row>
        <row r="1364">
          <cell r="P1364">
            <v>4942188.7322580097</v>
          </cell>
        </row>
        <row r="1386">
          <cell r="P1386">
            <v>2013540.8075999999</v>
          </cell>
        </row>
        <row r="1394">
          <cell r="P1394">
            <v>2850213.8939999999</v>
          </cell>
        </row>
        <row r="1405">
          <cell r="P1405">
            <v>18516086.076521602</v>
          </cell>
        </row>
        <row r="1407">
          <cell r="P1407">
            <v>17617996.97902</v>
          </cell>
        </row>
        <row r="1408">
          <cell r="P1408">
            <v>4666842.0999999996</v>
          </cell>
        </row>
        <row r="1409">
          <cell r="P1409">
            <v>5352796.87</v>
          </cell>
        </row>
        <row r="1436">
          <cell r="P1436">
            <v>4923239.2419999996</v>
          </cell>
        </row>
        <row r="1441">
          <cell r="P1441">
            <v>16320070.7896</v>
          </cell>
        </row>
        <row r="1442">
          <cell r="P1442">
            <v>32927911.943399999</v>
          </cell>
        </row>
        <row r="1445">
          <cell r="P1445">
            <v>5199734.1926600002</v>
          </cell>
        </row>
        <row r="1446">
          <cell r="P1446">
            <v>5118132.1985999998</v>
          </cell>
        </row>
        <row r="1447">
          <cell r="P1447">
            <v>3635674.0559999999</v>
          </cell>
        </row>
        <row r="1448">
          <cell r="P1448">
            <v>3799631.5219999999</v>
          </cell>
        </row>
        <row r="1449">
          <cell r="P1449">
            <v>3673790.8</v>
          </cell>
        </row>
        <row r="1450">
          <cell r="P1450">
            <v>6790220.8984000003</v>
          </cell>
        </row>
        <row r="1451">
          <cell r="P1451">
            <v>5148720.6204000004</v>
          </cell>
        </row>
        <row r="1452">
          <cell r="P1452">
            <v>10220487.800000001</v>
          </cell>
        </row>
        <row r="1453">
          <cell r="P1453">
            <v>10120372.9</v>
          </cell>
        </row>
        <row r="1455">
          <cell r="P1455">
            <v>7904297.4500000002</v>
          </cell>
        </row>
        <row r="1456">
          <cell r="P1456">
            <v>7927913.5899999999</v>
          </cell>
        </row>
        <row r="1460">
          <cell r="P1460">
            <v>17899814.769200001</v>
          </cell>
        </row>
        <row r="1461">
          <cell r="P1461">
            <v>8689774.1664000005</v>
          </cell>
        </row>
        <row r="1462">
          <cell r="P1462">
            <v>8942163.8425999992</v>
          </cell>
        </row>
        <row r="1463">
          <cell r="P1463">
            <v>5874806.0499999998</v>
          </cell>
        </row>
        <row r="1464">
          <cell r="P1464">
            <v>8029475.7111999998</v>
          </cell>
        </row>
        <row r="1466">
          <cell r="P1466">
            <v>1385886.24</v>
          </cell>
        </row>
        <row r="1472">
          <cell r="P1472">
            <v>17431219.305</v>
          </cell>
        </row>
        <row r="1473">
          <cell r="P1473">
            <v>17664925.835999999</v>
          </cell>
        </row>
        <row r="1474">
          <cell r="P1474">
            <v>9286783.6500000004</v>
          </cell>
        </row>
        <row r="1479">
          <cell r="P1479">
            <v>0</v>
          </cell>
        </row>
        <row r="1484">
          <cell r="P1484">
            <v>767679.26</v>
          </cell>
        </row>
        <row r="1488">
          <cell r="P1488">
            <v>6782915.0899999999</v>
          </cell>
        </row>
        <row r="1492">
          <cell r="P1492">
            <v>11324509.939999999</v>
          </cell>
        </row>
        <row r="1493">
          <cell r="P1493">
            <v>11064503.17</v>
          </cell>
        </row>
        <row r="1497">
          <cell r="P1497">
            <v>9360919.4597700909</v>
          </cell>
        </row>
        <row r="1498">
          <cell r="P1498">
            <v>35125504.509400003</v>
          </cell>
        </row>
        <row r="1507">
          <cell r="P1507">
            <v>6201167.1648000004</v>
          </cell>
        </row>
        <row r="1512">
          <cell r="P1512">
            <v>3714881.6653999998</v>
          </cell>
        </row>
        <row r="1514">
          <cell r="P1514">
            <v>1766974.8328</v>
          </cell>
        </row>
        <row r="1515">
          <cell r="P1515">
            <v>5460204.9731010599</v>
          </cell>
        </row>
        <row r="1516">
          <cell r="P1516">
            <v>3009612.9322225102</v>
          </cell>
        </row>
        <row r="1524">
          <cell r="P1524">
            <v>8953416.5720000006</v>
          </cell>
        </row>
        <row r="1526">
          <cell r="P1526">
            <v>10926695.726555301</v>
          </cell>
        </row>
        <row r="1527">
          <cell r="P1527">
            <v>7308913.5143999998</v>
          </cell>
        </row>
        <row r="1533">
          <cell r="P1533">
            <v>3153258.7056</v>
          </cell>
        </row>
        <row r="1539">
          <cell r="P1539">
            <v>5551.6368277781903</v>
          </cell>
        </row>
        <row r="1544">
          <cell r="P1544">
            <v>18836624.149999999</v>
          </cell>
        </row>
        <row r="1552">
          <cell r="P1552">
            <v>18660729.0396</v>
          </cell>
        </row>
        <row r="1554">
          <cell r="P1554">
            <v>46996321.7892</v>
          </cell>
        </row>
        <row r="1555">
          <cell r="P1555">
            <v>47626660.849200003</v>
          </cell>
        </row>
        <row r="1556">
          <cell r="P1556">
            <v>19606746.2344</v>
          </cell>
        </row>
        <row r="1557">
          <cell r="P1557">
            <v>45984703.786200002</v>
          </cell>
        </row>
        <row r="1558">
          <cell r="P1558">
            <v>18498824.305399999</v>
          </cell>
        </row>
        <row r="1578">
          <cell r="P1578">
            <v>4361255.5999999996</v>
          </cell>
        </row>
        <row r="1581">
          <cell r="P1581">
            <v>6006083.1100000003</v>
          </cell>
        </row>
        <row r="1582">
          <cell r="P1582">
            <v>839085.45</v>
          </cell>
        </row>
        <row r="1583">
          <cell r="P1583">
            <v>834297.9</v>
          </cell>
        </row>
        <row r="1587">
          <cell r="P1587">
            <v>20645970.422800001</v>
          </cell>
        </row>
        <row r="1588">
          <cell r="P1588">
            <v>848123.5</v>
          </cell>
        </row>
        <row r="1589">
          <cell r="P1589">
            <v>27489822.586399999</v>
          </cell>
        </row>
        <row r="1590">
          <cell r="P1590">
            <v>10424808.700200001</v>
          </cell>
        </row>
        <row r="1591">
          <cell r="P1591">
            <v>9986140.8716000002</v>
          </cell>
        </row>
        <row r="1593">
          <cell r="P1593">
            <v>8110844.3503</v>
          </cell>
        </row>
        <row r="1595">
          <cell r="P1595">
            <v>3496013.97</v>
          </cell>
        </row>
        <row r="1597">
          <cell r="P1597">
            <v>8637162.3731999993</v>
          </cell>
        </row>
        <row r="1599">
          <cell r="P1599">
            <v>3063647.73</v>
          </cell>
        </row>
        <row r="1601">
          <cell r="P1601">
            <v>11275433.3312</v>
          </cell>
        </row>
        <row r="1602">
          <cell r="P1602">
            <v>11116471.307600001</v>
          </cell>
        </row>
        <row r="1603">
          <cell r="P1603">
            <v>31682866.242800001</v>
          </cell>
        </row>
        <row r="1605">
          <cell r="P1605">
            <v>11592778.645199999</v>
          </cell>
        </row>
        <row r="1606">
          <cell r="P1606">
            <v>18078568.269060001</v>
          </cell>
        </row>
        <row r="1607">
          <cell r="P1607">
            <v>16044820.771</v>
          </cell>
        </row>
        <row r="1611">
          <cell r="P1611">
            <v>11508263.8387</v>
          </cell>
        </row>
        <row r="1612">
          <cell r="P1612">
            <v>11505911.162</v>
          </cell>
        </row>
        <row r="1613">
          <cell r="P1613">
            <v>11456952.842399999</v>
          </cell>
        </row>
        <row r="1614">
          <cell r="P1614">
            <v>10528654.4848</v>
          </cell>
        </row>
        <row r="1615">
          <cell r="P1615">
            <v>11016215.039820001</v>
          </cell>
        </row>
        <row r="1616">
          <cell r="P1616">
            <v>11419408.8336</v>
          </cell>
        </row>
        <row r="1617">
          <cell r="P1617">
            <v>2359754.6800000002</v>
          </cell>
        </row>
        <row r="1618">
          <cell r="P1618">
            <v>3009677.8</v>
          </cell>
        </row>
        <row r="1619">
          <cell r="P1619">
            <v>3506296.22</v>
          </cell>
        </row>
        <row r="1620">
          <cell r="P1620">
            <v>10411206.070800001</v>
          </cell>
        </row>
        <row r="1622">
          <cell r="P1622">
            <v>2937188.27</v>
          </cell>
        </row>
        <row r="1623">
          <cell r="P1623">
            <v>2820686.41</v>
          </cell>
        </row>
        <row r="1624">
          <cell r="P1624">
            <v>4486777.79</v>
          </cell>
        </row>
        <row r="1625">
          <cell r="P1625">
            <v>974157.44</v>
          </cell>
        </row>
        <row r="1633">
          <cell r="P1633">
            <v>10281460.5528</v>
          </cell>
        </row>
        <row r="1634">
          <cell r="P1634">
            <v>10547828.741800001</v>
          </cell>
        </row>
        <row r="1635">
          <cell r="P1635">
            <v>10618788.611</v>
          </cell>
        </row>
        <row r="1637">
          <cell r="P1637">
            <v>9034111.7484000009</v>
          </cell>
        </row>
        <row r="1641">
          <cell r="P1641">
            <v>16391000.380000001</v>
          </cell>
        </row>
        <row r="1671">
          <cell r="P1671">
            <v>22164994.906539202</v>
          </cell>
        </row>
        <row r="1675">
          <cell r="P1675">
            <v>31839336.478</v>
          </cell>
        </row>
        <row r="1679">
          <cell r="P1679">
            <v>7816186.6856000004</v>
          </cell>
        </row>
        <row r="1680">
          <cell r="P1680">
            <v>1470770.91</v>
          </cell>
        </row>
        <row r="1681">
          <cell r="P1681">
            <v>13317017.77448</v>
          </cell>
        </row>
        <row r="1702">
          <cell r="P1702">
            <v>4809755.76</v>
          </cell>
        </row>
        <row r="1719">
          <cell r="P1719">
            <v>6104857.2736</v>
          </cell>
        </row>
        <row r="1720">
          <cell r="P1720">
            <v>19715751.532400001</v>
          </cell>
        </row>
        <row r="1721">
          <cell r="P1721">
            <v>10704091.609200001</v>
          </cell>
        </row>
        <row r="1732">
          <cell r="P1732">
            <v>12406802.23</v>
          </cell>
        </row>
        <row r="1734">
          <cell r="P1734">
            <v>3876184.65</v>
          </cell>
        </row>
        <row r="1735">
          <cell r="P1735">
            <v>3844942.65</v>
          </cell>
        </row>
        <row r="1737">
          <cell r="P1737">
            <v>2906401.17</v>
          </cell>
        </row>
        <row r="1738">
          <cell r="P1738">
            <v>5827130.3200000003</v>
          </cell>
        </row>
        <row r="1739">
          <cell r="P1739">
            <v>9678456.9700000007</v>
          </cell>
        </row>
        <row r="1740">
          <cell r="P1740">
            <v>1330281.73</v>
          </cell>
        </row>
        <row r="1743">
          <cell r="P1743">
            <v>6523456.2803999996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  <sheetName val="Приложение №2"/>
      <sheetName val="Приложение №3"/>
    </sheetNames>
    <sheetDataSet>
      <sheetData sheetId="0">
        <row r="83">
          <cell r="R83">
            <v>1440370.6732000001</v>
          </cell>
          <cell r="S83">
            <v>252659.82680000001</v>
          </cell>
        </row>
        <row r="136">
          <cell r="R136">
            <v>400888.39</v>
          </cell>
          <cell r="S136">
            <v>8500.1400000000103</v>
          </cell>
        </row>
        <row r="137">
          <cell r="R137">
            <v>360173.09</v>
          </cell>
        </row>
        <row r="188">
          <cell r="R188">
            <v>395324.3</v>
          </cell>
          <cell r="S188">
            <v>922239.35</v>
          </cell>
        </row>
        <row r="189">
          <cell r="R189">
            <v>442306.38</v>
          </cell>
          <cell r="S189">
            <v>567472.1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  <sheetName val="Приложение №2"/>
      <sheetName val="Приложение №3"/>
      <sheetName val="Исключ"/>
    </sheetNames>
    <sheetDataSet>
      <sheetData sheetId="0">
        <row r="23">
          <cell r="R23">
            <v>279120.218914286</v>
          </cell>
          <cell r="S23">
            <v>205178.19</v>
          </cell>
        </row>
        <row r="346">
          <cell r="R346">
            <v>2423166.85</v>
          </cell>
          <cell r="S346">
            <v>881043.57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  <sheetName val="Приложение № 2"/>
      <sheetName val="Лист1"/>
    </sheetNames>
    <sheetDataSet>
      <sheetData sheetId="0"/>
      <sheetData sheetId="1">
        <row r="64">
          <cell r="E64">
            <v>4768439.38</v>
          </cell>
        </row>
        <row r="65">
          <cell r="E65">
            <v>4456644.72</v>
          </cell>
        </row>
        <row r="82">
          <cell r="E82">
            <v>988409.13</v>
          </cell>
        </row>
        <row r="95">
          <cell r="E95">
            <v>1951145.62</v>
          </cell>
        </row>
        <row r="146">
          <cell r="E146">
            <v>4115969.44</v>
          </cell>
        </row>
        <row r="147">
          <cell r="E147">
            <v>3453263.23</v>
          </cell>
        </row>
        <row r="148">
          <cell r="E148">
            <v>6160301.8223983999</v>
          </cell>
        </row>
        <row r="173">
          <cell r="E173">
            <v>1763547.68</v>
          </cell>
        </row>
        <row r="174">
          <cell r="E174">
            <v>1717844.65</v>
          </cell>
        </row>
        <row r="176">
          <cell r="E176">
            <v>210038.39</v>
          </cell>
        </row>
        <row r="177">
          <cell r="E177">
            <v>795892.42</v>
          </cell>
        </row>
        <row r="178">
          <cell r="E178">
            <v>386024.12</v>
          </cell>
        </row>
        <row r="179">
          <cell r="E179">
            <v>249128.42</v>
          </cell>
        </row>
        <row r="200">
          <cell r="E200">
            <v>24444190.129584599</v>
          </cell>
        </row>
        <row r="201">
          <cell r="E201">
            <v>28649224.581331801</v>
          </cell>
        </row>
        <row r="202">
          <cell r="E202">
            <v>13149734.67</v>
          </cell>
        </row>
        <row r="203">
          <cell r="E203">
            <v>1558900.53</v>
          </cell>
        </row>
        <row r="205">
          <cell r="E205">
            <v>6811333.4311456</v>
          </cell>
        </row>
        <row r="206">
          <cell r="E206">
            <v>13129182.300000001</v>
          </cell>
        </row>
        <row r="207">
          <cell r="E207">
            <v>13342818.84</v>
          </cell>
        </row>
        <row r="208">
          <cell r="E208">
            <v>7067481.4247551998</v>
          </cell>
        </row>
        <row r="209">
          <cell r="E209">
            <v>9836573.3408352006</v>
          </cell>
        </row>
        <row r="210">
          <cell r="E210">
            <v>1515743.3</v>
          </cell>
        </row>
        <row r="232">
          <cell r="E232">
            <v>388845.05</v>
          </cell>
        </row>
        <row r="260">
          <cell r="E260">
            <v>1710275.19</v>
          </cell>
        </row>
        <row r="261">
          <cell r="E261">
            <v>1817800.15</v>
          </cell>
        </row>
        <row r="272">
          <cell r="E272">
            <v>15693522.369999999</v>
          </cell>
        </row>
        <row r="283">
          <cell r="E283">
            <v>4357536.59</v>
          </cell>
        </row>
        <row r="299">
          <cell r="E299">
            <v>8489544.8100000005</v>
          </cell>
        </row>
        <row r="305">
          <cell r="E305">
            <v>25768523.780000001</v>
          </cell>
        </row>
        <row r="307">
          <cell r="E307">
            <v>1958141.16</v>
          </cell>
        </row>
        <row r="308">
          <cell r="E308">
            <v>4845389.34</v>
          </cell>
        </row>
        <row r="309">
          <cell r="E309">
            <v>1316831.6000000001</v>
          </cell>
        </row>
        <row r="310">
          <cell r="E310">
            <v>1293441.44</v>
          </cell>
        </row>
        <row r="311">
          <cell r="E311">
            <v>1144023.6399999999</v>
          </cell>
        </row>
        <row r="312">
          <cell r="E312">
            <v>1346505.7</v>
          </cell>
        </row>
        <row r="422">
          <cell r="E422">
            <v>18879882.600000001</v>
          </cell>
        </row>
        <row r="427">
          <cell r="E427">
            <v>25954540.125801601</v>
          </cell>
        </row>
        <row r="428">
          <cell r="E428">
            <v>25954540.125801601</v>
          </cell>
        </row>
        <row r="496">
          <cell r="E496">
            <v>5905280.4668094898</v>
          </cell>
        </row>
        <row r="503">
          <cell r="E503">
            <v>5420796.79</v>
          </cell>
        </row>
        <row r="504">
          <cell r="E504">
            <v>7155018.0199999996</v>
          </cell>
        </row>
        <row r="505">
          <cell r="E505">
            <v>9890859.6757152006</v>
          </cell>
        </row>
        <row r="515">
          <cell r="E515">
            <v>4653951.2214559997</v>
          </cell>
        </row>
        <row r="521">
          <cell r="E521">
            <v>8748520.7200000007</v>
          </cell>
        </row>
        <row r="522">
          <cell r="E522">
            <v>2671455.3646809598</v>
          </cell>
        </row>
        <row r="524">
          <cell r="E524">
            <v>21548160</v>
          </cell>
        </row>
        <row r="544">
          <cell r="E544">
            <v>823036.2906064</v>
          </cell>
        </row>
        <row r="545">
          <cell r="E545">
            <v>824533.25957440003</v>
          </cell>
        </row>
        <row r="546">
          <cell r="E546">
            <v>825132.05316160002</v>
          </cell>
        </row>
        <row r="552">
          <cell r="E552">
            <v>1885385.6</v>
          </cell>
        </row>
        <row r="553">
          <cell r="E553">
            <v>37259456.808582999</v>
          </cell>
        </row>
        <row r="567">
          <cell r="E567">
            <v>4044469.07</v>
          </cell>
        </row>
        <row r="568">
          <cell r="E568">
            <v>4133129.53</v>
          </cell>
        </row>
        <row r="570">
          <cell r="E570">
            <v>51285715.170000002</v>
          </cell>
        </row>
        <row r="571">
          <cell r="E571">
            <v>13093601.539999999</v>
          </cell>
        </row>
        <row r="572">
          <cell r="E572">
            <v>11435898.43</v>
          </cell>
        </row>
        <row r="573">
          <cell r="E573">
            <v>14365440</v>
          </cell>
        </row>
        <row r="574">
          <cell r="E574">
            <v>17043287.539999999</v>
          </cell>
        </row>
        <row r="576">
          <cell r="E576">
            <v>45146536.223066904</v>
          </cell>
        </row>
        <row r="578">
          <cell r="E578">
            <v>15827615.0557984</v>
          </cell>
        </row>
        <row r="629">
          <cell r="E629">
            <v>61869436.077036098</v>
          </cell>
        </row>
        <row r="655">
          <cell r="E655">
            <v>5949784.15765718</v>
          </cell>
        </row>
        <row r="659">
          <cell r="E659">
            <v>32126174.4936787</v>
          </cell>
        </row>
        <row r="660">
          <cell r="E660">
            <v>27484311.934204798</v>
          </cell>
        </row>
        <row r="661">
          <cell r="E661">
            <v>9452787.0787583999</v>
          </cell>
        </row>
        <row r="662">
          <cell r="E662">
            <v>40764810.275654398</v>
          </cell>
        </row>
        <row r="663">
          <cell r="E663">
            <v>3178020.5913954</v>
          </cell>
        </row>
        <row r="664">
          <cell r="E664">
            <v>6722291.6544528604</v>
          </cell>
        </row>
        <row r="665">
          <cell r="E665">
            <v>6646803.0982000101</v>
          </cell>
        </row>
        <row r="666">
          <cell r="E666">
            <v>20571336.182255</v>
          </cell>
        </row>
        <row r="681">
          <cell r="E681">
            <v>11387630.482799999</v>
          </cell>
        </row>
        <row r="684">
          <cell r="E684">
            <v>14577538.167466599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КР 2019-2020 опл по источн"/>
      <sheetName val="КПКР 2021 оплата по источникам"/>
      <sheetName val="Лист1"/>
    </sheetNames>
    <sheetDataSet>
      <sheetData sheetId="0" refreshError="1"/>
      <sheetData sheetId="1">
        <row r="1185">
          <cell r="BG1185">
            <v>1170073.3600000001</v>
          </cell>
        </row>
        <row r="1187">
          <cell r="BG1187">
            <v>828630.51</v>
          </cell>
        </row>
      </sheetData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КР 2019-2020 опл по источн"/>
      <sheetName val="КПКР 2021 оплата по источникам"/>
      <sheetName val="Лист1"/>
    </sheetNames>
    <sheetDataSet>
      <sheetData sheetId="0"/>
      <sheetData sheetId="1">
        <row r="1225">
          <cell r="AY1225">
            <v>171768.78</v>
          </cell>
          <cell r="AZ1225">
            <v>1279723.2</v>
          </cell>
        </row>
        <row r="1226">
          <cell r="AY1226">
            <v>101111.17</v>
          </cell>
          <cell r="AZ1226">
            <v>759566.48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724"/>
  <sheetViews>
    <sheetView showZeros="0" tabSelected="1" view="pageBreakPreview" zoomScale="78" zoomScaleNormal="85" workbookViewId="0">
      <pane xSplit="4" ySplit="12" topLeftCell="N153" activePane="bottomRight" state="frozen"/>
      <selection pane="topRight"/>
      <selection pane="bottomLeft"/>
      <selection pane="bottomRight" activeCell="Q171" sqref="Q171"/>
    </sheetView>
  </sheetViews>
  <sheetFormatPr defaultColWidth="9.140625" defaultRowHeight="15"/>
  <cols>
    <col min="1" max="1" width="8.140625" style="6" customWidth="1"/>
    <col min="2" max="2" width="9" style="6" customWidth="1"/>
    <col min="3" max="3" width="31.7109375" style="6" customWidth="1"/>
    <col min="4" max="4" width="77.5703125" style="6" customWidth="1"/>
    <col min="5" max="5" width="10.7109375" style="61" hidden="1" customWidth="1"/>
    <col min="6" max="6" width="12.7109375" style="61" hidden="1" customWidth="1"/>
    <col min="7" max="7" width="22.42578125" style="61" hidden="1" customWidth="1"/>
    <col min="8" max="8" width="9" style="61" hidden="1" customWidth="1"/>
    <col min="9" max="9" width="8.7109375" style="61" hidden="1" customWidth="1"/>
    <col min="10" max="10" width="14" style="6" hidden="1" customWidth="1"/>
    <col min="11" max="11" width="17.140625" style="6" hidden="1" customWidth="1"/>
    <col min="12" max="12" width="13.42578125" style="6" hidden="1" customWidth="1"/>
    <col min="13" max="13" width="12.7109375" style="6" hidden="1" customWidth="1"/>
    <col min="14" max="14" width="21" style="6" customWidth="1"/>
    <col min="15" max="15" width="17" style="6" customWidth="1"/>
    <col min="16" max="16" width="20" style="6" customWidth="1"/>
    <col min="17" max="18" width="17.85546875" style="6" customWidth="1"/>
    <col min="19" max="19" width="22.28515625" style="6" customWidth="1"/>
    <col min="20" max="20" width="19" style="6" customWidth="1"/>
    <col min="21" max="22" width="17.140625" style="6" customWidth="1"/>
    <col min="23" max="23" width="17.140625" style="61" customWidth="1"/>
    <col min="24" max="24" width="16.28515625" style="6" hidden="1" customWidth="1"/>
    <col min="25" max="25" width="9.140625" style="6" hidden="1" customWidth="1"/>
    <col min="26" max="41" width="16.85546875" style="6" hidden="1" customWidth="1"/>
    <col min="42" max="42" width="22" style="6" customWidth="1"/>
    <col min="43" max="43" width="14.5703125" style="6" customWidth="1"/>
    <col min="44" max="44" width="9.140625" style="6" customWidth="1"/>
    <col min="45" max="45" width="17.28515625" style="6" customWidth="1"/>
    <col min="46" max="46" width="14.7109375" style="6" customWidth="1"/>
    <col min="47" max="16384" width="9.140625" style="6"/>
  </cols>
  <sheetData>
    <row r="1" spans="1:46" ht="20.25">
      <c r="W1" s="32" t="s">
        <v>0</v>
      </c>
    </row>
    <row r="2" spans="1:46" ht="20.25">
      <c r="N2" s="58"/>
      <c r="W2" s="32" t="s">
        <v>1</v>
      </c>
    </row>
    <row r="3" spans="1:46" ht="20.25">
      <c r="N3" s="58"/>
      <c r="W3" s="32" t="s">
        <v>2</v>
      </c>
    </row>
    <row r="6" spans="1:46" s="1" customFormat="1" ht="20.25">
      <c r="A6" s="128" t="s">
        <v>3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</row>
    <row r="7" spans="1:46" s="1" customFormat="1" ht="16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70"/>
      <c r="O7" s="10"/>
      <c r="P7" s="70"/>
      <c r="Q7" s="10"/>
      <c r="R7" s="10"/>
      <c r="S7" s="10"/>
      <c r="T7" s="10"/>
      <c r="U7" s="10"/>
      <c r="V7" s="10"/>
      <c r="W7" s="10"/>
    </row>
    <row r="8" spans="1:46" s="1" customFormat="1">
      <c r="A8" s="11"/>
      <c r="B8" s="11"/>
      <c r="C8" s="11"/>
      <c r="D8" s="11"/>
      <c r="E8" s="62"/>
      <c r="F8" s="62"/>
      <c r="G8" s="62"/>
      <c r="H8" s="62"/>
      <c r="I8" s="71"/>
      <c r="J8" s="72"/>
      <c r="K8" s="72"/>
      <c r="L8" s="72"/>
      <c r="M8" s="73"/>
      <c r="N8" s="74"/>
      <c r="O8" s="74"/>
      <c r="P8" s="74"/>
      <c r="Q8" s="74"/>
      <c r="R8" s="74"/>
      <c r="S8" s="74"/>
      <c r="T8" s="74"/>
      <c r="U8" s="86"/>
      <c r="V8" s="86"/>
      <c r="W8" s="62"/>
    </row>
    <row r="9" spans="1:46" s="2" customFormat="1" ht="14.25" customHeight="1">
      <c r="A9" s="141" t="s">
        <v>4</v>
      </c>
      <c r="B9" s="141" t="s">
        <v>4</v>
      </c>
      <c r="C9" s="143" t="s">
        <v>5</v>
      </c>
      <c r="D9" s="143" t="s">
        <v>6</v>
      </c>
      <c r="E9" s="129" t="s">
        <v>7</v>
      </c>
      <c r="F9" s="130"/>
      <c r="G9" s="143" t="s">
        <v>8</v>
      </c>
      <c r="H9" s="143" t="s">
        <v>9</v>
      </c>
      <c r="I9" s="145" t="s">
        <v>10</v>
      </c>
      <c r="J9" s="147" t="s">
        <v>11</v>
      </c>
      <c r="K9" s="131" t="s">
        <v>12</v>
      </c>
      <c r="L9" s="132"/>
      <c r="M9" s="150" t="s">
        <v>13</v>
      </c>
      <c r="N9" s="133" t="s">
        <v>14</v>
      </c>
      <c r="O9" s="134"/>
      <c r="P9" s="134"/>
      <c r="Q9" s="134"/>
      <c r="R9" s="134"/>
      <c r="S9" s="134"/>
      <c r="T9" s="135"/>
      <c r="U9" s="153" t="s">
        <v>15</v>
      </c>
      <c r="V9" s="153" t="s">
        <v>16</v>
      </c>
      <c r="W9" s="143" t="s">
        <v>17</v>
      </c>
      <c r="Z9" s="156" t="s">
        <v>18</v>
      </c>
      <c r="AA9" s="136" t="s">
        <v>19</v>
      </c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</row>
    <row r="10" spans="1:46" s="2" customFormat="1" ht="14.25">
      <c r="A10" s="142"/>
      <c r="B10" s="142"/>
      <c r="C10" s="144"/>
      <c r="D10" s="144"/>
      <c r="E10" s="143" t="s">
        <v>20</v>
      </c>
      <c r="F10" s="143" t="s">
        <v>21</v>
      </c>
      <c r="G10" s="144"/>
      <c r="H10" s="144"/>
      <c r="I10" s="146"/>
      <c r="J10" s="148"/>
      <c r="K10" s="147" t="s">
        <v>22</v>
      </c>
      <c r="L10" s="147" t="s">
        <v>23</v>
      </c>
      <c r="M10" s="151"/>
      <c r="N10" s="153" t="s">
        <v>24</v>
      </c>
      <c r="O10" s="137" t="s">
        <v>25</v>
      </c>
      <c r="P10" s="138"/>
      <c r="Q10" s="138"/>
      <c r="R10" s="138"/>
      <c r="S10" s="138"/>
      <c r="T10" s="139"/>
      <c r="U10" s="155"/>
      <c r="V10" s="155"/>
      <c r="W10" s="144"/>
      <c r="Z10" s="157"/>
      <c r="AA10" s="140" t="s">
        <v>26</v>
      </c>
      <c r="AB10" s="140"/>
      <c r="AC10" s="140"/>
      <c r="AD10" s="140"/>
      <c r="AE10" s="140"/>
      <c r="AF10" s="140"/>
      <c r="AG10" s="140"/>
      <c r="AH10" s="140" t="s">
        <v>27</v>
      </c>
      <c r="AI10" s="140" t="s">
        <v>28</v>
      </c>
      <c r="AJ10" s="140" t="s">
        <v>29</v>
      </c>
      <c r="AK10" s="140" t="s">
        <v>30</v>
      </c>
      <c r="AL10" s="140" t="s">
        <v>31</v>
      </c>
      <c r="AM10" s="140" t="s">
        <v>32</v>
      </c>
      <c r="AN10" s="140" t="s">
        <v>33</v>
      </c>
      <c r="AO10" s="140" t="s">
        <v>34</v>
      </c>
    </row>
    <row r="11" spans="1:46" s="2" customFormat="1" ht="78.75" customHeight="1">
      <c r="A11" s="142"/>
      <c r="B11" s="142"/>
      <c r="C11" s="144"/>
      <c r="D11" s="144"/>
      <c r="E11" s="144"/>
      <c r="F11" s="144"/>
      <c r="G11" s="144"/>
      <c r="H11" s="144"/>
      <c r="I11" s="146"/>
      <c r="J11" s="149"/>
      <c r="K11" s="149"/>
      <c r="L11" s="149"/>
      <c r="M11" s="152"/>
      <c r="N11" s="154"/>
      <c r="O11" s="13" t="s">
        <v>35</v>
      </c>
      <c r="P11" s="13" t="s">
        <v>36</v>
      </c>
      <c r="Q11" s="13" t="s">
        <v>37</v>
      </c>
      <c r="R11" s="13" t="s">
        <v>38</v>
      </c>
      <c r="S11" s="13" t="s">
        <v>39</v>
      </c>
      <c r="T11" s="13" t="s">
        <v>40</v>
      </c>
      <c r="U11" s="154"/>
      <c r="V11" s="154"/>
      <c r="W11" s="144"/>
      <c r="Z11" s="158"/>
      <c r="AA11" s="14" t="s">
        <v>41</v>
      </c>
      <c r="AB11" s="14" t="s">
        <v>42</v>
      </c>
      <c r="AC11" s="14" t="s">
        <v>43</v>
      </c>
      <c r="AD11" s="14" t="s">
        <v>44</v>
      </c>
      <c r="AE11" s="14" t="s">
        <v>45</v>
      </c>
      <c r="AF11" s="14" t="s">
        <v>46</v>
      </c>
      <c r="AG11" s="14" t="s">
        <v>47</v>
      </c>
      <c r="AH11" s="140"/>
      <c r="AI11" s="140"/>
      <c r="AJ11" s="140"/>
      <c r="AK11" s="140"/>
      <c r="AL11" s="140"/>
      <c r="AM11" s="140"/>
      <c r="AN11" s="140"/>
      <c r="AO11" s="140"/>
      <c r="AQ11" s="2" t="s">
        <v>48</v>
      </c>
      <c r="AR11" s="2" t="s">
        <v>49</v>
      </c>
      <c r="AS11" s="2" t="s">
        <v>50</v>
      </c>
    </row>
    <row r="12" spans="1:46" s="3" customFormat="1" ht="14.25">
      <c r="A12" s="142"/>
      <c r="B12" s="142"/>
      <c r="C12" s="144"/>
      <c r="D12" s="144"/>
      <c r="E12" s="144"/>
      <c r="F12" s="144"/>
      <c r="G12" s="144"/>
      <c r="H12" s="144"/>
      <c r="I12" s="146"/>
      <c r="J12" s="76" t="s">
        <v>51</v>
      </c>
      <c r="K12" s="76" t="s">
        <v>51</v>
      </c>
      <c r="L12" s="76" t="s">
        <v>51</v>
      </c>
      <c r="M12" s="75" t="s">
        <v>52</v>
      </c>
      <c r="N12" s="12" t="s">
        <v>53</v>
      </c>
      <c r="O12" s="12" t="s">
        <v>53</v>
      </c>
      <c r="P12" s="12"/>
      <c r="Q12" s="12" t="s">
        <v>53</v>
      </c>
      <c r="R12" s="12" t="s">
        <v>53</v>
      </c>
      <c r="S12" s="12" t="s">
        <v>53</v>
      </c>
      <c r="T12" s="12"/>
      <c r="U12" s="12" t="s">
        <v>54</v>
      </c>
      <c r="V12" s="12" t="s">
        <v>54</v>
      </c>
      <c r="W12" s="144"/>
      <c r="Z12" s="12" t="s">
        <v>53</v>
      </c>
      <c r="AA12" s="12" t="s">
        <v>53</v>
      </c>
      <c r="AB12" s="12" t="s">
        <v>53</v>
      </c>
      <c r="AC12" s="12" t="s">
        <v>53</v>
      </c>
      <c r="AD12" s="12" t="s">
        <v>53</v>
      </c>
      <c r="AE12" s="12" t="s">
        <v>53</v>
      </c>
      <c r="AF12" s="12" t="s">
        <v>53</v>
      </c>
      <c r="AG12" s="12" t="s">
        <v>53</v>
      </c>
      <c r="AH12" s="12" t="s">
        <v>53</v>
      </c>
      <c r="AI12" s="12" t="s">
        <v>53</v>
      </c>
      <c r="AJ12" s="12" t="s">
        <v>53</v>
      </c>
      <c r="AK12" s="12" t="s">
        <v>53</v>
      </c>
      <c r="AL12" s="12" t="s">
        <v>53</v>
      </c>
      <c r="AM12" s="12" t="s">
        <v>53</v>
      </c>
      <c r="AN12" s="12" t="s">
        <v>53</v>
      </c>
      <c r="AO12" s="12" t="s">
        <v>53</v>
      </c>
    </row>
    <row r="13" spans="1:46" s="3" customFormat="1" ht="14.25">
      <c r="A13" s="63"/>
      <c r="B13" s="64"/>
      <c r="C13" s="65"/>
      <c r="D13" s="65"/>
      <c r="E13" s="65"/>
      <c r="F13" s="65"/>
      <c r="G13" s="65"/>
      <c r="H13" s="65"/>
      <c r="I13" s="77"/>
      <c r="J13" s="78"/>
      <c r="K13" s="78"/>
      <c r="L13" s="78"/>
      <c r="M13" s="77"/>
      <c r="N13" s="33">
        <f t="shared" ref="N13:T13" si="0">+N14+N208+N457</f>
        <v>8016454770.3473616</v>
      </c>
      <c r="O13" s="33">
        <f t="shared" si="0"/>
        <v>0</v>
      </c>
      <c r="P13" s="33">
        <f t="shared" si="0"/>
        <v>1432018045.1840734</v>
      </c>
      <c r="Q13" s="33">
        <f t="shared" si="0"/>
        <v>3737314.8149999999</v>
      </c>
      <c r="R13" s="33">
        <f t="shared" si="0"/>
        <v>1032458209.1007621</v>
      </c>
      <c r="S13" s="33">
        <f t="shared" si="0"/>
        <v>3710292316.8246603</v>
      </c>
      <c r="T13" s="33">
        <f t="shared" si="0"/>
        <v>1837948884.4228652</v>
      </c>
      <c r="U13" s="33"/>
      <c r="V13" s="33"/>
      <c r="W13" s="65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</row>
    <row r="14" spans="1:46" s="4" customFormat="1">
      <c r="A14" s="66"/>
      <c r="B14" s="18"/>
      <c r="C14" s="18"/>
      <c r="D14" s="18" t="s">
        <v>55</v>
      </c>
      <c r="E14" s="18"/>
      <c r="F14" s="18"/>
      <c r="G14" s="18"/>
      <c r="H14" s="18"/>
      <c r="I14" s="18"/>
      <c r="J14" s="19">
        <f>SUM(J15:J204)</f>
        <v>746738.82000000018</v>
      </c>
      <c r="K14" s="19">
        <f>SUM(K15:K204)</f>
        <v>617052.94000000018</v>
      </c>
      <c r="L14" s="19">
        <f>SUM(L15:L204)</f>
        <v>49359.779999999992</v>
      </c>
      <c r="M14" s="19">
        <f>SUM(M15:M204)</f>
        <v>26686</v>
      </c>
      <c r="N14" s="33">
        <f>+P14+Q14+R14+S14+T14</f>
        <v>1909981120.5698755</v>
      </c>
      <c r="O14" s="19">
        <f>SUM(O15:O204)</f>
        <v>0</v>
      </c>
      <c r="P14" s="19">
        <f>SUM(P15:P207)</f>
        <v>540274945.17642701</v>
      </c>
      <c r="Q14" s="19">
        <f>SUM(Q15:Q207)</f>
        <v>2000000</v>
      </c>
      <c r="R14" s="19">
        <f>SUM(R15:R207)</f>
        <v>283977445.53837681</v>
      </c>
      <c r="S14" s="19">
        <f>SUM(S15:S207)</f>
        <v>870291898.1758461</v>
      </c>
      <c r="T14" s="19">
        <f>SUM(T15:T207)</f>
        <v>213436831.67922559</v>
      </c>
      <c r="U14" s="19"/>
      <c r="V14" s="19"/>
      <c r="W14" s="19"/>
      <c r="X14" s="19" t="e">
        <f>+#REF!+#REF!+#REF!+#REF!+#REF!+#REF!</f>
        <v>#REF!</v>
      </c>
      <c r="Y14" s="19" t="e">
        <f>+#REF!+#REF!+#REF!+#REF!+#REF!+#REF!</f>
        <v>#REF!</v>
      </c>
      <c r="Z14" s="19" t="e">
        <f>+#REF!+#REF!+#REF!+#REF!+#REF!+#REF!</f>
        <v>#REF!</v>
      </c>
      <c r="AA14" s="19" t="e">
        <f>+#REF!+#REF!+#REF!+#REF!+#REF!+#REF!</f>
        <v>#REF!</v>
      </c>
      <c r="AB14" s="19" t="e">
        <f>+#REF!+#REF!+#REF!+#REF!+#REF!+#REF!</f>
        <v>#REF!</v>
      </c>
      <c r="AC14" s="19" t="e">
        <f>+#REF!+#REF!+#REF!+#REF!+#REF!+#REF!</f>
        <v>#REF!</v>
      </c>
      <c r="AD14" s="19" t="e">
        <f>+#REF!+#REF!+#REF!+#REF!+#REF!+#REF!</f>
        <v>#REF!</v>
      </c>
      <c r="AE14" s="19" t="e">
        <f>+#REF!+#REF!+#REF!+#REF!+#REF!+#REF!</f>
        <v>#REF!</v>
      </c>
      <c r="AF14" s="19" t="e">
        <f>+#REF!+#REF!+#REF!+#REF!+#REF!+#REF!</f>
        <v>#REF!</v>
      </c>
      <c r="AG14" s="19" t="e">
        <f>+#REF!+#REF!+#REF!+#REF!+#REF!+#REF!</f>
        <v>#REF!</v>
      </c>
      <c r="AH14" s="19" t="e">
        <f>+#REF!+#REF!+#REF!+#REF!+#REF!+#REF!</f>
        <v>#REF!</v>
      </c>
      <c r="AI14" s="19" t="e">
        <f>+#REF!+#REF!+#REF!+#REF!+#REF!+#REF!</f>
        <v>#REF!</v>
      </c>
      <c r="AJ14" s="19" t="e">
        <f>+#REF!+#REF!+#REF!+#REF!+#REF!+#REF!</f>
        <v>#REF!</v>
      </c>
      <c r="AK14" s="19" t="e">
        <f>+#REF!+#REF!+#REF!+#REF!+#REF!+#REF!</f>
        <v>#REF!</v>
      </c>
      <c r="AL14" s="19" t="e">
        <f>+#REF!+#REF!+#REF!+#REF!+#REF!+#REF!</f>
        <v>#REF!</v>
      </c>
      <c r="AM14" s="19" t="e">
        <f>+#REF!+#REF!+#REF!+#REF!+#REF!+#REF!</f>
        <v>#REF!</v>
      </c>
      <c r="AN14" s="19" t="e">
        <f>+#REF!+#REF!+#REF!+#REF!+#REF!+#REF!</f>
        <v>#REF!</v>
      </c>
      <c r="AO14" s="19" t="e">
        <f>+#REF!+#REF!+#REF!+#REF!+#REF!+#REF!</f>
        <v>#REF!</v>
      </c>
      <c r="AP14" s="91">
        <f>+N14-'Приложение №2'!E14</f>
        <v>0</v>
      </c>
    </row>
    <row r="15" spans="1:46">
      <c r="A15" s="67">
        <v>1</v>
      </c>
      <c r="B15" s="68">
        <v>1</v>
      </c>
      <c r="C15" s="68" t="s">
        <v>56</v>
      </c>
      <c r="D15" s="68" t="s">
        <v>57</v>
      </c>
      <c r="E15" s="69">
        <v>1997</v>
      </c>
      <c r="F15" s="69">
        <v>2013</v>
      </c>
      <c r="G15" s="69" t="s">
        <v>58</v>
      </c>
      <c r="H15" s="69">
        <v>3</v>
      </c>
      <c r="I15" s="69">
        <v>3</v>
      </c>
      <c r="J15" s="79">
        <v>2554.6999999999998</v>
      </c>
      <c r="K15" s="79">
        <v>1158.4000000000001</v>
      </c>
      <c r="L15" s="79">
        <v>157.9</v>
      </c>
      <c r="M15" s="80">
        <v>40</v>
      </c>
      <c r="N15" s="81">
        <f t="shared" ref="N15:N45" si="1">+P15+Q15+R15+S15+T15</f>
        <v>1643094.79</v>
      </c>
      <c r="O15" s="79"/>
      <c r="P15" s="79">
        <f>+'Приложение №2'!E15-'Приложение №1'!R15</f>
        <v>0</v>
      </c>
      <c r="Q15" s="79"/>
      <c r="R15" s="79">
        <f>+'Приложение №2'!E15</f>
        <v>1643094.79</v>
      </c>
      <c r="S15" s="79"/>
      <c r="T15" s="79"/>
      <c r="U15" s="79">
        <f>$N15/($K15+$L15)</f>
        <v>1248.2677125275391</v>
      </c>
      <c r="V15" s="79">
        <f>$N15/($K15+$L15)</f>
        <v>1248.2677125275391</v>
      </c>
      <c r="W15" s="87">
        <v>2022</v>
      </c>
      <c r="X15" s="88" t="e">
        <f>+#REF!-'[1]Приложение №1'!$P1313</f>
        <v>#REF!</v>
      </c>
      <c r="Z15" s="90">
        <f>SUM(AA15:AO15)</f>
        <v>50522516.669999957</v>
      </c>
      <c r="AA15" s="31">
        <v>5373102.4124122802</v>
      </c>
      <c r="AB15" s="31">
        <v>2799379.0984185599</v>
      </c>
      <c r="AC15" s="31">
        <v>1158345.46972326</v>
      </c>
      <c r="AD15" s="31">
        <v>601928.63075688004</v>
      </c>
      <c r="AE15" s="31">
        <v>0</v>
      </c>
      <c r="AF15" s="31"/>
      <c r="AG15" s="31">
        <v>439165.68767148</v>
      </c>
      <c r="AH15" s="31">
        <v>0</v>
      </c>
      <c r="AI15" s="31">
        <v>12048310.589364</v>
      </c>
      <c r="AJ15" s="31">
        <v>4856893.85457318</v>
      </c>
      <c r="AK15" s="31">
        <v>13999412.949791601</v>
      </c>
      <c r="AL15" s="31">
        <v>2997543.6040317598</v>
      </c>
      <c r="AM15" s="31">
        <v>4775024.6968999999</v>
      </c>
      <c r="AN15" s="31">
        <v>505225.1667</v>
      </c>
      <c r="AO15" s="92">
        <v>968184.50965696003</v>
      </c>
      <c r="AP15" s="91">
        <f>+N15-'Приложение №2'!E15</f>
        <v>0</v>
      </c>
      <c r="AQ15" s="6">
        <v>739157.71</v>
      </c>
      <c r="AR15" s="6">
        <f t="shared" ref="AR15:AR25" si="2">+(K15*10+L15*20)*12*0.85</f>
        <v>150368.4</v>
      </c>
      <c r="AS15" s="6">
        <f t="shared" ref="AS15:AS24" si="3">+(K15*10+L15*20)*12*30</f>
        <v>5307120</v>
      </c>
      <c r="AT15" s="88">
        <f>+P15+Q15+R15+S15+T15-'Приложение №2'!E15</f>
        <v>0</v>
      </c>
    </row>
    <row r="16" spans="1:46">
      <c r="A16" s="67">
        <f>+A15+1</f>
        <v>2</v>
      </c>
      <c r="B16" s="68">
        <f>+B15+1</f>
        <v>2</v>
      </c>
      <c r="C16" s="68" t="s">
        <v>59</v>
      </c>
      <c r="D16" s="68" t="s">
        <v>60</v>
      </c>
      <c r="E16" s="69">
        <v>1981</v>
      </c>
      <c r="F16" s="69">
        <v>2011</v>
      </c>
      <c r="G16" s="69" t="s">
        <v>58</v>
      </c>
      <c r="H16" s="69">
        <v>5</v>
      </c>
      <c r="I16" s="69">
        <v>6</v>
      </c>
      <c r="J16" s="79">
        <v>5474.4</v>
      </c>
      <c r="K16" s="79">
        <v>4591</v>
      </c>
      <c r="L16" s="79">
        <v>74.8</v>
      </c>
      <c r="M16" s="80">
        <v>142</v>
      </c>
      <c r="N16" s="81">
        <f t="shared" si="1"/>
        <v>35883420.902660385</v>
      </c>
      <c r="O16" s="82"/>
      <c r="P16" s="79">
        <v>6584690.7694666702</v>
      </c>
      <c r="Q16" s="79">
        <v>1000000</v>
      </c>
      <c r="R16" s="79">
        <f>+AQ16+AR16-140393.650533333</f>
        <v>2702980.2694666674</v>
      </c>
      <c r="S16" s="79">
        <v>21119848.48</v>
      </c>
      <c r="T16" s="79">
        <f>+'Приложение №2'!E16-'Приложение №1'!P16-'Приложение №1'!Q16-'Приложение №1'!R16-'Приложение №1'!S16</f>
        <v>4475901.3837270476</v>
      </c>
      <c r="U16" s="79">
        <f t="shared" ref="U16:V77" si="4">$N16/($K16+$L16)</f>
        <v>7690.7327580822976</v>
      </c>
      <c r="V16" s="79">
        <f t="shared" si="4"/>
        <v>7690.7327580822976</v>
      </c>
      <c r="W16" s="87">
        <v>2022</v>
      </c>
      <c r="X16" s="88" t="e">
        <f>+#REF!-'[1]Приложение №1'!$P553</f>
        <v>#REF!</v>
      </c>
      <c r="Z16" s="90">
        <f t="shared" ref="Z16:Z196" si="5">SUM(AA16:AO16)</f>
        <v>55434949.759063035</v>
      </c>
      <c r="AA16" s="31">
        <v>13084371.274765201</v>
      </c>
      <c r="AB16" s="31">
        <v>6792071.8799999999</v>
      </c>
      <c r="AC16" s="31"/>
      <c r="AD16" s="31">
        <v>2807007.18</v>
      </c>
      <c r="AE16" s="31">
        <v>0</v>
      </c>
      <c r="AF16" s="31"/>
      <c r="AG16" s="31">
        <v>422606.152063669</v>
      </c>
      <c r="AH16" s="31">
        <v>0</v>
      </c>
      <c r="AI16" s="31">
        <v>18902393.0483955</v>
      </c>
      <c r="AJ16" s="31">
        <v>8467593.2400000002</v>
      </c>
      <c r="AK16" s="31">
        <v>0</v>
      </c>
      <c r="AL16" s="31">
        <v>0</v>
      </c>
      <c r="AM16" s="31">
        <v>3733539.2883253898</v>
      </c>
      <c r="AN16" s="31">
        <v>375954.61581589002</v>
      </c>
      <c r="AO16" s="92">
        <v>849413.07969738205</v>
      </c>
      <c r="AP16" s="91">
        <f>+N16-'Приложение №2'!E16</f>
        <v>0</v>
      </c>
      <c r="AQ16" s="6">
        <v>2359832.7200000002</v>
      </c>
      <c r="AR16" s="6">
        <f t="shared" si="2"/>
        <v>483541.2</v>
      </c>
      <c r="AS16" s="6">
        <f t="shared" si="3"/>
        <v>17066160</v>
      </c>
      <c r="AT16" s="88">
        <f>+P16+Q16+R16+S16+T16-'Приложение №2'!E16</f>
        <v>0</v>
      </c>
    </row>
    <row r="17" spans="1:46">
      <c r="A17" s="67">
        <f t="shared" ref="A17:A82" si="6">+A16+1</f>
        <v>3</v>
      </c>
      <c r="B17" s="68">
        <f t="shared" ref="B17:B82" si="7">+B16+1</f>
        <v>3</v>
      </c>
      <c r="C17" s="68" t="s">
        <v>59</v>
      </c>
      <c r="D17" s="68" t="s">
        <v>61</v>
      </c>
      <c r="E17" s="69">
        <v>1982</v>
      </c>
      <c r="F17" s="69">
        <v>2011</v>
      </c>
      <c r="G17" s="69" t="s">
        <v>58</v>
      </c>
      <c r="H17" s="69">
        <v>5</v>
      </c>
      <c r="I17" s="69">
        <v>6</v>
      </c>
      <c r="J17" s="79">
        <v>4657</v>
      </c>
      <c r="K17" s="79">
        <v>4657</v>
      </c>
      <c r="L17" s="79">
        <v>0</v>
      </c>
      <c r="M17" s="80">
        <v>172</v>
      </c>
      <c r="N17" s="81">
        <f t="shared" si="1"/>
        <v>34138401.5</v>
      </c>
      <c r="O17" s="82"/>
      <c r="P17" s="79">
        <v>4521209.8099999996</v>
      </c>
      <c r="Q17" s="79">
        <v>1000000</v>
      </c>
      <c r="R17" s="79">
        <f t="shared" ref="R17:R69" si="8">+AQ17+AR17</f>
        <v>2932021.84</v>
      </c>
      <c r="S17" s="79">
        <f>+AS17</f>
        <v>16765200</v>
      </c>
      <c r="T17" s="79">
        <f>+'Приложение №2'!E17-'Приложение №1'!P17-'Приложение №1'!Q17-'Приложение №1'!R17-'Приложение №1'!S17</f>
        <v>8919969.8500000015</v>
      </c>
      <c r="U17" s="79">
        <f t="shared" si="4"/>
        <v>7330.5564741249727</v>
      </c>
      <c r="V17" s="79">
        <f t="shared" si="4"/>
        <v>7330.5564741249727</v>
      </c>
      <c r="W17" s="87">
        <v>2022</v>
      </c>
      <c r="X17" s="88" t="e">
        <f>+#REF!-'[1]Приложение №1'!$P554</f>
        <v>#REF!</v>
      </c>
      <c r="Z17" s="90">
        <f t="shared" si="5"/>
        <v>55631222.155762009</v>
      </c>
      <c r="AA17" s="31">
        <v>13087181.5523216</v>
      </c>
      <c r="AB17" s="31">
        <v>6304509.4247438302</v>
      </c>
      <c r="AC17" s="31"/>
      <c r="AD17" s="31">
        <v>2789523</v>
      </c>
      <c r="AE17" s="31">
        <v>0</v>
      </c>
      <c r="AF17" s="31"/>
      <c r="AG17" s="31">
        <v>422696.91993928101</v>
      </c>
      <c r="AH17" s="31">
        <v>0</v>
      </c>
      <c r="AI17" s="31">
        <v>18906452.927913599</v>
      </c>
      <c r="AJ17" s="31">
        <v>8471863.8000000007</v>
      </c>
      <c r="AK17" s="31">
        <v>0</v>
      </c>
      <c r="AL17" s="31">
        <v>0</v>
      </c>
      <c r="AM17" s="31">
        <v>4266399.7839222103</v>
      </c>
      <c r="AN17" s="31">
        <v>445086.13631034002</v>
      </c>
      <c r="AO17" s="92">
        <v>937508.61061115097</v>
      </c>
      <c r="AP17" s="91">
        <f>+N17-'Приложение №2'!E17</f>
        <v>0</v>
      </c>
      <c r="AQ17" s="6">
        <v>2457007.84</v>
      </c>
      <c r="AR17" s="6">
        <f t="shared" si="2"/>
        <v>475014</v>
      </c>
      <c r="AS17" s="6">
        <f t="shared" si="3"/>
        <v>16765200</v>
      </c>
      <c r="AT17" s="88">
        <f>+P17+Q17+R17+S17+T17-'Приложение №2'!E17</f>
        <v>0</v>
      </c>
    </row>
    <row r="18" spans="1:46">
      <c r="A18" s="67">
        <f t="shared" si="6"/>
        <v>4</v>
      </c>
      <c r="B18" s="68">
        <f t="shared" si="7"/>
        <v>4</v>
      </c>
      <c r="C18" s="68" t="s">
        <v>59</v>
      </c>
      <c r="D18" s="68" t="s">
        <v>62</v>
      </c>
      <c r="E18" s="69">
        <v>1983</v>
      </c>
      <c r="F18" s="69">
        <v>2011</v>
      </c>
      <c r="G18" s="69" t="s">
        <v>58</v>
      </c>
      <c r="H18" s="69">
        <v>5</v>
      </c>
      <c r="I18" s="69">
        <v>4</v>
      </c>
      <c r="J18" s="79">
        <v>3725.7</v>
      </c>
      <c r="K18" s="79">
        <v>3170.6</v>
      </c>
      <c r="L18" s="79">
        <v>0</v>
      </c>
      <c r="M18" s="80">
        <v>120</v>
      </c>
      <c r="N18" s="83">
        <f t="shared" si="1"/>
        <v>21804481.706755411</v>
      </c>
      <c r="O18" s="82"/>
      <c r="P18" s="85">
        <f>2891231.49+1297400.88</f>
        <v>4188632.37</v>
      </c>
      <c r="Q18" s="85">
        <v>0</v>
      </c>
      <c r="R18" s="85">
        <f t="shared" si="8"/>
        <v>1877886.64</v>
      </c>
      <c r="S18" s="85">
        <f>+AS18</f>
        <v>11414160</v>
      </c>
      <c r="T18" s="79">
        <f>+'Приложение №2'!E18-'Приложение №1'!P18-'Приложение №1'!Q18-'Приложение №1'!R18-'Приложение №1'!S18</f>
        <v>4323802.696755413</v>
      </c>
      <c r="U18" s="85">
        <f t="shared" si="4"/>
        <v>6877.0837402243778</v>
      </c>
      <c r="V18" s="85">
        <f t="shared" si="4"/>
        <v>6877.0837402243778</v>
      </c>
      <c r="W18" s="87">
        <v>2022</v>
      </c>
      <c r="X18" s="88" t="e">
        <f>+#REF!-'[1]Приложение №1'!$P555</f>
        <v>#REF!</v>
      </c>
      <c r="Z18" s="46">
        <f t="shared" si="5"/>
        <v>17332985.384287383</v>
      </c>
      <c r="AA18" s="31">
        <v>8910266.0202690195</v>
      </c>
      <c r="AB18" s="31">
        <v>4292357.0577192605</v>
      </c>
      <c r="AC18" s="31"/>
      <c r="AD18" s="31">
        <v>1766460.13572826</v>
      </c>
      <c r="AE18" s="31">
        <v>0</v>
      </c>
      <c r="AF18" s="31"/>
      <c r="AG18" s="31">
        <v>287788.62641660502</v>
      </c>
      <c r="AH18" s="31">
        <v>0</v>
      </c>
      <c r="AI18" s="31">
        <v>0</v>
      </c>
      <c r="AJ18" s="31"/>
      <c r="AK18" s="31">
        <v>0</v>
      </c>
      <c r="AL18" s="31">
        <v>0</v>
      </c>
      <c r="AM18" s="31">
        <v>1569146.8035559501</v>
      </c>
      <c r="AN18" s="47">
        <v>173329.853842874</v>
      </c>
      <c r="AO18" s="48">
        <v>333636.88675541501</v>
      </c>
      <c r="AP18" s="91">
        <f>+N18-'Приложение №2'!E18</f>
        <v>0</v>
      </c>
      <c r="AQ18" s="6">
        <v>1554485.44</v>
      </c>
      <c r="AR18" s="6">
        <f t="shared" si="2"/>
        <v>323401.2</v>
      </c>
      <c r="AS18" s="6">
        <f t="shared" si="3"/>
        <v>11414160</v>
      </c>
      <c r="AT18" s="88">
        <f>+P18+Q18+R18+S18+T18-'Приложение №2'!E18</f>
        <v>0</v>
      </c>
    </row>
    <row r="19" spans="1:46">
      <c r="A19" s="67">
        <f t="shared" si="6"/>
        <v>5</v>
      </c>
      <c r="B19" s="68">
        <f t="shared" si="7"/>
        <v>5</v>
      </c>
      <c r="C19" s="68" t="s">
        <v>63</v>
      </c>
      <c r="D19" s="68" t="s">
        <v>64</v>
      </c>
      <c r="E19" s="69">
        <v>1995</v>
      </c>
      <c r="F19" s="69">
        <v>2013</v>
      </c>
      <c r="G19" s="69" t="s">
        <v>58</v>
      </c>
      <c r="H19" s="69">
        <v>3</v>
      </c>
      <c r="I19" s="69">
        <v>4</v>
      </c>
      <c r="J19" s="79">
        <v>2740.5</v>
      </c>
      <c r="K19" s="79">
        <v>1849.2</v>
      </c>
      <c r="L19" s="79">
        <v>0</v>
      </c>
      <c r="M19" s="80">
        <v>67</v>
      </c>
      <c r="N19" s="83">
        <f t="shared" si="1"/>
        <v>6683521.8589600008</v>
      </c>
      <c r="O19" s="79"/>
      <c r="P19" s="85">
        <v>1677153.8516666701</v>
      </c>
      <c r="Q19" s="85"/>
      <c r="R19" s="85">
        <f t="shared" si="8"/>
        <v>1097135.0899999999</v>
      </c>
      <c r="S19" s="85">
        <f>+'Приложение №2'!E19-'Приложение №1'!P19-'Приложение №1'!Q19-'Приложение №1'!R19</f>
        <v>3909232.9172933307</v>
      </c>
      <c r="T19" s="79">
        <f>+'Приложение №2'!E19-'Приложение №1'!P19-'Приложение №1'!Q19-'Приложение №1'!R19-'Приложение №1'!S19</f>
        <v>0</v>
      </c>
      <c r="U19" s="85">
        <f t="shared" ref="U19:V21" si="9">$N19/($K19+$L19)</f>
        <v>3614.2774491455766</v>
      </c>
      <c r="V19" s="85">
        <f t="shared" si="9"/>
        <v>3614.2774491455766</v>
      </c>
      <c r="W19" s="87">
        <v>2022</v>
      </c>
      <c r="X19" s="88" t="e">
        <f>+#REF!-'[1]Приложение №1'!$P909</f>
        <v>#REF!</v>
      </c>
      <c r="Z19" s="46">
        <f>SUM(AA19:AO19)</f>
        <v>17794596.000000004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/>
      <c r="AG19" s="31">
        <v>0</v>
      </c>
      <c r="AH19" s="31">
        <v>0</v>
      </c>
      <c r="AI19" s="31">
        <v>15672412.481040001</v>
      </c>
      <c r="AJ19" s="31">
        <v>0</v>
      </c>
      <c r="AK19" s="31">
        <v>0</v>
      </c>
      <c r="AL19" s="31">
        <v>0</v>
      </c>
      <c r="AM19" s="31">
        <v>1601513.64</v>
      </c>
      <c r="AN19" s="47">
        <v>177945.96</v>
      </c>
      <c r="AO19" s="48">
        <v>342723.91895999998</v>
      </c>
      <c r="AP19" s="91">
        <f>+N19-'Приложение №2'!E19</f>
        <v>0</v>
      </c>
      <c r="AQ19" s="93">
        <v>908516.69</v>
      </c>
      <c r="AR19" s="6">
        <f t="shared" si="2"/>
        <v>188618.4</v>
      </c>
      <c r="AS19" s="6">
        <f t="shared" si="3"/>
        <v>6657120</v>
      </c>
      <c r="AT19" s="88">
        <f>+P19+Q19+R19+S19+T19-'Приложение №2'!E19</f>
        <v>0</v>
      </c>
    </row>
    <row r="20" spans="1:46">
      <c r="A20" s="67">
        <f t="shared" si="6"/>
        <v>6</v>
      </c>
      <c r="B20" s="68">
        <f t="shared" si="7"/>
        <v>6</v>
      </c>
      <c r="C20" s="68" t="s">
        <v>63</v>
      </c>
      <c r="D20" s="68" t="s">
        <v>65</v>
      </c>
      <c r="E20" s="69">
        <v>1994</v>
      </c>
      <c r="F20" s="69">
        <v>2013</v>
      </c>
      <c r="G20" s="69" t="s">
        <v>58</v>
      </c>
      <c r="H20" s="69">
        <v>3</v>
      </c>
      <c r="I20" s="69">
        <v>2</v>
      </c>
      <c r="J20" s="79">
        <v>1781.6</v>
      </c>
      <c r="K20" s="79">
        <v>1210.5999999999999</v>
      </c>
      <c r="L20" s="79">
        <v>0</v>
      </c>
      <c r="M20" s="80">
        <v>67</v>
      </c>
      <c r="N20" s="83">
        <f t="shared" si="1"/>
        <v>2991016.6653303178</v>
      </c>
      <c r="O20" s="79"/>
      <c r="P20" s="85">
        <v>711590.78</v>
      </c>
      <c r="Q20" s="85"/>
      <c r="R20" s="85">
        <f>+'Приложение №2'!E20-'Приложение №1'!P20-'Приложение №1'!S20</f>
        <v>536004.56533031748</v>
      </c>
      <c r="S20" s="85">
        <v>1743421.32</v>
      </c>
      <c r="T20" s="79">
        <f>+'Приложение №2'!E20-'Приложение №1'!P20-'Приложение №1'!Q20-'Приложение №1'!R20-'Приложение №1'!S20</f>
        <v>0</v>
      </c>
      <c r="U20" s="85">
        <f t="shared" si="9"/>
        <v>2470.6894641750519</v>
      </c>
      <c r="V20" s="85">
        <f t="shared" si="9"/>
        <v>2470.6894641750519</v>
      </c>
      <c r="W20" s="87">
        <v>2022</v>
      </c>
      <c r="X20" s="88" t="e">
        <f>+#REF!-'[1]Приложение №1'!$P910</f>
        <v>#REF!</v>
      </c>
      <c r="Z20" s="46">
        <f>SUM(AA20:AO20)</f>
        <v>5516150.6245547505</v>
      </c>
      <c r="AA20" s="31">
        <v>4565756.2689250298</v>
      </c>
      <c r="AB20" s="31">
        <v>0</v>
      </c>
      <c r="AC20" s="31">
        <v>0</v>
      </c>
      <c r="AD20" s="31">
        <v>0</v>
      </c>
      <c r="AE20" s="31">
        <v>0</v>
      </c>
      <c r="AF20" s="31"/>
      <c r="AG20" s="31">
        <v>373174.61155392299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414053.82249993202</v>
      </c>
      <c r="AN20" s="47">
        <v>55161.506245547498</v>
      </c>
      <c r="AO20" s="48">
        <v>108004.41533031801</v>
      </c>
      <c r="AP20" s="91">
        <f>+N20-'Приложение №2'!E20</f>
        <v>0</v>
      </c>
      <c r="AQ20" s="93">
        <v>581248.32999999996</v>
      </c>
      <c r="AR20" s="6">
        <f t="shared" si="2"/>
        <v>123481.2</v>
      </c>
      <c r="AS20" s="6">
        <f t="shared" si="3"/>
        <v>4358160</v>
      </c>
      <c r="AT20" s="88">
        <f>+P20+Q20+R20+S20+T20-'Приложение №2'!E20</f>
        <v>0</v>
      </c>
    </row>
    <row r="21" spans="1:46">
      <c r="A21" s="67">
        <f t="shared" si="6"/>
        <v>7</v>
      </c>
      <c r="B21" s="68">
        <f t="shared" si="7"/>
        <v>7</v>
      </c>
      <c r="C21" s="68" t="s">
        <v>63</v>
      </c>
      <c r="D21" s="68" t="s">
        <v>66</v>
      </c>
      <c r="E21" s="69">
        <v>1993</v>
      </c>
      <c r="F21" s="69">
        <v>2013</v>
      </c>
      <c r="G21" s="69" t="s">
        <v>58</v>
      </c>
      <c r="H21" s="69">
        <v>2</v>
      </c>
      <c r="I21" s="69">
        <v>0</v>
      </c>
      <c r="J21" s="79">
        <v>868.3</v>
      </c>
      <c r="K21" s="79">
        <v>868.3</v>
      </c>
      <c r="L21" s="79">
        <v>0</v>
      </c>
      <c r="M21" s="80">
        <v>31</v>
      </c>
      <c r="N21" s="83">
        <f t="shared" si="1"/>
        <v>2472986.52</v>
      </c>
      <c r="O21" s="79"/>
      <c r="P21" s="85">
        <v>320091.84999999998</v>
      </c>
      <c r="Q21" s="85"/>
      <c r="R21" s="85">
        <f t="shared" si="8"/>
        <v>505278.45999999996</v>
      </c>
      <c r="S21" s="85">
        <f>+'Приложение №2'!E21-'Приложение №1'!P21-'Приложение №1'!R21</f>
        <v>1647616.21</v>
      </c>
      <c r="T21" s="79">
        <f>+'Приложение №2'!E21-'Приложение №1'!P21-'Приложение №1'!Q21-'Приложение №1'!R21-'Приложение №1'!S21</f>
        <v>0</v>
      </c>
      <c r="U21" s="85">
        <f t="shared" si="9"/>
        <v>2848.0784521478754</v>
      </c>
      <c r="V21" s="85">
        <f t="shared" si="9"/>
        <v>2848.0784521478754</v>
      </c>
      <c r="W21" s="87">
        <v>2022</v>
      </c>
      <c r="X21" s="88" t="e">
        <f>+#REF!-'[1]Приложение №1'!$P911</f>
        <v>#REF!</v>
      </c>
      <c r="Z21" s="46">
        <f>SUM(AA21:AO21)</f>
        <v>3949769.5149232969</v>
      </c>
      <c r="AA21" s="31">
        <v>3597070.04</v>
      </c>
      <c r="AB21" s="31">
        <v>0</v>
      </c>
      <c r="AC21" s="31">
        <v>0</v>
      </c>
      <c r="AD21" s="31">
        <v>0</v>
      </c>
      <c r="AE21" s="31">
        <v>0</v>
      </c>
      <c r="AF21" s="31"/>
      <c r="AG21" s="31">
        <v>269001.86492329702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31">
        <v>28876.78</v>
      </c>
      <c r="AN21" s="47">
        <v>10000</v>
      </c>
      <c r="AO21" s="48">
        <v>44820.83</v>
      </c>
      <c r="AP21" s="91">
        <f>+N21-'Приложение №2'!E21</f>
        <v>0</v>
      </c>
      <c r="AQ21" s="93">
        <v>416711.86</v>
      </c>
      <c r="AR21" s="6">
        <f t="shared" si="2"/>
        <v>88566.599999999991</v>
      </c>
      <c r="AS21" s="6">
        <f t="shared" si="3"/>
        <v>3125880</v>
      </c>
      <c r="AT21" s="88">
        <f>+P21+Q21+R21+S21+T21-'Приложение №2'!E21</f>
        <v>0</v>
      </c>
    </row>
    <row r="22" spans="1:46">
      <c r="A22" s="67">
        <f t="shared" si="6"/>
        <v>8</v>
      </c>
      <c r="B22" s="68">
        <f t="shared" si="7"/>
        <v>8</v>
      </c>
      <c r="C22" s="68" t="s">
        <v>67</v>
      </c>
      <c r="D22" s="68" t="s">
        <v>68</v>
      </c>
      <c r="E22" s="69">
        <v>1993</v>
      </c>
      <c r="F22" s="69">
        <v>2012</v>
      </c>
      <c r="G22" s="69" t="s">
        <v>58</v>
      </c>
      <c r="H22" s="69">
        <v>3</v>
      </c>
      <c r="I22" s="69">
        <v>1</v>
      </c>
      <c r="J22" s="79">
        <v>1090</v>
      </c>
      <c r="K22" s="79">
        <v>942.47</v>
      </c>
      <c r="L22" s="79">
        <v>0</v>
      </c>
      <c r="M22" s="80">
        <v>33</v>
      </c>
      <c r="N22" s="83">
        <f t="shared" si="1"/>
        <v>322060.92467698804</v>
      </c>
      <c r="O22" s="82"/>
      <c r="P22" s="85"/>
      <c r="Q22" s="85"/>
      <c r="R22" s="85">
        <f>+'Приложение №2'!E22</f>
        <v>322060.92467698804</v>
      </c>
      <c r="S22" s="85">
        <f>+'Приложение №2'!E22-'Приложение №1'!R22</f>
        <v>0</v>
      </c>
      <c r="T22" s="79">
        <f>+'Приложение №2'!E22-'Приложение №1'!P22-'Приложение №1'!Q22-'Приложение №1'!R22-'Приложение №1'!S22</f>
        <v>0</v>
      </c>
      <c r="U22" s="85">
        <f t="shared" si="4"/>
        <v>341.72008093306738</v>
      </c>
      <c r="V22" s="85">
        <f t="shared" si="4"/>
        <v>341.72008093306738</v>
      </c>
      <c r="W22" s="87">
        <v>2022</v>
      </c>
      <c r="X22" s="88" t="e">
        <f>+#REF!-'[1]Приложение №1'!$P556</f>
        <v>#REF!</v>
      </c>
      <c r="Z22" s="46">
        <f t="shared" si="5"/>
        <v>1353938.3335295999</v>
      </c>
      <c r="AA22" s="31">
        <v>0</v>
      </c>
      <c r="AB22" s="31">
        <v>0</v>
      </c>
      <c r="AC22" s="31">
        <v>766834.98031195195</v>
      </c>
      <c r="AD22" s="31">
        <v>398482.47555610002</v>
      </c>
      <c r="AE22" s="31">
        <v>0</v>
      </c>
      <c r="AF22" s="31"/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31">
        <v>0</v>
      </c>
      <c r="AM22" s="31">
        <v>149598.36173318399</v>
      </c>
      <c r="AN22" s="47">
        <v>13539.383335295999</v>
      </c>
      <c r="AO22" s="48">
        <v>25483.132593068</v>
      </c>
      <c r="AP22" s="91">
        <f>+N22-'Приложение №2'!E22</f>
        <v>0</v>
      </c>
      <c r="AQ22" s="6">
        <v>502001.62</v>
      </c>
      <c r="AR22" s="6">
        <f t="shared" si="2"/>
        <v>96131.94</v>
      </c>
      <c r="AS22" s="6">
        <f t="shared" si="3"/>
        <v>3392892.0000000005</v>
      </c>
    </row>
    <row r="23" spans="1:46">
      <c r="A23" s="67">
        <f t="shared" si="6"/>
        <v>9</v>
      </c>
      <c r="B23" s="68">
        <f t="shared" si="7"/>
        <v>9</v>
      </c>
      <c r="C23" s="68" t="s">
        <v>67</v>
      </c>
      <c r="D23" s="68" t="s">
        <v>69</v>
      </c>
      <c r="E23" s="69">
        <v>1990</v>
      </c>
      <c r="F23" s="69">
        <v>1990</v>
      </c>
      <c r="G23" s="69" t="s">
        <v>58</v>
      </c>
      <c r="H23" s="69">
        <v>5</v>
      </c>
      <c r="I23" s="69">
        <v>6</v>
      </c>
      <c r="J23" s="79">
        <v>5208.7</v>
      </c>
      <c r="K23" s="79">
        <v>4621.34</v>
      </c>
      <c r="L23" s="79">
        <v>0</v>
      </c>
      <c r="M23" s="80">
        <v>157</v>
      </c>
      <c r="N23" s="83">
        <f t="shared" si="1"/>
        <v>5366313.5354361599</v>
      </c>
      <c r="O23" s="79"/>
      <c r="P23" s="85"/>
      <c r="Q23" s="85"/>
      <c r="R23" s="85">
        <v>1998629.62</v>
      </c>
      <c r="S23" s="85">
        <f>+'Приложение №2'!E23-'Приложение №1'!R23</f>
        <v>3367683.9154361598</v>
      </c>
      <c r="T23" s="79">
        <f>+'Приложение №2'!E23-'Приложение №1'!P23-'Приложение №1'!Q23-'Приложение №1'!R23-'Приложение №1'!S23</f>
        <v>0</v>
      </c>
      <c r="U23" s="85">
        <f t="shared" ref="U23:V26" si="10">$N23/($K23+$L23)</f>
        <v>1161.2029271674794</v>
      </c>
      <c r="V23" s="85">
        <f t="shared" si="10"/>
        <v>1161.2029271674794</v>
      </c>
      <c r="W23" s="87">
        <v>2022</v>
      </c>
      <c r="X23" s="88" t="e">
        <f>+#REF!-'[1]Приложение №1'!$P1317</f>
        <v>#REF!</v>
      </c>
      <c r="Z23" s="46">
        <f>SUM(AA23:AO23)</f>
        <v>24135948.530553598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/>
      <c r="AG23" s="31">
        <v>0</v>
      </c>
      <c r="AH23" s="31">
        <v>0</v>
      </c>
      <c r="AI23" s="31">
        <v>0</v>
      </c>
      <c r="AJ23" s="31">
        <v>7798620.4989638403</v>
      </c>
      <c r="AK23" s="31">
        <v>9725868.7576821204</v>
      </c>
      <c r="AL23" s="31">
        <v>3496811.6598338201</v>
      </c>
      <c r="AM23" s="31">
        <v>2413594.8530553598</v>
      </c>
      <c r="AN23" s="47">
        <v>241359.48530553601</v>
      </c>
      <c r="AO23" s="48">
        <v>459693.27571292402</v>
      </c>
      <c r="AP23" s="91">
        <f>+N23-'Приложение №2'!E23</f>
        <v>0</v>
      </c>
      <c r="AQ23" s="6">
        <v>2233749.27</v>
      </c>
      <c r="AR23" s="6">
        <f t="shared" si="2"/>
        <v>471376.68000000005</v>
      </c>
      <c r="AS23" s="6">
        <f t="shared" si="3"/>
        <v>16636824.000000002</v>
      </c>
    </row>
    <row r="24" spans="1:46">
      <c r="A24" s="67">
        <f t="shared" si="6"/>
        <v>10</v>
      </c>
      <c r="B24" s="68">
        <f t="shared" si="7"/>
        <v>10</v>
      </c>
      <c r="C24" s="68" t="s">
        <v>67</v>
      </c>
      <c r="D24" s="68" t="s">
        <v>70</v>
      </c>
      <c r="E24" s="69">
        <v>1985</v>
      </c>
      <c r="F24" s="69">
        <v>1985</v>
      </c>
      <c r="G24" s="69" t="s">
        <v>58</v>
      </c>
      <c r="H24" s="69">
        <v>4</v>
      </c>
      <c r="I24" s="69">
        <v>2</v>
      </c>
      <c r="J24" s="79">
        <v>1511.1</v>
      </c>
      <c r="K24" s="79">
        <v>1366.85</v>
      </c>
      <c r="L24" s="79">
        <v>0</v>
      </c>
      <c r="M24" s="80">
        <v>62</v>
      </c>
      <c r="N24" s="83">
        <f t="shared" si="1"/>
        <v>3605371.3492353396</v>
      </c>
      <c r="O24" s="79"/>
      <c r="P24" s="85">
        <f>+'Приложение №2'!E24-'Приложение №1'!R24-'Приложение №1'!S24</f>
        <v>693039.20923533989</v>
      </c>
      <c r="Q24" s="85"/>
      <c r="R24" s="85">
        <f t="shared" si="8"/>
        <v>732918.84</v>
      </c>
      <c r="S24" s="85">
        <v>2179413.2999999998</v>
      </c>
      <c r="T24" s="79">
        <f>+'Приложение №2'!E24-'Приложение №1'!P24-'Приложение №1'!Q24-'Приложение №1'!R24-'Приложение №1'!S24</f>
        <v>0</v>
      </c>
      <c r="U24" s="85">
        <f t="shared" si="10"/>
        <v>2637.7227561439367</v>
      </c>
      <c r="V24" s="85">
        <f t="shared" si="10"/>
        <v>2637.7227561439367</v>
      </c>
      <c r="W24" s="87">
        <v>2022</v>
      </c>
      <c r="X24" s="88" t="e">
        <f>+#REF!-'[1]Приложение №1'!$P404</f>
        <v>#REF!</v>
      </c>
      <c r="Z24" s="46">
        <f t="shared" ref="Z24:Z26" si="11">SUM(AA24:AO24)</f>
        <v>7089248.6021132804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/>
      <c r="AG24" s="31">
        <v>0</v>
      </c>
      <c r="AH24" s="31">
        <v>0</v>
      </c>
      <c r="AI24" s="31">
        <v>0</v>
      </c>
      <c r="AJ24" s="31">
        <v>2448913.4700000002</v>
      </c>
      <c r="AK24" s="31">
        <v>3110879.85</v>
      </c>
      <c r="AL24" s="31">
        <v>1036083.92287794</v>
      </c>
      <c r="AM24" s="31">
        <v>392917.04065692797</v>
      </c>
      <c r="AN24" s="47">
        <v>18562.626065692799</v>
      </c>
      <c r="AO24" s="48">
        <v>81891.692512718495</v>
      </c>
      <c r="AP24" s="91">
        <f>+N24-'Приложение №2'!E24</f>
        <v>0</v>
      </c>
      <c r="AQ24" s="6">
        <v>593500.14</v>
      </c>
      <c r="AR24" s="6">
        <f t="shared" si="2"/>
        <v>139418.69999999998</v>
      </c>
      <c r="AS24" s="6">
        <f t="shared" si="3"/>
        <v>4920660</v>
      </c>
      <c r="AT24" s="88">
        <f>+P24+Q24+R24+S24+T24-'Приложение №2'!E24</f>
        <v>0</v>
      </c>
    </row>
    <row r="25" spans="1:46">
      <c r="A25" s="67">
        <f t="shared" si="6"/>
        <v>11</v>
      </c>
      <c r="B25" s="68">
        <f t="shared" si="7"/>
        <v>11</v>
      </c>
      <c r="C25" s="68" t="s">
        <v>71</v>
      </c>
      <c r="D25" s="68" t="s">
        <v>72</v>
      </c>
      <c r="E25" s="69">
        <v>1991</v>
      </c>
      <c r="F25" s="69">
        <v>1992</v>
      </c>
      <c r="G25" s="69" t="s">
        <v>73</v>
      </c>
      <c r="H25" s="69">
        <v>5</v>
      </c>
      <c r="I25" s="69">
        <v>6</v>
      </c>
      <c r="J25" s="79">
        <v>5213.3</v>
      </c>
      <c r="K25" s="79">
        <v>4504.3999999999996</v>
      </c>
      <c r="L25" s="79">
        <v>150</v>
      </c>
      <c r="M25" s="80">
        <v>215</v>
      </c>
      <c r="N25" s="83">
        <f t="shared" si="1"/>
        <v>3712081.5291589969</v>
      </c>
      <c r="O25" s="79"/>
      <c r="P25" s="85"/>
      <c r="Q25" s="85"/>
      <c r="R25" s="85">
        <v>458250.55</v>
      </c>
      <c r="S25" s="85">
        <f>+'Приложение №2'!E25-'Приложение №1'!R25</f>
        <v>3253830.9791589971</v>
      </c>
      <c r="T25" s="79">
        <f>+'Приложение №2'!E25-'Приложение №1'!P25-'Приложение №1'!Q25-'Приложение №1'!R25-'Приложение №1'!S25</f>
        <v>0</v>
      </c>
      <c r="U25" s="85">
        <f>$N25/($K25+$L25)</f>
        <v>797.54243923147931</v>
      </c>
      <c r="V25" s="85">
        <f>$N25/($K25+$L25)</f>
        <v>797.54243923147931</v>
      </c>
      <c r="W25" s="87">
        <v>2022</v>
      </c>
      <c r="X25" s="88" t="e">
        <f>+#REF!-'[1]Приложение №1'!$P1324</f>
        <v>#REF!</v>
      </c>
      <c r="Z25" s="46">
        <f t="shared" si="11"/>
        <v>22984871.147637248</v>
      </c>
      <c r="AA25" s="31">
        <v>8923099.0413838699</v>
      </c>
      <c r="AB25" s="31">
        <v>3819284.0558351302</v>
      </c>
      <c r="AC25" s="31">
        <v>3409399.7983082901</v>
      </c>
      <c r="AD25" s="31">
        <v>3601025.77249387</v>
      </c>
      <c r="AE25" s="31">
        <v>0</v>
      </c>
      <c r="AF25" s="31"/>
      <c r="AG25" s="31">
        <v>370474.890457089</v>
      </c>
      <c r="AH25" s="31">
        <v>0</v>
      </c>
      <c r="AI25" s="31">
        <v>0</v>
      </c>
      <c r="AJ25" s="31">
        <v>0</v>
      </c>
      <c r="AK25" s="31">
        <v>0</v>
      </c>
      <c r="AL25" s="31">
        <v>0</v>
      </c>
      <c r="AM25" s="31">
        <v>2191683.4227966298</v>
      </c>
      <c r="AN25" s="47">
        <v>229848.711476372</v>
      </c>
      <c r="AO25" s="48">
        <v>440055.45488599502</v>
      </c>
      <c r="AP25" s="91">
        <f>+N25-'Приложение №2'!E25</f>
        <v>0</v>
      </c>
      <c r="AQ25" s="6">
        <f>2134189.71-1374751.67</f>
        <v>759438.04</v>
      </c>
      <c r="AR25" s="6">
        <f t="shared" si="2"/>
        <v>490048.8</v>
      </c>
      <c r="AS25" s="6">
        <f>+(K25*10+L25*20)*12*30-2680584.06</f>
        <v>14615255.939999999</v>
      </c>
    </row>
    <row r="26" spans="1:46">
      <c r="A26" s="67">
        <f t="shared" si="6"/>
        <v>12</v>
      </c>
      <c r="B26" s="68">
        <f t="shared" si="7"/>
        <v>12</v>
      </c>
      <c r="C26" s="68" t="s">
        <v>71</v>
      </c>
      <c r="D26" s="68" t="s">
        <v>74</v>
      </c>
      <c r="E26" s="69">
        <v>1996</v>
      </c>
      <c r="F26" s="69">
        <v>1996</v>
      </c>
      <c r="G26" s="69" t="s">
        <v>73</v>
      </c>
      <c r="H26" s="69">
        <v>9</v>
      </c>
      <c r="I26" s="69">
        <v>2</v>
      </c>
      <c r="J26" s="79">
        <v>5868.8</v>
      </c>
      <c r="K26" s="79">
        <v>4891.1000000000004</v>
      </c>
      <c r="L26" s="79">
        <v>103.4</v>
      </c>
      <c r="M26" s="80">
        <v>176</v>
      </c>
      <c r="N26" s="83">
        <f t="shared" si="1"/>
        <v>7872375.4858218478</v>
      </c>
      <c r="O26" s="79"/>
      <c r="P26" s="85">
        <v>0</v>
      </c>
      <c r="Q26" s="85"/>
      <c r="R26" s="85">
        <f>+'Приложение №2'!E26-'Приложение №1'!S26</f>
        <v>4490148.185821848</v>
      </c>
      <c r="S26" s="85">
        <v>3382227.3</v>
      </c>
      <c r="T26" s="79">
        <f>+'Приложение №2'!E26-'Приложение №1'!P26-'Приложение №1'!Q26-'Приложение №1'!R26-'Приложение №1'!S26</f>
        <v>0</v>
      </c>
      <c r="U26" s="85">
        <f t="shared" si="10"/>
        <v>1576.2089269840519</v>
      </c>
      <c r="V26" s="85">
        <f t="shared" si="10"/>
        <v>1576.2089269840519</v>
      </c>
      <c r="W26" s="87">
        <v>2022</v>
      </c>
      <c r="X26" s="88" t="e">
        <f>+#REF!-'[1]Приложение №1'!$P1325</f>
        <v>#REF!</v>
      </c>
      <c r="Z26" s="46">
        <f t="shared" si="11"/>
        <v>26916272.679462217</v>
      </c>
      <c r="AA26" s="31">
        <v>11954408.568709699</v>
      </c>
      <c r="AB26" s="31">
        <v>4782903.5702124899</v>
      </c>
      <c r="AC26" s="31">
        <v>3532642.50892779</v>
      </c>
      <c r="AD26" s="31">
        <v>2257520.5141524901</v>
      </c>
      <c r="AE26" s="31">
        <v>0</v>
      </c>
      <c r="AF26" s="31"/>
      <c r="AG26" s="31">
        <v>531117.68749178003</v>
      </c>
      <c r="AH26" s="31">
        <v>0</v>
      </c>
      <c r="AI26" s="31"/>
      <c r="AJ26" s="31">
        <v>0</v>
      </c>
      <c r="AK26" s="31">
        <v>0</v>
      </c>
      <c r="AL26" s="31">
        <v>0</v>
      </c>
      <c r="AM26" s="31">
        <v>2917548.1015033401</v>
      </c>
      <c r="AN26" s="47">
        <v>321479.91337035998</v>
      </c>
      <c r="AO26" s="48">
        <v>618651.81509427296</v>
      </c>
      <c r="AP26" s="91">
        <f>+N26-'Приложение №2'!E26</f>
        <v>0</v>
      </c>
      <c r="AQ26" s="6">
        <f>3041149.84-317048.16</f>
        <v>2724101.6799999997</v>
      </c>
      <c r="AR26" s="6">
        <f>+(K26*13.29+L26*22.52)*12*0.85</f>
        <v>686779.12739999988</v>
      </c>
      <c r="AS26" s="6">
        <f>+(K26*13.29+L26*22.52)*12*30-2665031.47</f>
        <v>21574231.849999998</v>
      </c>
    </row>
    <row r="27" spans="1:46">
      <c r="A27" s="67">
        <f t="shared" si="6"/>
        <v>13</v>
      </c>
      <c r="B27" s="68">
        <f t="shared" si="7"/>
        <v>13</v>
      </c>
      <c r="C27" s="68" t="s">
        <v>75</v>
      </c>
      <c r="D27" s="68" t="s">
        <v>76</v>
      </c>
      <c r="E27" s="69">
        <v>1986</v>
      </c>
      <c r="F27" s="69">
        <v>2016</v>
      </c>
      <c r="G27" s="69" t="s">
        <v>73</v>
      </c>
      <c r="H27" s="69">
        <v>9</v>
      </c>
      <c r="I27" s="69">
        <v>1</v>
      </c>
      <c r="J27" s="79">
        <v>3158.3</v>
      </c>
      <c r="K27" s="79">
        <v>2706.55</v>
      </c>
      <c r="L27" s="79">
        <v>0</v>
      </c>
      <c r="M27" s="80">
        <v>111</v>
      </c>
      <c r="N27" s="83">
        <f t="shared" si="1"/>
        <v>13036215.770000001</v>
      </c>
      <c r="O27" s="79"/>
      <c r="P27" s="85">
        <v>12411219.705962</v>
      </c>
      <c r="Q27" s="85"/>
      <c r="R27" s="85">
        <v>624996.06000000006</v>
      </c>
      <c r="S27" s="85"/>
      <c r="T27" s="79">
        <f>+'Приложение №2'!E27-'Приложение №1'!P27-'Приложение №1'!Q27-'Приложение №1'!R27-'Приложение №1'!S27</f>
        <v>4.0380009450018406E-3</v>
      </c>
      <c r="U27" s="85">
        <f t="shared" ref="U27:V27" si="12">$N27/($K27+$L27)</f>
        <v>4816.5434852487488</v>
      </c>
      <c r="V27" s="85">
        <f t="shared" si="12"/>
        <v>4816.5434852487488</v>
      </c>
      <c r="W27" s="87">
        <v>2022</v>
      </c>
      <c r="X27" s="88" t="e">
        <f>+#REF!-'[1]Приложение №1'!#REF!</f>
        <v>#REF!</v>
      </c>
      <c r="Z27" s="46">
        <f t="shared" ref="Z27:Z30" si="13">SUM(AA27:AO27)</f>
        <v>13982972.132639853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/>
      <c r="AG27" s="31">
        <v>0</v>
      </c>
      <c r="AH27" s="31">
        <v>0</v>
      </c>
      <c r="AI27" s="31">
        <v>2807713.8314634198</v>
      </c>
      <c r="AJ27" s="31">
        <v>0</v>
      </c>
      <c r="AK27" s="31">
        <v>9402008.4996973798</v>
      </c>
      <c r="AL27" s="31">
        <v>0</v>
      </c>
      <c r="AM27" s="31">
        <v>1366418.1816375901</v>
      </c>
      <c r="AN27" s="47">
        <v>139829.72132639901</v>
      </c>
      <c r="AO27" s="48">
        <v>267001.89851506398</v>
      </c>
      <c r="AP27" s="91">
        <f>+N27-'Приложение №2'!E27</f>
        <v>0</v>
      </c>
      <c r="AR27" s="6">
        <f>+(K27*13.29+L27*22.52)*12*0.85</f>
        <v>366894.5049</v>
      </c>
      <c r="AS27" s="6">
        <f>+(K27*13.29+L27*22.52)*12*30</f>
        <v>12949217.82</v>
      </c>
      <c r="AT27" s="88" t="e">
        <f>+T27+Q27+R27+S27+#REF!-'Приложение №2'!E27</f>
        <v>#REF!</v>
      </c>
    </row>
    <row r="28" spans="1:46">
      <c r="A28" s="67">
        <f t="shared" si="6"/>
        <v>14</v>
      </c>
      <c r="B28" s="68">
        <f t="shared" si="7"/>
        <v>14</v>
      </c>
      <c r="C28" s="68" t="s">
        <v>71</v>
      </c>
      <c r="D28" s="68" t="s">
        <v>77</v>
      </c>
      <c r="E28" s="69">
        <v>1990</v>
      </c>
      <c r="F28" s="69">
        <v>2017</v>
      </c>
      <c r="G28" s="69" t="s">
        <v>73</v>
      </c>
      <c r="H28" s="69">
        <v>10</v>
      </c>
      <c r="I28" s="69">
        <v>3</v>
      </c>
      <c r="J28" s="79">
        <v>10664.8</v>
      </c>
      <c r="K28" s="79">
        <v>8965.7000000000007</v>
      </c>
      <c r="L28" s="79">
        <v>241.2</v>
      </c>
      <c r="M28" s="80">
        <v>365</v>
      </c>
      <c r="N28" s="83">
        <f t="shared" si="1"/>
        <v>3163000.414603604</v>
      </c>
      <c r="O28" s="79"/>
      <c r="P28" s="85"/>
      <c r="Q28" s="85"/>
      <c r="R28" s="85">
        <v>529034.98</v>
      </c>
      <c r="S28" s="85">
        <f>+'Приложение №2'!E28-'Приложение №1'!P28-'Приложение №1'!Q28-'Приложение №1'!R28</f>
        <v>2633965.434603604</v>
      </c>
      <c r="T28" s="79">
        <f>+'Приложение №2'!E28-'Приложение №1'!P28-'Приложение №1'!Q28-'Приложение №1'!R28-'Приложение №1'!S28</f>
        <v>0</v>
      </c>
      <c r="U28" s="85">
        <f t="shared" ref="U28:V30" si="14">$N28/($K28+$L28)</f>
        <v>343.5467328420645</v>
      </c>
      <c r="V28" s="85">
        <f t="shared" si="14"/>
        <v>343.5467328420645</v>
      </c>
      <c r="W28" s="87">
        <v>2022</v>
      </c>
      <c r="X28" s="88" t="e">
        <f>+#REF!-'[1]Приложение №1'!$P919</f>
        <v>#REF!</v>
      </c>
      <c r="Z28" s="46">
        <f t="shared" si="13"/>
        <v>17451465.54755237</v>
      </c>
      <c r="AA28" s="31"/>
      <c r="AB28" s="31"/>
      <c r="AC28" s="31">
        <v>6509638.5673844097</v>
      </c>
      <c r="AD28" s="31">
        <v>4159957.4733218299</v>
      </c>
      <c r="AE28" s="31">
        <v>0</v>
      </c>
      <c r="AF28" s="31"/>
      <c r="AG28" s="31">
        <v>978696.30838074198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4391061.0735815102</v>
      </c>
      <c r="AN28" s="47">
        <v>482934.91690454801</v>
      </c>
      <c r="AO28" s="48">
        <v>929177.20797933103</v>
      </c>
      <c r="AP28" s="91">
        <f>+N28-'Приложение №2'!E28</f>
        <v>0</v>
      </c>
      <c r="AQ28" s="6">
        <v>6040448.1299999999</v>
      </c>
      <c r="AR28" s="6">
        <f>+(K28*13.29+L28*22.52)*12*0.85</f>
        <v>1270776.9653999999</v>
      </c>
      <c r="AS28" s="6">
        <f>+(K28*13.29+L28*22.52)*12*30-11155353.44</f>
        <v>33695598.280000001</v>
      </c>
    </row>
    <row r="29" spans="1:46">
      <c r="A29" s="67">
        <f t="shared" si="6"/>
        <v>15</v>
      </c>
      <c r="B29" s="68">
        <f t="shared" si="7"/>
        <v>15</v>
      </c>
      <c r="C29" s="68" t="s">
        <v>71</v>
      </c>
      <c r="D29" s="68" t="s">
        <v>78</v>
      </c>
      <c r="E29" s="69">
        <v>1990</v>
      </c>
      <c r="F29" s="69">
        <v>2017</v>
      </c>
      <c r="G29" s="69" t="s">
        <v>73</v>
      </c>
      <c r="H29" s="69">
        <v>9</v>
      </c>
      <c r="I29" s="69">
        <v>1</v>
      </c>
      <c r="J29" s="79">
        <v>4531.3</v>
      </c>
      <c r="K29" s="79">
        <v>3818.4</v>
      </c>
      <c r="L29" s="79">
        <v>61.2</v>
      </c>
      <c r="M29" s="80">
        <v>144</v>
      </c>
      <c r="N29" s="83">
        <f t="shared" si="1"/>
        <v>3204810.5757265966</v>
      </c>
      <c r="O29" s="79"/>
      <c r="P29" s="85">
        <v>339282.04</v>
      </c>
      <c r="Q29" s="85"/>
      <c r="R29" s="85">
        <f>+'Приложение №2'!E29-'Приложение №1'!S29-P29</f>
        <v>120075.01572659664</v>
      </c>
      <c r="S29" s="85">
        <v>2745453.52</v>
      </c>
      <c r="T29" s="79">
        <f>+'Приложение №2'!E29-'Приложение №1'!P29-'Приложение №1'!Q29-'Приложение №1'!R29-'Приложение №1'!S29</f>
        <v>0</v>
      </c>
      <c r="U29" s="85">
        <f t="shared" si="14"/>
        <v>826.06726872012496</v>
      </c>
      <c r="V29" s="85">
        <f t="shared" si="14"/>
        <v>826.06726872012496</v>
      </c>
      <c r="W29" s="87">
        <v>2022</v>
      </c>
      <c r="X29" s="88" t="e">
        <f>+#REF!-'[1]Приложение №1'!$P921</f>
        <v>#REF!</v>
      </c>
      <c r="Z29" s="46">
        <f t="shared" si="13"/>
        <v>27882965.040892042</v>
      </c>
      <c r="AA29" s="31">
        <v>9323379.5626275707</v>
      </c>
      <c r="AB29" s="31">
        <v>3730241.03536647</v>
      </c>
      <c r="AC29" s="31">
        <v>2755148.1765493699</v>
      </c>
      <c r="AD29" s="31">
        <v>1760665.9922058799</v>
      </c>
      <c r="AE29" s="31">
        <v>0</v>
      </c>
      <c r="AF29" s="31"/>
      <c r="AG29" s="31">
        <v>414224.74097732297</v>
      </c>
      <c r="AH29" s="31">
        <v>0</v>
      </c>
      <c r="AI29" s="31">
        <v>0</v>
      </c>
      <c r="AJ29" s="31">
        <v>6482652.3339526597</v>
      </c>
      <c r="AK29" s="31">
        <v>0</v>
      </c>
      <c r="AL29" s="31">
        <v>0</v>
      </c>
      <c r="AM29" s="31">
        <v>2602794.8614832498</v>
      </c>
      <c r="AN29" s="47">
        <v>278829.65040892002</v>
      </c>
      <c r="AO29" s="48">
        <v>535028.687320597</v>
      </c>
      <c r="AP29" s="91">
        <f>+N29-'Приложение №2'!E29</f>
        <v>0</v>
      </c>
      <c r="AQ29" s="6">
        <f>2472188.7-'[2]Приложение №1'!$R$83</f>
        <v>1031818.0268000001</v>
      </c>
      <c r="AR29" s="6">
        <f>+(K29*13.29+L29*22.52)*12*0.85</f>
        <v>531672.55200000003</v>
      </c>
      <c r="AS29" s="6">
        <f>+(K29*13.29+L29*22.52)*12*30-'[2]Приложение №1'!$S$83</f>
        <v>18512253.773200002</v>
      </c>
      <c r="AT29" s="88">
        <f>+P29+Q29+R29+S29+T29-'Приложение №2'!E29</f>
        <v>0</v>
      </c>
    </row>
    <row r="30" spans="1:46">
      <c r="A30" s="67">
        <f t="shared" si="6"/>
        <v>16</v>
      </c>
      <c r="B30" s="68">
        <f t="shared" si="7"/>
        <v>16</v>
      </c>
      <c r="C30" s="68" t="s">
        <v>71</v>
      </c>
      <c r="D30" s="68" t="s">
        <v>79</v>
      </c>
      <c r="E30" s="69">
        <v>1988</v>
      </c>
      <c r="F30" s="69">
        <v>2016</v>
      </c>
      <c r="G30" s="69" t="s">
        <v>73</v>
      </c>
      <c r="H30" s="69">
        <v>5</v>
      </c>
      <c r="I30" s="69">
        <v>2</v>
      </c>
      <c r="J30" s="79">
        <v>4465.5</v>
      </c>
      <c r="K30" s="79">
        <v>2945.85</v>
      </c>
      <c r="L30" s="79">
        <v>451.6</v>
      </c>
      <c r="M30" s="80">
        <v>169</v>
      </c>
      <c r="N30" s="83">
        <f t="shared" si="1"/>
        <v>7091508.1283725407</v>
      </c>
      <c r="O30" s="79"/>
      <c r="P30" s="85"/>
      <c r="Q30" s="85"/>
      <c r="R30" s="85">
        <f>+AQ30+AR30-46238.97</f>
        <v>2137034.25</v>
      </c>
      <c r="S30" s="85">
        <v>3849733.41</v>
      </c>
      <c r="T30" s="79">
        <f>+'Приложение №2'!E30-'Приложение №1'!P30-'Приложение №1'!Q30-'Приложение №1'!R30-'Приложение №1'!S30</f>
        <v>1104740.4683725405</v>
      </c>
      <c r="U30" s="85">
        <f t="shared" si="14"/>
        <v>2087.3031621870937</v>
      </c>
      <c r="V30" s="85">
        <f t="shared" si="14"/>
        <v>2087.3031621870937</v>
      </c>
      <c r="W30" s="87">
        <v>2022</v>
      </c>
      <c r="X30" s="88" t="e">
        <f>+#REF!-'[1]Приложение №1'!$P927</f>
        <v>#REF!</v>
      </c>
      <c r="Z30" s="46">
        <f t="shared" si="13"/>
        <v>40635058.082376592</v>
      </c>
      <c r="AA30" s="31">
        <v>7511049.4806612199</v>
      </c>
      <c r="AB30" s="31">
        <v>3214895.5638655699</v>
      </c>
      <c r="AC30" s="31">
        <v>0</v>
      </c>
      <c r="AD30" s="31">
        <v>3031175.8989669299</v>
      </c>
      <c r="AE30" s="31">
        <v>0</v>
      </c>
      <c r="AF30" s="31"/>
      <c r="AG30" s="31">
        <v>311848.52041429101</v>
      </c>
      <c r="AH30" s="31">
        <v>0</v>
      </c>
      <c r="AI30" s="31">
        <v>0</v>
      </c>
      <c r="AJ30" s="31">
        <v>5678337.1610445501</v>
      </c>
      <c r="AK30" s="31">
        <v>15731938.2183736</v>
      </c>
      <c r="AL30" s="31">
        <v>0</v>
      </c>
      <c r="AM30" s="31">
        <v>3973603.4311193898</v>
      </c>
      <c r="AN30" s="47">
        <v>406350.58082376601</v>
      </c>
      <c r="AO30" s="48">
        <v>775859.22710727504</v>
      </c>
      <c r="AP30" s="91">
        <f>+N30-'Приложение №2'!E30</f>
        <v>0</v>
      </c>
      <c r="AQ30" s="6">
        <v>1790670.12</v>
      </c>
      <c r="AR30" s="6">
        <f>+(K30*10+L30*20)*12*0.85</f>
        <v>392603.1</v>
      </c>
      <c r="AS30" s="6">
        <f>+(K30*10+L30*20)*12*30</f>
        <v>13856580</v>
      </c>
    </row>
    <row r="31" spans="1:46">
      <c r="A31" s="67">
        <f t="shared" si="6"/>
        <v>17</v>
      </c>
      <c r="B31" s="68">
        <f t="shared" si="7"/>
        <v>17</v>
      </c>
      <c r="C31" s="68" t="s">
        <v>75</v>
      </c>
      <c r="D31" s="68" t="s">
        <v>80</v>
      </c>
      <c r="E31" s="69">
        <v>1985</v>
      </c>
      <c r="F31" s="69">
        <v>2011</v>
      </c>
      <c r="G31" s="69" t="s">
        <v>73</v>
      </c>
      <c r="H31" s="69">
        <v>5</v>
      </c>
      <c r="I31" s="69">
        <v>12</v>
      </c>
      <c r="J31" s="79">
        <v>12985.9</v>
      </c>
      <c r="K31" s="79">
        <v>10520.9</v>
      </c>
      <c r="L31" s="79">
        <v>299.10000000000002</v>
      </c>
      <c r="M31" s="80">
        <v>439</v>
      </c>
      <c r="N31" s="83">
        <f t="shared" si="1"/>
        <v>52818423.810000002</v>
      </c>
      <c r="O31" s="79"/>
      <c r="P31" s="85">
        <v>45942996.039999999</v>
      </c>
      <c r="Q31" s="85"/>
      <c r="R31" s="85">
        <v>6875427.7699999996</v>
      </c>
      <c r="S31" s="85"/>
      <c r="T31" s="79">
        <v>0</v>
      </c>
      <c r="U31" s="85">
        <f t="shared" ref="U31:V31" si="15">$N31/($K31+$L31)</f>
        <v>4881.5548807763407</v>
      </c>
      <c r="V31" s="85">
        <f t="shared" si="15"/>
        <v>4881.5548807763407</v>
      </c>
      <c r="W31" s="87">
        <v>2022</v>
      </c>
      <c r="X31" s="88" t="e">
        <f>+#REF!-'[1]Приложение №1'!#REF!</f>
        <v>#REF!</v>
      </c>
      <c r="Z31" s="46">
        <f t="shared" ref="Z31" si="16">SUM(AA31:AO31)</f>
        <v>68774286.833452955</v>
      </c>
      <c r="AA31" s="31">
        <v>0</v>
      </c>
      <c r="AB31" s="31">
        <v>0</v>
      </c>
      <c r="AC31" s="31">
        <v>0</v>
      </c>
      <c r="AD31" s="31">
        <v>8603725.4971600696</v>
      </c>
      <c r="AE31" s="31">
        <v>0</v>
      </c>
      <c r="AF31" s="31"/>
      <c r="AG31" s="31">
        <v>0</v>
      </c>
      <c r="AH31" s="31">
        <v>0</v>
      </c>
      <c r="AI31" s="31">
        <v>35269812.250871003</v>
      </c>
      <c r="AJ31" s="31">
        <v>16117459.310296301</v>
      </c>
      <c r="AK31" s="31">
        <v>0</v>
      </c>
      <c r="AL31" s="31">
        <v>0</v>
      </c>
      <c r="AM31" s="31">
        <v>6783665.3034309298</v>
      </c>
      <c r="AN31" s="47">
        <v>687742.86833452899</v>
      </c>
      <c r="AO31" s="48">
        <v>1311881.60336011</v>
      </c>
      <c r="AP31" s="91">
        <f>+N31-'Приложение №2'!E31</f>
        <v>0</v>
      </c>
      <c r="AR31" s="6">
        <f>+(K31*10+L31*20)*12*0.85</f>
        <v>1134148.2</v>
      </c>
      <c r="AS31" s="6">
        <f>+(K31*10+L31*20)*12*30</f>
        <v>40028760</v>
      </c>
      <c r="AT31" s="88" t="e">
        <f>+T31+Q31+R31+S31+#REF!-'Приложение №2'!E31</f>
        <v>#REF!</v>
      </c>
    </row>
    <row r="32" spans="1:46">
      <c r="A32" s="67">
        <f t="shared" si="6"/>
        <v>18</v>
      </c>
      <c r="B32" s="68">
        <f t="shared" si="7"/>
        <v>18</v>
      </c>
      <c r="C32" s="68" t="s">
        <v>71</v>
      </c>
      <c r="D32" s="68" t="s">
        <v>81</v>
      </c>
      <c r="E32" s="69">
        <v>1981</v>
      </c>
      <c r="F32" s="69">
        <v>2016</v>
      </c>
      <c r="G32" s="69" t="s">
        <v>58</v>
      </c>
      <c r="H32" s="69">
        <v>4</v>
      </c>
      <c r="I32" s="69">
        <v>3</v>
      </c>
      <c r="J32" s="79">
        <v>3910.2</v>
      </c>
      <c r="K32" s="79">
        <v>2017.9</v>
      </c>
      <c r="L32" s="79">
        <v>997.9</v>
      </c>
      <c r="M32" s="80">
        <v>113</v>
      </c>
      <c r="N32" s="83">
        <f t="shared" si="1"/>
        <v>10558217.996456141</v>
      </c>
      <c r="O32" s="79"/>
      <c r="P32" s="85"/>
      <c r="Q32" s="85"/>
      <c r="R32" s="85">
        <f>+AQ32+AR32-557135.78</f>
        <v>806677.09999999986</v>
      </c>
      <c r="S32" s="85">
        <f>+'Приложение №2'!E32-'Приложение №1'!P32-'Приложение №1'!Q32-'Приложение №1'!R32</f>
        <v>9751540.896456141</v>
      </c>
      <c r="T32" s="79">
        <f>+'Приложение №2'!E32-'Приложение №1'!P32-'Приложение №1'!Q32-'Приложение №1'!R32-'Приложение №1'!S32</f>
        <v>0</v>
      </c>
      <c r="U32" s="85">
        <f t="shared" ref="U32:V39" si="17">$N32/($K32+$L32)</f>
        <v>3500.9675696187214</v>
      </c>
      <c r="V32" s="85">
        <f t="shared" si="17"/>
        <v>3500.9675696187214</v>
      </c>
      <c r="W32" s="87">
        <v>2022</v>
      </c>
      <c r="X32" s="88" t="e">
        <f>+#REF!-'[1]Приложение №1'!$P1338</f>
        <v>#REF!</v>
      </c>
      <c r="Z32" s="46">
        <f t="shared" ref="Z32:Z39" si="18">SUM(AA32:AO32)</f>
        <v>33549604.466355488</v>
      </c>
      <c r="AA32" s="31">
        <v>9163753.0558547899</v>
      </c>
      <c r="AB32" s="31">
        <v>4716823.2</v>
      </c>
      <c r="AC32" s="31">
        <v>2695930.7316036099</v>
      </c>
      <c r="AD32" s="31">
        <v>0</v>
      </c>
      <c r="AE32" s="31">
        <v>0</v>
      </c>
      <c r="AF32" s="31"/>
      <c r="AG32" s="31">
        <v>295975.88879684103</v>
      </c>
      <c r="AH32" s="31">
        <v>0</v>
      </c>
      <c r="AI32" s="31">
        <v>13238455.132672099</v>
      </c>
      <c r="AJ32" s="31">
        <v>0</v>
      </c>
      <c r="AK32" s="31">
        <v>0</v>
      </c>
      <c r="AL32" s="31">
        <v>0</v>
      </c>
      <c r="AM32" s="31">
        <v>2552926.0485136802</v>
      </c>
      <c r="AN32" s="47">
        <v>295470.26754077501</v>
      </c>
      <c r="AO32" s="48">
        <v>590270.14137369301</v>
      </c>
      <c r="AP32" s="91">
        <f>+N32-'Приложение №2'!E32</f>
        <v>0</v>
      </c>
      <c r="AQ32" s="6">
        <v>954415.48</v>
      </c>
      <c r="AR32" s="6">
        <f>+(K32*10+L32*20)*12*0.85</f>
        <v>409397.39999999997</v>
      </c>
      <c r="AS32" s="6">
        <f>+(K32*10+L32*20)*12*30</f>
        <v>14449320</v>
      </c>
      <c r="AT32" s="88">
        <f>+P32+Q32+R32+S32+T32-'Приложение №2'!E32</f>
        <v>0</v>
      </c>
    </row>
    <row r="33" spans="1:46">
      <c r="A33" s="67">
        <f t="shared" si="6"/>
        <v>19</v>
      </c>
      <c r="B33" s="68">
        <f t="shared" si="7"/>
        <v>19</v>
      </c>
      <c r="C33" s="68" t="s">
        <v>71</v>
      </c>
      <c r="D33" s="68" t="s">
        <v>82</v>
      </c>
      <c r="E33" s="69">
        <v>1990</v>
      </c>
      <c r="F33" s="69">
        <v>2017</v>
      </c>
      <c r="G33" s="69" t="s">
        <v>73</v>
      </c>
      <c r="H33" s="69">
        <v>10</v>
      </c>
      <c r="I33" s="69">
        <v>3</v>
      </c>
      <c r="J33" s="79">
        <v>9593.2999999999993</v>
      </c>
      <c r="K33" s="79">
        <v>8146.5</v>
      </c>
      <c r="L33" s="79">
        <v>251.7</v>
      </c>
      <c r="M33" s="80">
        <v>290</v>
      </c>
      <c r="N33" s="83">
        <f t="shared" si="1"/>
        <v>11881010.632439215</v>
      </c>
      <c r="O33" s="79"/>
      <c r="P33" s="85">
        <v>4826750.29</v>
      </c>
      <c r="Q33" s="85"/>
      <c r="R33" s="85">
        <f>+'Приложение №2'!E33-'Приложение №1'!S33-P33</f>
        <v>554751.74243921507</v>
      </c>
      <c r="S33" s="85">
        <v>6499508.5999999996</v>
      </c>
      <c r="T33" s="79">
        <f>+'Приложение №2'!E33-'Приложение №1'!P33-'Приложение №1'!Q33-'Приложение №1'!R33-'Приложение №1'!S33</f>
        <v>0</v>
      </c>
      <c r="U33" s="85">
        <f t="shared" si="17"/>
        <v>1414.7091796384004</v>
      </c>
      <c r="V33" s="85">
        <f t="shared" si="17"/>
        <v>1414.7091796384004</v>
      </c>
      <c r="W33" s="87">
        <v>2022</v>
      </c>
      <c r="X33" s="88" t="e">
        <f>+#REF!-'[1]Приложение №1'!$P943</f>
        <v>#REF!</v>
      </c>
      <c r="Z33" s="46">
        <f t="shared" si="18"/>
        <v>59075280.940424442</v>
      </c>
      <c r="AA33" s="31">
        <v>19753324.8766292</v>
      </c>
      <c r="AB33" s="31">
        <v>7903213.9091590596</v>
      </c>
      <c r="AC33" s="31">
        <v>5837297.1570079904</v>
      </c>
      <c r="AD33" s="31">
        <v>3730300.4891794799</v>
      </c>
      <c r="AE33" s="31">
        <v>0</v>
      </c>
      <c r="AF33" s="31"/>
      <c r="AG33" s="31">
        <v>877612.65381291194</v>
      </c>
      <c r="AH33" s="31">
        <v>0</v>
      </c>
      <c r="AI33" s="31">
        <v>0</v>
      </c>
      <c r="AJ33" s="31">
        <v>13734712.477877101</v>
      </c>
      <c r="AK33" s="31">
        <v>0</v>
      </c>
      <c r="AL33" s="31">
        <v>0</v>
      </c>
      <c r="AM33" s="31">
        <v>5514508.1395367002</v>
      </c>
      <c r="AN33" s="47">
        <v>590752.809404245</v>
      </c>
      <c r="AO33" s="48">
        <v>1133558.42781775</v>
      </c>
      <c r="AP33" s="91">
        <f>+N33-'Приложение №2'!E33</f>
        <v>0</v>
      </c>
      <c r="AQ33" s="6">
        <v>5009993.34</v>
      </c>
      <c r="AR33" s="6">
        <f t="shared" ref="AR33:AR40" si="19">+(K33*13.29+L33*22.52)*12*0.85</f>
        <v>1162139.7437999998</v>
      </c>
      <c r="AS33" s="6">
        <f t="shared" ref="AS33:AS40" si="20">+(K33*13.29+L33*22.52)*12*30</f>
        <v>41016696.839999996</v>
      </c>
      <c r="AT33" s="88">
        <f>+P33+Q33+R33+S33+T33-'Приложение №2'!E33</f>
        <v>0</v>
      </c>
    </row>
    <row r="34" spans="1:46">
      <c r="A34" s="67">
        <f t="shared" si="6"/>
        <v>20</v>
      </c>
      <c r="B34" s="68">
        <f t="shared" si="7"/>
        <v>20</v>
      </c>
      <c r="C34" s="68" t="s">
        <v>71</v>
      </c>
      <c r="D34" s="68" t="s">
        <v>83</v>
      </c>
      <c r="E34" s="69">
        <v>1990</v>
      </c>
      <c r="F34" s="69">
        <v>2017</v>
      </c>
      <c r="G34" s="69" t="s">
        <v>73</v>
      </c>
      <c r="H34" s="69">
        <v>9</v>
      </c>
      <c r="I34" s="69">
        <v>2</v>
      </c>
      <c r="J34" s="79">
        <v>9044.7000000000007</v>
      </c>
      <c r="K34" s="79">
        <v>7731.7</v>
      </c>
      <c r="L34" s="79">
        <v>0</v>
      </c>
      <c r="M34" s="80">
        <v>294</v>
      </c>
      <c r="N34" s="83">
        <f t="shared" si="1"/>
        <v>13275635.754342193</v>
      </c>
      <c r="O34" s="79"/>
      <c r="P34" s="85">
        <v>4393109.2</v>
      </c>
      <c r="Q34" s="85"/>
      <c r="R34" s="85">
        <f>+'Приложение №2'!E34-'Приложение №1'!S34-P34</f>
        <v>5233642.8343421919</v>
      </c>
      <c r="S34" s="85">
        <v>3648883.72</v>
      </c>
      <c r="T34" s="79">
        <f>+'Приложение №2'!E34-'Приложение №1'!P34-'Приложение №1'!Q34-'Приложение №1'!R34-'Приложение №1'!S34</f>
        <v>0</v>
      </c>
      <c r="U34" s="85">
        <f t="shared" si="17"/>
        <v>1717.0396878231427</v>
      </c>
      <c r="V34" s="85">
        <f t="shared" si="17"/>
        <v>1717.0396878231427</v>
      </c>
      <c r="W34" s="87">
        <v>2022</v>
      </c>
      <c r="X34" s="88" t="e">
        <f>+#REF!-'[1]Приложение №1'!$P944</f>
        <v>#REF!</v>
      </c>
      <c r="Z34" s="46">
        <f t="shared" si="18"/>
        <v>55666319.910854913</v>
      </c>
      <c r="AA34" s="31">
        <v>18613451.927455001</v>
      </c>
      <c r="AB34" s="31">
        <v>7447156.0149639295</v>
      </c>
      <c r="AC34" s="31">
        <v>5500453.7563591599</v>
      </c>
      <c r="AD34" s="31">
        <v>3515042.1138698198</v>
      </c>
      <c r="AE34" s="31">
        <v>0</v>
      </c>
      <c r="AF34" s="31"/>
      <c r="AG34" s="31">
        <v>826969.68964449002</v>
      </c>
      <c r="AH34" s="31">
        <v>0</v>
      </c>
      <c r="AI34" s="31">
        <v>0</v>
      </c>
      <c r="AJ34" s="31">
        <v>12942145.7927243</v>
      </c>
      <c r="AK34" s="31">
        <v>0</v>
      </c>
      <c r="AL34" s="31">
        <v>0</v>
      </c>
      <c r="AM34" s="31">
        <v>5196291.3990376899</v>
      </c>
      <c r="AN34" s="47">
        <v>556663.19910854904</v>
      </c>
      <c r="AO34" s="48">
        <v>1068146.0176919701</v>
      </c>
      <c r="AP34" s="91">
        <f>+N34-'Приложение №2'!E34</f>
        <v>0</v>
      </c>
      <c r="AQ34" s="6">
        <v>4614966.51</v>
      </c>
      <c r="AR34" s="6">
        <f t="shared" si="19"/>
        <v>1048093.7885999999</v>
      </c>
      <c r="AS34" s="6">
        <f t="shared" si="20"/>
        <v>36991545.479999997</v>
      </c>
      <c r="AT34" s="88">
        <f>+P34+Q34+R34+S34+T34-'Приложение №2'!E34</f>
        <v>0</v>
      </c>
    </row>
    <row r="35" spans="1:46">
      <c r="A35" s="67">
        <f t="shared" si="6"/>
        <v>21</v>
      </c>
      <c r="B35" s="68">
        <f t="shared" si="7"/>
        <v>21</v>
      </c>
      <c r="C35" s="68" t="s">
        <v>71</v>
      </c>
      <c r="D35" s="68" t="s">
        <v>84</v>
      </c>
      <c r="E35" s="69">
        <v>1990</v>
      </c>
      <c r="F35" s="69">
        <v>2017</v>
      </c>
      <c r="G35" s="69" t="s">
        <v>73</v>
      </c>
      <c r="H35" s="69">
        <v>9</v>
      </c>
      <c r="I35" s="69">
        <v>1</v>
      </c>
      <c r="J35" s="79">
        <v>4527.8</v>
      </c>
      <c r="K35" s="79">
        <v>3876.4</v>
      </c>
      <c r="L35" s="79">
        <v>0</v>
      </c>
      <c r="M35" s="80">
        <v>153</v>
      </c>
      <c r="N35" s="83">
        <f t="shared" si="1"/>
        <v>6183649.168539742</v>
      </c>
      <c r="O35" s="79"/>
      <c r="P35" s="85">
        <v>54608.39</v>
      </c>
      <c r="Q35" s="85"/>
      <c r="R35" s="85">
        <f>+AQ35+AR35-926795.17</f>
        <v>2012518.4712</v>
      </c>
      <c r="S35" s="85">
        <f>+'Приложение №2'!E35-'Приложение №1'!R35-P35</f>
        <v>4116522.3073397418</v>
      </c>
      <c r="T35" s="79">
        <f>+'Приложение №2'!E35-'Приложение №1'!P35-'Приложение №1'!Q35-'Приложение №1'!R35-'Приложение №1'!S35</f>
        <v>0</v>
      </c>
      <c r="U35" s="85">
        <f t="shared" si="17"/>
        <v>1595.2040987874682</v>
      </c>
      <c r="V35" s="85">
        <f t="shared" si="17"/>
        <v>1595.2040987874682</v>
      </c>
      <c r="W35" s="87">
        <v>2022</v>
      </c>
      <c r="X35" s="88" t="e">
        <f>+#REF!-'[1]Приложение №1'!$P945</f>
        <v>#REF!</v>
      </c>
      <c r="Z35" s="46">
        <f t="shared" si="18"/>
        <v>27786937.969636559</v>
      </c>
      <c r="AA35" s="31">
        <v>9291270.4654677305</v>
      </c>
      <c r="AB35" s="31">
        <v>3717394.3341215299</v>
      </c>
      <c r="AC35" s="31">
        <v>2745659.6300522201</v>
      </c>
      <c r="AD35" s="31">
        <v>1754602.3759999799</v>
      </c>
      <c r="AE35" s="31">
        <v>0</v>
      </c>
      <c r="AF35" s="31"/>
      <c r="AG35" s="31">
        <v>412798.17860638199</v>
      </c>
      <c r="AH35" s="31">
        <v>0</v>
      </c>
      <c r="AI35" s="31">
        <v>0</v>
      </c>
      <c r="AJ35" s="31">
        <v>6460326.5118356803</v>
      </c>
      <c r="AK35" s="31">
        <v>0</v>
      </c>
      <c r="AL35" s="31">
        <v>0</v>
      </c>
      <c r="AM35" s="31">
        <v>2593831.0096382098</v>
      </c>
      <c r="AN35" s="47">
        <v>277869.37969636603</v>
      </c>
      <c r="AO35" s="48">
        <v>533186.084218462</v>
      </c>
      <c r="AP35" s="91">
        <f>+N35-'Приложение №2'!E35</f>
        <v>0</v>
      </c>
      <c r="AQ35" s="6">
        <v>2413836.61</v>
      </c>
      <c r="AR35" s="6">
        <f t="shared" si="19"/>
        <v>525477.03119999997</v>
      </c>
      <c r="AS35" s="6">
        <f t="shared" si="20"/>
        <v>18546248.16</v>
      </c>
      <c r="AT35" s="88">
        <f>+P35+Q35+R35+S35+T35-'Приложение №2'!E35</f>
        <v>0</v>
      </c>
    </row>
    <row r="36" spans="1:46">
      <c r="A36" s="67">
        <f t="shared" si="6"/>
        <v>22</v>
      </c>
      <c r="B36" s="68">
        <f t="shared" si="7"/>
        <v>22</v>
      </c>
      <c r="C36" s="68" t="s">
        <v>71</v>
      </c>
      <c r="D36" s="68" t="s">
        <v>85</v>
      </c>
      <c r="E36" s="69">
        <v>1990</v>
      </c>
      <c r="F36" s="69">
        <v>2017</v>
      </c>
      <c r="G36" s="69" t="s">
        <v>73</v>
      </c>
      <c r="H36" s="69">
        <v>10</v>
      </c>
      <c r="I36" s="69">
        <v>1</v>
      </c>
      <c r="J36" s="79">
        <v>3578</v>
      </c>
      <c r="K36" s="79">
        <v>3065.8</v>
      </c>
      <c r="L36" s="79">
        <v>0</v>
      </c>
      <c r="M36" s="80">
        <v>111</v>
      </c>
      <c r="N36" s="83">
        <f t="shared" si="1"/>
        <v>2579442.0237197066</v>
      </c>
      <c r="O36" s="79"/>
      <c r="P36" s="85"/>
      <c r="Q36" s="85"/>
      <c r="R36" s="85">
        <f>+'Приложение №2'!E36-'Приложение №1'!S36-P36</f>
        <v>1587485.8037197066</v>
      </c>
      <c r="S36" s="85">
        <v>991956.22</v>
      </c>
      <c r="T36" s="79">
        <f>+'Приложение №2'!E36-'Приложение №1'!P36-'Приложение №1'!Q36-'Приложение №1'!R36-'Приложение №1'!S36</f>
        <v>0</v>
      </c>
      <c r="U36" s="85">
        <f t="shared" si="17"/>
        <v>841.36017474059179</v>
      </c>
      <c r="V36" s="85">
        <f t="shared" si="17"/>
        <v>841.36017474059179</v>
      </c>
      <c r="W36" s="87">
        <v>2022</v>
      </c>
      <c r="X36" s="88" t="e">
        <f>+#REF!-'[1]Приложение №1'!$P946</f>
        <v>#REF!</v>
      </c>
      <c r="Z36" s="46">
        <f t="shared" si="18"/>
        <v>16117442.631482765</v>
      </c>
      <c r="AA36" s="31">
        <v>7351785.1489623599</v>
      </c>
      <c r="AB36" s="31">
        <v>2941415.2305656401</v>
      </c>
      <c r="AC36" s="31">
        <v>2172523.09760495</v>
      </c>
      <c r="AD36" s="31">
        <v>1388341.8568163801</v>
      </c>
      <c r="AE36" s="31">
        <v>0</v>
      </c>
      <c r="AF36" s="31"/>
      <c r="AG36" s="31">
        <v>326629.55300637998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1465470.24179607</v>
      </c>
      <c r="AN36" s="47">
        <v>161174.42631482799</v>
      </c>
      <c r="AO36" s="48">
        <v>310103.076416158</v>
      </c>
      <c r="AP36" s="91">
        <f>+N36-'Приложение №2'!E36</f>
        <v>0</v>
      </c>
      <c r="AQ36" s="6">
        <v>2001885.98</v>
      </c>
      <c r="AR36" s="6">
        <f t="shared" si="19"/>
        <v>415593.71639999998</v>
      </c>
      <c r="AS36" s="6">
        <f t="shared" si="20"/>
        <v>14668013.52</v>
      </c>
    </row>
    <row r="37" spans="1:46">
      <c r="A37" s="67">
        <f t="shared" si="6"/>
        <v>23</v>
      </c>
      <c r="B37" s="68">
        <f t="shared" si="7"/>
        <v>23</v>
      </c>
      <c r="C37" s="68" t="s">
        <v>71</v>
      </c>
      <c r="D37" s="68" t="s">
        <v>86</v>
      </c>
      <c r="E37" s="69">
        <v>1990</v>
      </c>
      <c r="F37" s="69">
        <v>2017</v>
      </c>
      <c r="G37" s="69" t="s">
        <v>73</v>
      </c>
      <c r="H37" s="69">
        <v>10</v>
      </c>
      <c r="I37" s="69">
        <v>1</v>
      </c>
      <c r="J37" s="79">
        <v>3562.9</v>
      </c>
      <c r="K37" s="79">
        <v>3045.6</v>
      </c>
      <c r="L37" s="79">
        <v>0</v>
      </c>
      <c r="M37" s="80">
        <v>121</v>
      </c>
      <c r="N37" s="83">
        <f t="shared" si="1"/>
        <v>6565896.2326294025</v>
      </c>
      <c r="O37" s="79"/>
      <c r="P37" s="85"/>
      <c r="Q37" s="85"/>
      <c r="R37" s="85">
        <f>+'Приложение №2'!E37-'Приложение №1'!S37</f>
        <v>2146649.1226294022</v>
      </c>
      <c r="S37" s="85">
        <v>4419247.1100000003</v>
      </c>
      <c r="T37" s="79">
        <f>+'Приложение №2'!E37-'Приложение №1'!P37-'Приложение №1'!Q37-'Приложение №1'!R37-'Приложение №1'!S37</f>
        <v>0</v>
      </c>
      <c r="U37" s="85">
        <f t="shared" si="17"/>
        <v>2155.8629605428823</v>
      </c>
      <c r="V37" s="85">
        <f t="shared" si="17"/>
        <v>2155.8629605428823</v>
      </c>
      <c r="W37" s="87">
        <v>2022</v>
      </c>
      <c r="X37" s="88" t="e">
        <f>+#REF!-'[1]Приложение №1'!$P947</f>
        <v>#REF!</v>
      </c>
      <c r="Z37" s="46">
        <f t="shared" si="18"/>
        <v>21832542.931861959</v>
      </c>
      <c r="AA37" s="31">
        <v>7300266.82142979</v>
      </c>
      <c r="AB37" s="31">
        <v>2920802.9860308599</v>
      </c>
      <c r="AC37" s="31">
        <v>2157298.9371804199</v>
      </c>
      <c r="AD37" s="31">
        <v>1378612.9203666099</v>
      </c>
      <c r="AE37" s="31">
        <v>0</v>
      </c>
      <c r="AF37" s="31"/>
      <c r="AG37" s="31">
        <v>324340.66562016797</v>
      </c>
      <c r="AH37" s="31">
        <v>0</v>
      </c>
      <c r="AI37" s="31">
        <v>0</v>
      </c>
      <c r="AJ37" s="31">
        <v>5075958.9299699701</v>
      </c>
      <c r="AK37" s="31">
        <v>0</v>
      </c>
      <c r="AL37" s="31">
        <v>0</v>
      </c>
      <c r="AM37" s="31">
        <v>2038005.3008288301</v>
      </c>
      <c r="AN37" s="47">
        <v>218325.42931862001</v>
      </c>
      <c r="AO37" s="48">
        <v>418930.94111669098</v>
      </c>
      <c r="AP37" s="91">
        <f>+N37-'Приложение №2'!E37</f>
        <v>0</v>
      </c>
      <c r="AQ37" s="6">
        <v>1845490.3</v>
      </c>
      <c r="AR37" s="6">
        <f t="shared" si="19"/>
        <v>412855.44479999994</v>
      </c>
      <c r="AS37" s="6">
        <f t="shared" si="20"/>
        <v>14571368.639999999</v>
      </c>
    </row>
    <row r="38" spans="1:46">
      <c r="A38" s="67">
        <f t="shared" si="6"/>
        <v>24</v>
      </c>
      <c r="B38" s="68">
        <f t="shared" si="7"/>
        <v>24</v>
      </c>
      <c r="C38" s="68" t="s">
        <v>71</v>
      </c>
      <c r="D38" s="68" t="s">
        <v>87</v>
      </c>
      <c r="E38" s="69">
        <v>1990</v>
      </c>
      <c r="F38" s="69">
        <v>2017</v>
      </c>
      <c r="G38" s="69" t="s">
        <v>73</v>
      </c>
      <c r="H38" s="69">
        <v>9</v>
      </c>
      <c r="I38" s="69">
        <v>1</v>
      </c>
      <c r="J38" s="79">
        <v>3197.5</v>
      </c>
      <c r="K38" s="79">
        <v>2621.1</v>
      </c>
      <c r="L38" s="79">
        <v>132.4</v>
      </c>
      <c r="M38" s="80">
        <v>94</v>
      </c>
      <c r="N38" s="83">
        <f t="shared" si="1"/>
        <v>2676812.0378491478</v>
      </c>
      <c r="O38" s="79"/>
      <c r="P38" s="85"/>
      <c r="Q38" s="85"/>
      <c r="R38" s="85">
        <v>1017398.54</v>
      </c>
      <c r="S38" s="85">
        <f>+'Приложение №2'!E38-'Приложение №1'!R38</f>
        <v>1659413.4978491478</v>
      </c>
      <c r="T38" s="79">
        <f>+'Приложение №2'!E38-'Приложение №1'!P38-'Приложение №1'!Q38-'Приложение №1'!R38-'Приложение №1'!S38</f>
        <v>0</v>
      </c>
      <c r="U38" s="85">
        <f t="shared" si="17"/>
        <v>972.14891514405224</v>
      </c>
      <c r="V38" s="85">
        <f t="shared" si="17"/>
        <v>972.14891514405224</v>
      </c>
      <c r="W38" s="87">
        <v>2022</v>
      </c>
      <c r="X38" s="88" t="e">
        <f>+#REF!-'[1]Приложение №1'!$P948</f>
        <v>#REF!</v>
      </c>
      <c r="Z38" s="46">
        <f t="shared" si="18"/>
        <v>19626786.772724852</v>
      </c>
      <c r="AA38" s="31">
        <v>6562716.0672657704</v>
      </c>
      <c r="AB38" s="31">
        <v>2625712.3410166502</v>
      </c>
      <c r="AC38" s="31">
        <v>1939345.6079399099</v>
      </c>
      <c r="AD38" s="31">
        <v>1239330.75109961</v>
      </c>
      <c r="AE38" s="31">
        <v>0</v>
      </c>
      <c r="AF38" s="31"/>
      <c r="AG38" s="31">
        <v>291572.31503988599</v>
      </c>
      <c r="AH38" s="31">
        <v>0</v>
      </c>
      <c r="AI38" s="31">
        <v>0</v>
      </c>
      <c r="AJ38" s="31">
        <v>4563131.4637306398</v>
      </c>
      <c r="AK38" s="31">
        <v>0</v>
      </c>
      <c r="AL38" s="31">
        <v>0</v>
      </c>
      <c r="AM38" s="31">
        <v>1832104.2860598699</v>
      </c>
      <c r="AN38" s="47">
        <v>196267.867727248</v>
      </c>
      <c r="AO38" s="48">
        <v>376606.07284526702</v>
      </c>
      <c r="AP38" s="91">
        <f>+N38-'Приложение №2'!E38</f>
        <v>0</v>
      </c>
      <c r="AQ38" s="6">
        <v>1678059.52</v>
      </c>
      <c r="AR38" s="6">
        <f t="shared" si="19"/>
        <v>385723.88339999993</v>
      </c>
      <c r="AS38" s="6">
        <f t="shared" si="20"/>
        <v>13613784.119999999</v>
      </c>
    </row>
    <row r="39" spans="1:46">
      <c r="A39" s="67">
        <f t="shared" si="6"/>
        <v>25</v>
      </c>
      <c r="B39" s="68">
        <f t="shared" si="7"/>
        <v>25</v>
      </c>
      <c r="C39" s="68" t="s">
        <v>71</v>
      </c>
      <c r="D39" s="68" t="s">
        <v>88</v>
      </c>
      <c r="E39" s="69">
        <v>1990</v>
      </c>
      <c r="F39" s="69">
        <v>2017</v>
      </c>
      <c r="G39" s="69" t="s">
        <v>73</v>
      </c>
      <c r="H39" s="69">
        <v>9</v>
      </c>
      <c r="I39" s="69">
        <v>1</v>
      </c>
      <c r="J39" s="79">
        <v>3216.7</v>
      </c>
      <c r="K39" s="79">
        <v>2758.3</v>
      </c>
      <c r="L39" s="79">
        <v>0</v>
      </c>
      <c r="M39" s="80">
        <v>101</v>
      </c>
      <c r="N39" s="83">
        <f t="shared" si="1"/>
        <v>1025546.3535245288</v>
      </c>
      <c r="O39" s="79"/>
      <c r="P39" s="85"/>
      <c r="Q39" s="85"/>
      <c r="R39" s="85">
        <f>+'Приложение №2'!E39</f>
        <v>1025546.3535245288</v>
      </c>
      <c r="S39" s="85">
        <f>+'Приложение №2'!E39-'Приложение №1'!R39</f>
        <v>0</v>
      </c>
      <c r="T39" s="79">
        <f>+'Приложение №2'!E39-'Приложение №1'!P39-'Приложение №1'!Q39-'Приложение №1'!R39-'Приложение №1'!S39</f>
        <v>0</v>
      </c>
      <c r="U39" s="85">
        <f t="shared" si="17"/>
        <v>371.80377534152512</v>
      </c>
      <c r="V39" s="85">
        <f t="shared" si="17"/>
        <v>371.80377534152512</v>
      </c>
      <c r="W39" s="87">
        <v>2022</v>
      </c>
      <c r="X39" s="88" t="e">
        <f>+#REF!-'[1]Приложение №1'!$P949</f>
        <v>#REF!</v>
      </c>
      <c r="Z39" s="46">
        <f t="shared" si="18"/>
        <v>15264572.541393425</v>
      </c>
      <c r="AA39" s="31">
        <v>8237660.7623945801</v>
      </c>
      <c r="AB39" s="31">
        <v>3295849.96565906</v>
      </c>
      <c r="AC39" s="31">
        <v>0</v>
      </c>
      <c r="AD39" s="31">
        <v>1555634.31288529</v>
      </c>
      <c r="AE39" s="31">
        <v>0</v>
      </c>
      <c r="AF39" s="31"/>
      <c r="AG39" s="31">
        <v>365987.770061385</v>
      </c>
      <c r="AH39" s="31">
        <v>0</v>
      </c>
      <c r="AI39" s="31">
        <v>0</v>
      </c>
      <c r="AJ39" s="31">
        <v>0</v>
      </c>
      <c r="AK39" s="31">
        <v>0</v>
      </c>
      <c r="AL39" s="31">
        <v>0</v>
      </c>
      <c r="AM39" s="31">
        <v>1362557.50165258</v>
      </c>
      <c r="AN39" s="47">
        <v>152645.72541393401</v>
      </c>
      <c r="AO39" s="48">
        <v>294236.50332659599</v>
      </c>
      <c r="AP39" s="91">
        <f>+N39-'Приложение №2'!E39</f>
        <v>0</v>
      </c>
      <c r="AQ39" s="6">
        <v>1661335.31</v>
      </c>
      <c r="AR39" s="6">
        <f t="shared" si="19"/>
        <v>373909.63140000001</v>
      </c>
      <c r="AS39" s="6">
        <f t="shared" si="20"/>
        <v>13196810.52</v>
      </c>
    </row>
    <row r="40" spans="1:46">
      <c r="A40" s="67">
        <f t="shared" si="6"/>
        <v>26</v>
      </c>
      <c r="B40" s="68">
        <f t="shared" si="7"/>
        <v>26</v>
      </c>
      <c r="C40" s="68" t="s">
        <v>75</v>
      </c>
      <c r="D40" s="68" t="s">
        <v>89</v>
      </c>
      <c r="E40" s="69">
        <v>1994</v>
      </c>
      <c r="F40" s="69">
        <v>2017</v>
      </c>
      <c r="G40" s="69" t="s">
        <v>73</v>
      </c>
      <c r="H40" s="69">
        <v>10</v>
      </c>
      <c r="I40" s="69">
        <v>1</v>
      </c>
      <c r="J40" s="79">
        <v>3224</v>
      </c>
      <c r="K40" s="79">
        <v>2850</v>
      </c>
      <c r="L40" s="79">
        <v>0</v>
      </c>
      <c r="M40" s="80">
        <v>96</v>
      </c>
      <c r="N40" s="83">
        <f t="shared" si="1"/>
        <v>3289538.0500000003</v>
      </c>
      <c r="O40" s="79"/>
      <c r="P40" s="85">
        <v>2383274.1340000001</v>
      </c>
      <c r="Q40" s="85"/>
      <c r="R40" s="85">
        <f>906263.92-0.004</f>
        <v>906263.91600000008</v>
      </c>
      <c r="S40" s="85"/>
      <c r="T40" s="79"/>
      <c r="U40" s="85">
        <v>1943.39953893812</v>
      </c>
      <c r="V40" s="85">
        <v>1943.39953893812</v>
      </c>
      <c r="W40" s="87">
        <v>2022</v>
      </c>
      <c r="X40" s="88" t="e">
        <f>+#REF!-'[1]Приложение №1'!#REF!</f>
        <v>#REF!</v>
      </c>
      <c r="Z40" s="46">
        <f t="shared" ref="Z40" si="21">SUM(AA40:AO40)</f>
        <v>3305541.4805859271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/>
      <c r="AG40" s="31">
        <v>0</v>
      </c>
      <c r="AH40" s="31">
        <v>0</v>
      </c>
      <c r="AI40" s="31">
        <v>2911322.6036112499</v>
      </c>
      <c r="AJ40" s="31">
        <v>0</v>
      </c>
      <c r="AK40" s="31">
        <v>0</v>
      </c>
      <c r="AL40" s="31">
        <v>0</v>
      </c>
      <c r="AM40" s="31">
        <v>297498.73325273301</v>
      </c>
      <c r="AN40" s="47">
        <v>33055.414805859298</v>
      </c>
      <c r="AO40" s="48">
        <v>63664.728916084903</v>
      </c>
      <c r="AP40" s="91">
        <f>+N40-'Приложение №2'!E40</f>
        <v>0</v>
      </c>
      <c r="AR40" s="6">
        <f t="shared" si="19"/>
        <v>386340.3</v>
      </c>
      <c r="AS40" s="6">
        <f t="shared" si="20"/>
        <v>13635540</v>
      </c>
      <c r="AT40" s="88">
        <f>+P40+Q40+R40+S40+T40-'Приложение №2'!E40</f>
        <v>0</v>
      </c>
    </row>
    <row r="41" spans="1:46">
      <c r="A41" s="67">
        <f t="shared" si="6"/>
        <v>27</v>
      </c>
      <c r="B41" s="68">
        <f t="shared" si="7"/>
        <v>27</v>
      </c>
      <c r="C41" s="68" t="s">
        <v>71</v>
      </c>
      <c r="D41" s="68" t="s">
        <v>90</v>
      </c>
      <c r="E41" s="69">
        <v>1991</v>
      </c>
      <c r="F41" s="69">
        <v>1991</v>
      </c>
      <c r="G41" s="69" t="s">
        <v>73</v>
      </c>
      <c r="H41" s="69">
        <v>5</v>
      </c>
      <c r="I41" s="69">
        <v>8</v>
      </c>
      <c r="J41" s="79">
        <v>7532.7</v>
      </c>
      <c r="K41" s="79">
        <v>6513.5</v>
      </c>
      <c r="L41" s="79">
        <v>98.2</v>
      </c>
      <c r="M41" s="80">
        <v>288</v>
      </c>
      <c r="N41" s="83">
        <f t="shared" si="1"/>
        <v>12339134.397031404</v>
      </c>
      <c r="O41" s="82"/>
      <c r="P41" s="85">
        <f>+'Приложение №2'!E41-'Приложение №1'!R41</f>
        <v>9316044.0859456901</v>
      </c>
      <c r="Q41" s="85"/>
      <c r="R41" s="85">
        <f>+AQ41+AR41</f>
        <v>3023090.311085714</v>
      </c>
      <c r="S41" s="85">
        <f>+'Приложение №2'!E41-'Приложение №1'!P41-'Приложение №1'!Q41-'Приложение №1'!R41</f>
        <v>0</v>
      </c>
      <c r="T41" s="79">
        <f>+'Приложение №2'!E41-'Приложение №1'!P41-'Приложение №1'!Q41-'Приложение №1'!R41-'Приложение №1'!S41</f>
        <v>0</v>
      </c>
      <c r="U41" s="85">
        <f t="shared" si="4"/>
        <v>1866.2574522484995</v>
      </c>
      <c r="V41" s="85">
        <f t="shared" si="4"/>
        <v>1866.2574522484995</v>
      </c>
      <c r="W41" s="87">
        <v>2022</v>
      </c>
      <c r="X41" s="88" t="e">
        <f>+#REF!-'[1]Приложение №1'!$P574</f>
        <v>#REF!</v>
      </c>
      <c r="Z41" s="46">
        <f t="shared" si="5"/>
        <v>28038201.105236765</v>
      </c>
      <c r="AA41" s="31">
        <v>13119220.497721599</v>
      </c>
      <c r="AB41" s="31">
        <v>5615316.9923980404</v>
      </c>
      <c r="AC41" s="31">
        <v>0</v>
      </c>
      <c r="AD41" s="31">
        <v>5294421.91644648</v>
      </c>
      <c r="AE41" s="31">
        <v>0</v>
      </c>
      <c r="AF41" s="31"/>
      <c r="AG41" s="31">
        <v>544692.12481385004</v>
      </c>
      <c r="AH41" s="31">
        <v>0</v>
      </c>
      <c r="AI41" s="31">
        <v>0</v>
      </c>
      <c r="AJ41" s="31">
        <v>0</v>
      </c>
      <c r="AK41" s="31">
        <v>0</v>
      </c>
      <c r="AL41" s="31">
        <v>0</v>
      </c>
      <c r="AM41" s="31">
        <v>2646791.5738696898</v>
      </c>
      <c r="AN41" s="47">
        <v>280382.01105236798</v>
      </c>
      <c r="AO41" s="48">
        <v>537375.98893473495</v>
      </c>
      <c r="AP41" s="91">
        <f>+N41-'Приложение №2'!E41</f>
        <v>0</v>
      </c>
      <c r="AQ41" s="6">
        <f>3159895.02-'[3]Приложение №1'!$R$23-542094.29</f>
        <v>2338680.5110857142</v>
      </c>
      <c r="AR41" s="6">
        <f>+(K41*10+L41*20)*12*0.85</f>
        <v>684409.79999999993</v>
      </c>
      <c r="AS41" s="6">
        <f>+(K41*10+L41*20)*12*30-'[3]Приложение №1'!$S$23-4668048.56</f>
        <v>19282413.25</v>
      </c>
      <c r="AT41" s="88">
        <f>+P41+Q41+R41+S41+T41-'Приложение №2'!E41</f>
        <v>0</v>
      </c>
    </row>
    <row r="42" spans="1:46">
      <c r="A42" s="67">
        <f t="shared" si="6"/>
        <v>28</v>
      </c>
      <c r="B42" s="68">
        <f t="shared" si="7"/>
        <v>28</v>
      </c>
      <c r="C42" s="68" t="s">
        <v>75</v>
      </c>
      <c r="D42" s="68" t="s">
        <v>91</v>
      </c>
      <c r="E42" s="69">
        <v>1993</v>
      </c>
      <c r="F42" s="69">
        <v>1993</v>
      </c>
      <c r="G42" s="69" t="s">
        <v>73</v>
      </c>
      <c r="H42" s="69">
        <v>9</v>
      </c>
      <c r="I42" s="69">
        <v>1</v>
      </c>
      <c r="J42" s="79">
        <v>2888.5</v>
      </c>
      <c r="K42" s="79">
        <v>2497</v>
      </c>
      <c r="L42" s="79">
        <v>0</v>
      </c>
      <c r="M42" s="80">
        <v>69</v>
      </c>
      <c r="N42" s="83">
        <f t="shared" si="1"/>
        <v>3685808.05</v>
      </c>
      <c r="O42" s="79"/>
      <c r="P42" s="85">
        <v>2911514.27</v>
      </c>
      <c r="Q42" s="85"/>
      <c r="R42" s="85">
        <v>774293.78</v>
      </c>
      <c r="S42" s="85"/>
      <c r="T42" s="79">
        <v>0</v>
      </c>
      <c r="U42" s="85">
        <f t="shared" si="4"/>
        <v>1476.0945334401281</v>
      </c>
      <c r="V42" s="85">
        <f t="shared" si="4"/>
        <v>1476.0945334401281</v>
      </c>
      <c r="W42" s="87">
        <v>2022</v>
      </c>
      <c r="X42" s="88" t="e">
        <f>+#REF!-'[1]Приложение №1'!#REF!</f>
        <v>#REF!</v>
      </c>
      <c r="Z42" s="46">
        <f t="shared" si="5"/>
        <v>11478959.236332804</v>
      </c>
      <c r="AA42" s="31">
        <v>5974688.2730102502</v>
      </c>
      <c r="AB42" s="31">
        <v>0</v>
      </c>
      <c r="AC42" s="31">
        <v>0</v>
      </c>
      <c r="AD42" s="31">
        <v>0</v>
      </c>
      <c r="AE42" s="31">
        <v>0</v>
      </c>
      <c r="AF42" s="31"/>
      <c r="AG42" s="31">
        <v>0</v>
      </c>
      <c r="AH42" s="31">
        <v>0</v>
      </c>
      <c r="AI42" s="31">
        <v>0</v>
      </c>
      <c r="AJ42" s="31">
        <v>4154269.0198868001</v>
      </c>
      <c r="AK42" s="31">
        <v>0</v>
      </c>
      <c r="AL42" s="31">
        <v>0</v>
      </c>
      <c r="AM42" s="31">
        <v>1013712.56968269</v>
      </c>
      <c r="AN42" s="47">
        <v>114789.592363328</v>
      </c>
      <c r="AO42" s="48">
        <v>221499.78138973701</v>
      </c>
      <c r="AP42" s="91">
        <f>+N42-'Приложение №2'!E42</f>
        <v>0</v>
      </c>
      <c r="AR42" s="6">
        <f>+(K42*13.29+L42*22.52)*12*0.85</f>
        <v>338488.32599999994</v>
      </c>
      <c r="AT42" s="88">
        <f>+P42+Q42+R42+S42+T42-'Приложение №2'!E42</f>
        <v>0</v>
      </c>
    </row>
    <row r="43" spans="1:46">
      <c r="A43" s="67">
        <f t="shared" si="6"/>
        <v>29</v>
      </c>
      <c r="B43" s="68">
        <f t="shared" si="7"/>
        <v>29</v>
      </c>
      <c r="C43" s="68" t="s">
        <v>71</v>
      </c>
      <c r="D43" s="68" t="s">
        <v>92</v>
      </c>
      <c r="E43" s="69">
        <v>1990</v>
      </c>
      <c r="F43" s="69">
        <v>1990</v>
      </c>
      <c r="G43" s="69" t="s">
        <v>73</v>
      </c>
      <c r="H43" s="69">
        <v>5</v>
      </c>
      <c r="I43" s="69">
        <v>8</v>
      </c>
      <c r="J43" s="79">
        <v>7467.3</v>
      </c>
      <c r="K43" s="79">
        <v>6603.4</v>
      </c>
      <c r="L43" s="79">
        <v>0</v>
      </c>
      <c r="M43" s="80">
        <v>290</v>
      </c>
      <c r="N43" s="83">
        <f t="shared" si="1"/>
        <v>12311331.096946757</v>
      </c>
      <c r="O43" s="82"/>
      <c r="P43" s="85">
        <v>268185.377174525</v>
      </c>
      <c r="Q43" s="85"/>
      <c r="R43" s="85">
        <f t="shared" si="8"/>
        <v>3929680.86</v>
      </c>
      <c r="S43" s="85">
        <f>+'Приложение №2'!E43-'Приложение №1'!P43-'Приложение №1'!Q43-'Приложение №1'!R43</f>
        <v>8113464.8597722333</v>
      </c>
      <c r="T43" s="79">
        <f>+'Приложение №2'!E43-'Приложение №1'!P43-'Приложение №1'!Q43-'Приложение №1'!R43-'Приложение №1'!S43</f>
        <v>0</v>
      </c>
      <c r="U43" s="85">
        <f t="shared" si="4"/>
        <v>1864.3927517561799</v>
      </c>
      <c r="V43" s="85">
        <f t="shared" si="4"/>
        <v>1864.3927517561799</v>
      </c>
      <c r="W43" s="87">
        <v>2022</v>
      </c>
      <c r="X43" s="88" t="e">
        <f>+#REF!-'[1]Приложение №1'!$P577</f>
        <v>#REF!</v>
      </c>
      <c r="Z43" s="46">
        <f t="shared" si="5"/>
        <v>28006015.637174569</v>
      </c>
      <c r="AA43" s="31">
        <v>13104160.749389499</v>
      </c>
      <c r="AB43" s="31">
        <v>5608871.0865055798</v>
      </c>
      <c r="AC43" s="31">
        <v>0</v>
      </c>
      <c r="AD43" s="31">
        <v>5288344.3707843898</v>
      </c>
      <c r="AE43" s="31">
        <v>0</v>
      </c>
      <c r="AF43" s="31"/>
      <c r="AG43" s="31">
        <v>544066.86462254298</v>
      </c>
      <c r="AH43" s="31">
        <v>0</v>
      </c>
      <c r="AI43" s="31">
        <v>0</v>
      </c>
      <c r="AJ43" s="31">
        <v>0</v>
      </c>
      <c r="AK43" s="31">
        <v>0</v>
      </c>
      <c r="AL43" s="31">
        <v>0</v>
      </c>
      <c r="AM43" s="31">
        <v>2643753.2824561899</v>
      </c>
      <c r="AN43" s="47">
        <v>280060.15637174499</v>
      </c>
      <c r="AO43" s="48">
        <v>536759.12704461697</v>
      </c>
      <c r="AP43" s="91">
        <f>+N43-'Приложение №2'!E43</f>
        <v>0</v>
      </c>
      <c r="AQ43" s="6">
        <v>3256134.06</v>
      </c>
      <c r="AR43" s="6">
        <f t="shared" ref="AR43:AR50" si="22">+(K43*10+L43*20)*12*0.85</f>
        <v>673546.79999999993</v>
      </c>
      <c r="AS43" s="6">
        <f t="shared" ref="AS43:AS50" si="23">+(K43*10+L43*20)*12*30</f>
        <v>23772240</v>
      </c>
      <c r="AT43" s="88">
        <f>+P43+Q43+R43+S43+T43-'Приложение №2'!E43</f>
        <v>0</v>
      </c>
    </row>
    <row r="44" spans="1:46">
      <c r="A44" s="67">
        <f t="shared" si="6"/>
        <v>30</v>
      </c>
      <c r="B44" s="68">
        <f t="shared" si="7"/>
        <v>30</v>
      </c>
      <c r="C44" s="68" t="s">
        <v>71</v>
      </c>
      <c r="D44" s="68" t="s">
        <v>93</v>
      </c>
      <c r="E44" s="69">
        <v>1986</v>
      </c>
      <c r="F44" s="69">
        <v>2013</v>
      </c>
      <c r="G44" s="69" t="s">
        <v>73</v>
      </c>
      <c r="H44" s="69">
        <v>5</v>
      </c>
      <c r="I44" s="69">
        <v>3</v>
      </c>
      <c r="J44" s="79">
        <v>4428.3999999999996</v>
      </c>
      <c r="K44" s="79">
        <v>3725.8</v>
      </c>
      <c r="L44" s="79">
        <v>0</v>
      </c>
      <c r="M44" s="80">
        <v>153</v>
      </c>
      <c r="N44" s="83">
        <f t="shared" si="1"/>
        <v>6874212.2514287233</v>
      </c>
      <c r="O44" s="79"/>
      <c r="P44" s="85">
        <v>3009586.72</v>
      </c>
      <c r="Q44" s="85"/>
      <c r="R44" s="85">
        <f t="shared" si="8"/>
        <v>2244260.13</v>
      </c>
      <c r="S44" s="85">
        <f>+'Приложение №2'!E44-'Приложение №1'!P44-'Приложение №1'!R44</f>
        <v>1620365.4014287242</v>
      </c>
      <c r="T44" s="79">
        <f>+'Приложение №2'!E44-'Приложение №1'!P44-'Приложение №1'!Q44-'Приложение №1'!R44-'Приложение №1'!S44</f>
        <v>0</v>
      </c>
      <c r="U44" s="85">
        <f t="shared" ref="U44:V53" si="24">$N44/($K44+$L44)</f>
        <v>1845.0298597425312</v>
      </c>
      <c r="V44" s="85">
        <f t="shared" si="24"/>
        <v>1845.0298597425312</v>
      </c>
      <c r="W44" s="87">
        <v>2022</v>
      </c>
      <c r="X44" s="88" t="e">
        <f>+#REF!-'[1]Приложение №1'!$P1347</f>
        <v>#REF!</v>
      </c>
      <c r="Z44" s="46">
        <f t="shared" ref="Z44:Z54" si="25">SUM(AA44:AO44)</f>
        <v>12150273.237424362</v>
      </c>
      <c r="AA44" s="31">
        <v>7382843.4652546104</v>
      </c>
      <c r="AB44" s="31">
        <v>0</v>
      </c>
      <c r="AC44" s="31">
        <v>0</v>
      </c>
      <c r="AD44" s="31">
        <v>2979436.7931331</v>
      </c>
      <c r="AE44" s="31">
        <v>0</v>
      </c>
      <c r="AF44" s="31"/>
      <c r="AG44" s="31">
        <v>306525.58168040199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1126659.48924375</v>
      </c>
      <c r="AN44" s="47">
        <v>121502.73237424401</v>
      </c>
      <c r="AO44" s="48">
        <v>233305.17573825599</v>
      </c>
      <c r="AP44" s="91">
        <f>+N44-'Приложение №2'!E44</f>
        <v>0</v>
      </c>
      <c r="AQ44" s="6">
        <v>1864228.53</v>
      </c>
      <c r="AR44" s="6">
        <f t="shared" si="22"/>
        <v>380031.6</v>
      </c>
      <c r="AS44" s="6">
        <f t="shared" si="23"/>
        <v>13412880</v>
      </c>
    </row>
    <row r="45" spans="1:46">
      <c r="A45" s="67">
        <f t="shared" si="6"/>
        <v>31</v>
      </c>
      <c r="B45" s="68">
        <f t="shared" si="7"/>
        <v>31</v>
      </c>
      <c r="C45" s="68" t="s">
        <v>71</v>
      </c>
      <c r="D45" s="68" t="s">
        <v>94</v>
      </c>
      <c r="E45" s="69">
        <v>1982</v>
      </c>
      <c r="F45" s="69">
        <v>2015</v>
      </c>
      <c r="G45" s="69" t="s">
        <v>58</v>
      </c>
      <c r="H45" s="69">
        <v>5</v>
      </c>
      <c r="I45" s="69">
        <v>2</v>
      </c>
      <c r="J45" s="79">
        <v>4442.3</v>
      </c>
      <c r="K45" s="79">
        <v>3156.5</v>
      </c>
      <c r="L45" s="79">
        <v>550.29999999999995</v>
      </c>
      <c r="M45" s="80">
        <v>201</v>
      </c>
      <c r="N45" s="83">
        <f t="shared" si="1"/>
        <v>4475493.9860630389</v>
      </c>
      <c r="O45" s="79"/>
      <c r="P45" s="85">
        <v>845080.53</v>
      </c>
      <c r="Q45" s="85"/>
      <c r="R45" s="85">
        <f t="shared" si="8"/>
        <v>2476157.23</v>
      </c>
      <c r="S45" s="85">
        <f>+'Приложение №2'!E45-'Приложение №1'!P45-'Приложение №1'!R45</f>
        <v>1154256.2260630396</v>
      </c>
      <c r="T45" s="79">
        <f>+'Приложение №2'!E45-'Приложение №1'!P45-'Приложение №1'!Q45-'Приложение №1'!R45-'Приложение №1'!S45</f>
        <v>0</v>
      </c>
      <c r="U45" s="85">
        <f t="shared" si="24"/>
        <v>1207.3740115633534</v>
      </c>
      <c r="V45" s="85">
        <f t="shared" si="24"/>
        <v>1207.3740115633534</v>
      </c>
      <c r="W45" s="87">
        <v>2022</v>
      </c>
      <c r="X45" s="88" t="e">
        <f>+#REF!-'[1]Приложение №1'!$P1351</f>
        <v>#REF!</v>
      </c>
      <c r="Z45" s="46">
        <f t="shared" si="25"/>
        <v>7162902.2400000012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1"/>
      <c r="AG45" s="31">
        <v>0</v>
      </c>
      <c r="AH45" s="31">
        <v>0</v>
      </c>
      <c r="AI45" s="31">
        <v>0</v>
      </c>
      <c r="AJ45" s="31">
        <v>6238558.3575369604</v>
      </c>
      <c r="AK45" s="31">
        <v>0</v>
      </c>
      <c r="AL45" s="31">
        <v>0</v>
      </c>
      <c r="AM45" s="31">
        <v>716290.22400000005</v>
      </c>
      <c r="AN45" s="47">
        <v>71629.022400000002</v>
      </c>
      <c r="AO45" s="48">
        <v>136424.63606304</v>
      </c>
      <c r="AP45" s="91">
        <f>+N45-'Приложение №2'!E45</f>
        <v>0</v>
      </c>
      <c r="AQ45" s="6">
        <v>2041933.03</v>
      </c>
      <c r="AR45" s="6">
        <f t="shared" si="22"/>
        <v>434224.2</v>
      </c>
      <c r="AS45" s="6">
        <f t="shared" si="23"/>
        <v>15325560</v>
      </c>
    </row>
    <row r="46" spans="1:46">
      <c r="A46" s="67">
        <f t="shared" si="6"/>
        <v>32</v>
      </c>
      <c r="B46" s="68">
        <f t="shared" si="7"/>
        <v>32</v>
      </c>
      <c r="C46" s="68" t="s">
        <v>71</v>
      </c>
      <c r="D46" s="68" t="s">
        <v>95</v>
      </c>
      <c r="E46" s="69">
        <v>1982</v>
      </c>
      <c r="F46" s="69">
        <v>2015</v>
      </c>
      <c r="G46" s="69" t="s">
        <v>58</v>
      </c>
      <c r="H46" s="69">
        <v>5</v>
      </c>
      <c r="I46" s="69">
        <v>2</v>
      </c>
      <c r="J46" s="79">
        <v>4452.8</v>
      </c>
      <c r="K46" s="79">
        <v>3512.5</v>
      </c>
      <c r="L46" s="79">
        <v>318.8</v>
      </c>
      <c r="M46" s="80">
        <v>217</v>
      </c>
      <c r="N46" s="83">
        <f t="shared" ref="N46:N78" si="26">+P46+Q46+R46+S46+T46</f>
        <v>4016836.5007339837</v>
      </c>
      <c r="O46" s="79"/>
      <c r="P46" s="85"/>
      <c r="Q46" s="85"/>
      <c r="R46" s="85">
        <v>1643740.64</v>
      </c>
      <c r="S46" s="85">
        <v>1314001.95</v>
      </c>
      <c r="T46" s="79">
        <f>+'Приложение №2'!E46-'Приложение №1'!P46-'Приложение №1'!Q46-'Приложение №1'!R46-'Приложение №1'!S46</f>
        <v>1059093.9107339841</v>
      </c>
      <c r="U46" s="85">
        <f t="shared" si="24"/>
        <v>1048.4265133855306</v>
      </c>
      <c r="V46" s="85">
        <f t="shared" si="24"/>
        <v>1048.4265133855306</v>
      </c>
      <c r="W46" s="87">
        <v>2022</v>
      </c>
      <c r="X46" s="88" t="e">
        <f>+#REF!-'[1]Приложение №1'!$P1352</f>
        <v>#REF!</v>
      </c>
      <c r="Z46" s="46">
        <f t="shared" si="25"/>
        <v>7066064.3040000051</v>
      </c>
      <c r="AA46" s="31">
        <v>0</v>
      </c>
      <c r="AB46" s="31">
        <v>0</v>
      </c>
      <c r="AC46" s="31">
        <v>0</v>
      </c>
      <c r="AD46" s="31">
        <v>0</v>
      </c>
      <c r="AE46" s="31">
        <v>0</v>
      </c>
      <c r="AF46" s="31"/>
      <c r="AG46" s="31">
        <v>0</v>
      </c>
      <c r="AH46" s="31">
        <v>0</v>
      </c>
      <c r="AI46" s="31">
        <v>0</v>
      </c>
      <c r="AJ46" s="31">
        <v>6154216.9698260203</v>
      </c>
      <c r="AK46" s="31">
        <v>0</v>
      </c>
      <c r="AL46" s="31">
        <v>0</v>
      </c>
      <c r="AM46" s="31">
        <v>706606.43039999995</v>
      </c>
      <c r="AN46" s="47">
        <v>70660.643039999995</v>
      </c>
      <c r="AO46" s="48">
        <v>134580.260733984</v>
      </c>
      <c r="AP46" s="91">
        <f>+N46-'Приложение №2'!E46</f>
        <v>0</v>
      </c>
      <c r="AQ46" s="6">
        <v>1702606.52</v>
      </c>
      <c r="AR46" s="6">
        <f t="shared" si="22"/>
        <v>423310.2</v>
      </c>
      <c r="AS46" s="6">
        <f t="shared" si="23"/>
        <v>14940360</v>
      </c>
    </row>
    <row r="47" spans="1:46">
      <c r="A47" s="67">
        <f t="shared" si="6"/>
        <v>33</v>
      </c>
      <c r="B47" s="68">
        <f t="shared" si="7"/>
        <v>33</v>
      </c>
      <c r="C47" s="68" t="s">
        <v>71</v>
      </c>
      <c r="D47" s="68" t="s">
        <v>96</v>
      </c>
      <c r="E47" s="69">
        <v>1982</v>
      </c>
      <c r="F47" s="69">
        <v>2015</v>
      </c>
      <c r="G47" s="69" t="s">
        <v>58</v>
      </c>
      <c r="H47" s="69">
        <v>5</v>
      </c>
      <c r="I47" s="69">
        <v>2</v>
      </c>
      <c r="J47" s="79">
        <v>4432.8999999999996</v>
      </c>
      <c r="K47" s="79">
        <v>3547.5</v>
      </c>
      <c r="L47" s="79">
        <v>134.80000000000001</v>
      </c>
      <c r="M47" s="80">
        <v>210</v>
      </c>
      <c r="N47" s="83">
        <f t="shared" si="26"/>
        <v>4129287.6900192648</v>
      </c>
      <c r="O47" s="79"/>
      <c r="P47" s="85"/>
      <c r="Q47" s="85"/>
      <c r="R47" s="85">
        <v>1735919.07</v>
      </c>
      <c r="S47" s="85">
        <v>1334293.18</v>
      </c>
      <c r="T47" s="79">
        <f>+'Приложение №2'!E47-'Приложение №1'!P47-'Приложение №1'!Q47-'Приложение №1'!R47-'Приложение №1'!S47</f>
        <v>1059075.4400192646</v>
      </c>
      <c r="U47" s="85">
        <f t="shared" si="24"/>
        <v>1121.3881785892688</v>
      </c>
      <c r="V47" s="85">
        <f t="shared" si="24"/>
        <v>1121.3881785892688</v>
      </c>
      <c r="W47" s="87">
        <v>2022</v>
      </c>
      <c r="X47" s="88" t="e">
        <f>+#REF!-'[1]Приложение №1'!$P1353</f>
        <v>#REF!</v>
      </c>
      <c r="Z47" s="46">
        <f t="shared" si="25"/>
        <v>7065093.9840000039</v>
      </c>
      <c r="AA47" s="31">
        <v>0</v>
      </c>
      <c r="AB47" s="31">
        <v>0</v>
      </c>
      <c r="AC47" s="31">
        <v>0</v>
      </c>
      <c r="AD47" s="31">
        <v>0</v>
      </c>
      <c r="AE47" s="31">
        <v>0</v>
      </c>
      <c r="AF47" s="31"/>
      <c r="AG47" s="31">
        <v>0</v>
      </c>
      <c r="AH47" s="31">
        <v>0</v>
      </c>
      <c r="AI47" s="31">
        <v>0</v>
      </c>
      <c r="AJ47" s="31">
        <v>6153371.8657407397</v>
      </c>
      <c r="AK47" s="31">
        <v>0</v>
      </c>
      <c r="AL47" s="31">
        <v>0</v>
      </c>
      <c r="AM47" s="31">
        <v>706509.39839999995</v>
      </c>
      <c r="AN47" s="47">
        <v>70650.939840000006</v>
      </c>
      <c r="AO47" s="48">
        <v>134561.780019264</v>
      </c>
      <c r="AP47" s="91">
        <f>+N47-'Приложение №2'!E47</f>
        <v>0</v>
      </c>
      <c r="AQ47" s="6">
        <v>1792243.71</v>
      </c>
      <c r="AR47" s="6">
        <f t="shared" si="22"/>
        <v>389344.2</v>
      </c>
      <c r="AS47" s="6">
        <f t="shared" si="23"/>
        <v>13741560</v>
      </c>
    </row>
    <row r="48" spans="1:46">
      <c r="A48" s="67">
        <f t="shared" si="6"/>
        <v>34</v>
      </c>
      <c r="B48" s="68">
        <f t="shared" si="7"/>
        <v>34</v>
      </c>
      <c r="C48" s="68" t="s">
        <v>71</v>
      </c>
      <c r="D48" s="68" t="s">
        <v>97</v>
      </c>
      <c r="E48" s="69" t="s">
        <v>98</v>
      </c>
      <c r="F48" s="69"/>
      <c r="G48" s="69" t="s">
        <v>99</v>
      </c>
      <c r="H48" s="69" t="s">
        <v>100</v>
      </c>
      <c r="I48" s="69" t="s">
        <v>101</v>
      </c>
      <c r="J48" s="79">
        <v>4415.8999999999996</v>
      </c>
      <c r="K48" s="79">
        <v>2900.4</v>
      </c>
      <c r="L48" s="79">
        <v>868.6</v>
      </c>
      <c r="M48" s="80">
        <v>169</v>
      </c>
      <c r="N48" s="81">
        <f t="shared" si="26"/>
        <v>3549906.48971568</v>
      </c>
      <c r="O48" s="82">
        <v>0</v>
      </c>
      <c r="P48" s="85">
        <v>0</v>
      </c>
      <c r="Q48" s="85">
        <v>0</v>
      </c>
      <c r="R48" s="85">
        <f>+'Приложение №2'!E48</f>
        <v>3549906.48971568</v>
      </c>
      <c r="S48" s="85"/>
      <c r="T48" s="85">
        <v>0</v>
      </c>
      <c r="U48" s="79">
        <f t="shared" si="24"/>
        <v>941.86959132811887</v>
      </c>
      <c r="V48" s="79">
        <f t="shared" si="24"/>
        <v>941.86959132811887</v>
      </c>
      <c r="W48" s="87">
        <v>2022</v>
      </c>
      <c r="X48" s="88"/>
      <c r="Z48" s="46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47"/>
      <c r="AO48" s="48"/>
      <c r="AP48" s="91">
        <f>+N48-'Приложение №2'!E48</f>
        <v>0</v>
      </c>
      <c r="AQ48" s="6">
        <v>3734892.48</v>
      </c>
      <c r="AR48" s="6">
        <f t="shared" si="22"/>
        <v>473035.2</v>
      </c>
      <c r="AS48" s="6">
        <f t="shared" si="23"/>
        <v>16695360</v>
      </c>
      <c r="AT48" s="88">
        <f t="shared" ref="AT48" si="27">+S48-AS48</f>
        <v>-16695360</v>
      </c>
    </row>
    <row r="49" spans="1:46">
      <c r="A49" s="67">
        <f t="shared" si="6"/>
        <v>35</v>
      </c>
      <c r="B49" s="68">
        <f t="shared" si="7"/>
        <v>35</v>
      </c>
      <c r="C49" s="68" t="s">
        <v>71</v>
      </c>
      <c r="D49" s="68" t="s">
        <v>102</v>
      </c>
      <c r="E49" s="69">
        <v>1983</v>
      </c>
      <c r="F49" s="69">
        <v>2008</v>
      </c>
      <c r="G49" s="69" t="s">
        <v>73</v>
      </c>
      <c r="H49" s="69">
        <v>5</v>
      </c>
      <c r="I49" s="69">
        <v>3</v>
      </c>
      <c r="J49" s="79">
        <v>5132.1000000000004</v>
      </c>
      <c r="K49" s="79">
        <v>4364.6000000000004</v>
      </c>
      <c r="L49" s="79">
        <v>0</v>
      </c>
      <c r="M49" s="80">
        <v>197</v>
      </c>
      <c r="N49" s="83">
        <f t="shared" si="26"/>
        <v>13200960.881853975</v>
      </c>
      <c r="O49" s="79"/>
      <c r="P49" s="85">
        <v>3983000.05</v>
      </c>
      <c r="Q49" s="85"/>
      <c r="R49" s="85">
        <f t="shared" si="8"/>
        <v>2481839.0700000003</v>
      </c>
      <c r="S49" s="85">
        <f>+'Приложение №2'!E49-'Приложение №1'!P49-'Приложение №1'!Q49-'Приложение №1'!R49</f>
        <v>6736121.7618539743</v>
      </c>
      <c r="T49" s="79">
        <f>+'Приложение №2'!E49-'Приложение №1'!P49-'Приложение №1'!Q49-'Приложение №1'!R49-'Приложение №1'!S49</f>
        <v>0</v>
      </c>
      <c r="U49" s="85">
        <f t="shared" si="24"/>
        <v>3024.5522801296738</v>
      </c>
      <c r="V49" s="85">
        <f t="shared" si="24"/>
        <v>3024.5522801296738</v>
      </c>
      <c r="W49" s="87">
        <v>2022</v>
      </c>
      <c r="X49" s="88" t="e">
        <f>+#REF!-'[1]Приложение №1'!$P959</f>
        <v>#REF!</v>
      </c>
      <c r="Z49" s="46">
        <f t="shared" si="25"/>
        <v>38187844.389634877</v>
      </c>
      <c r="AA49" s="31">
        <v>8573356.2018279508</v>
      </c>
      <c r="AB49" s="31">
        <v>3669586.3729378101</v>
      </c>
      <c r="AC49" s="31">
        <v>3275767.61949783</v>
      </c>
      <c r="AD49" s="31">
        <v>3459882.7712624599</v>
      </c>
      <c r="AE49" s="31">
        <v>0</v>
      </c>
      <c r="AF49" s="31"/>
      <c r="AG49" s="31">
        <v>355954.04522476502</v>
      </c>
      <c r="AH49" s="31">
        <v>0</v>
      </c>
      <c r="AI49" s="31">
        <v>14183322.7702034</v>
      </c>
      <c r="AJ49" s="31">
        <v>0</v>
      </c>
      <c r="AK49" s="31">
        <v>0</v>
      </c>
      <c r="AL49" s="31">
        <v>0</v>
      </c>
      <c r="AM49" s="31">
        <v>3555128.2378351898</v>
      </c>
      <c r="AN49" s="47">
        <v>381878.443896349</v>
      </c>
      <c r="AO49" s="48">
        <v>732967.92694913095</v>
      </c>
      <c r="AP49" s="91">
        <f>+N49-'Приложение №2'!E49</f>
        <v>0</v>
      </c>
      <c r="AQ49" s="6">
        <v>2036649.87</v>
      </c>
      <c r="AR49" s="6">
        <f t="shared" si="22"/>
        <v>445189.2</v>
      </c>
      <c r="AS49" s="6">
        <f t="shared" si="23"/>
        <v>15712560</v>
      </c>
      <c r="AT49" s="88">
        <f>+P49+Q49+R49+S49+T49-'Приложение №2'!E49</f>
        <v>0</v>
      </c>
    </row>
    <row r="50" spans="1:46">
      <c r="A50" s="67">
        <f t="shared" si="6"/>
        <v>36</v>
      </c>
      <c r="B50" s="68">
        <f t="shared" si="7"/>
        <v>36</v>
      </c>
      <c r="C50" s="68" t="s">
        <v>71</v>
      </c>
      <c r="D50" s="68" t="s">
        <v>103</v>
      </c>
      <c r="E50" s="69">
        <v>1992</v>
      </c>
      <c r="F50" s="69">
        <v>2001</v>
      </c>
      <c r="G50" s="69" t="s">
        <v>58</v>
      </c>
      <c r="H50" s="69">
        <v>3</v>
      </c>
      <c r="I50" s="69">
        <v>5</v>
      </c>
      <c r="J50" s="79">
        <v>2965.1</v>
      </c>
      <c r="K50" s="79">
        <v>2484</v>
      </c>
      <c r="L50" s="79">
        <v>87.5</v>
      </c>
      <c r="M50" s="80">
        <v>91</v>
      </c>
      <c r="N50" s="83">
        <f t="shared" si="26"/>
        <v>32984761.529374082</v>
      </c>
      <c r="O50" s="79"/>
      <c r="P50" s="85">
        <v>17333675.789999999</v>
      </c>
      <c r="Q50" s="85"/>
      <c r="R50" s="85">
        <f t="shared" si="8"/>
        <v>1444237.05</v>
      </c>
      <c r="S50" s="85">
        <f>+AS50</f>
        <v>9572400</v>
      </c>
      <c r="T50" s="79">
        <f>+'Приложение №2'!E50-'Приложение №1'!P50-'Приложение №1'!Q50-'Приложение №1'!R50-'Приложение №1'!S50</f>
        <v>4634448.6893740818</v>
      </c>
      <c r="U50" s="85">
        <f t="shared" si="24"/>
        <v>12827.050954452297</v>
      </c>
      <c r="V50" s="85">
        <f t="shared" si="24"/>
        <v>12827.050954452297</v>
      </c>
      <c r="W50" s="87">
        <v>2022</v>
      </c>
      <c r="X50" s="88" t="e">
        <f>+#REF!-'[1]Приложение №1'!$P1360</f>
        <v>#REF!</v>
      </c>
      <c r="Z50" s="46">
        <f t="shared" si="25"/>
        <v>25552155.490000002</v>
      </c>
      <c r="AA50" s="31">
        <v>0</v>
      </c>
      <c r="AB50" s="31">
        <v>0</v>
      </c>
      <c r="AC50" s="31">
        <v>0</v>
      </c>
      <c r="AD50" s="31">
        <v>0</v>
      </c>
      <c r="AE50" s="31">
        <v>0</v>
      </c>
      <c r="AF50" s="31"/>
      <c r="AG50" s="31">
        <v>0</v>
      </c>
      <c r="AH50" s="31">
        <v>0</v>
      </c>
      <c r="AI50" s="31">
        <v>22504805.426262598</v>
      </c>
      <c r="AJ50" s="31">
        <v>0</v>
      </c>
      <c r="AK50" s="31">
        <v>0</v>
      </c>
      <c r="AL50" s="31">
        <v>0</v>
      </c>
      <c r="AM50" s="31">
        <v>2299693.9940999998</v>
      </c>
      <c r="AN50" s="47">
        <v>255521.55489999999</v>
      </c>
      <c r="AO50" s="48">
        <v>492134.51473739999</v>
      </c>
      <c r="AP50" s="91">
        <f>+N50-'Приложение №2'!E50</f>
        <v>0</v>
      </c>
      <c r="AQ50" s="6">
        <v>1173019.05</v>
      </c>
      <c r="AR50" s="6">
        <f t="shared" si="22"/>
        <v>271218</v>
      </c>
      <c r="AS50" s="6">
        <f t="shared" si="23"/>
        <v>9572400</v>
      </c>
      <c r="AT50" s="88">
        <f>+P50+Q50+R50+S50+T50-'Приложение №2'!E50</f>
        <v>0</v>
      </c>
    </row>
    <row r="51" spans="1:46">
      <c r="A51" s="67">
        <f t="shared" si="6"/>
        <v>37</v>
      </c>
      <c r="B51" s="68">
        <f t="shared" si="7"/>
        <v>37</v>
      </c>
      <c r="C51" s="68" t="s">
        <v>71</v>
      </c>
      <c r="D51" s="68" t="s">
        <v>104</v>
      </c>
      <c r="E51" s="69">
        <v>1987</v>
      </c>
      <c r="F51" s="69">
        <v>2017</v>
      </c>
      <c r="G51" s="69" t="s">
        <v>73</v>
      </c>
      <c r="H51" s="69">
        <v>9</v>
      </c>
      <c r="I51" s="69">
        <v>1</v>
      </c>
      <c r="J51" s="79">
        <v>2767.8</v>
      </c>
      <c r="K51" s="79">
        <v>2150.8000000000002</v>
      </c>
      <c r="L51" s="79">
        <v>66.8</v>
      </c>
      <c r="M51" s="80">
        <v>94</v>
      </c>
      <c r="N51" s="81">
        <f t="shared" si="26"/>
        <v>2330396.1391615802</v>
      </c>
      <c r="O51" s="79"/>
      <c r="P51" s="85"/>
      <c r="Q51" s="85"/>
      <c r="R51" s="85">
        <v>472007.06</v>
      </c>
      <c r="S51" s="85">
        <f>+'Приложение №2'!E51-'Приложение №1'!R51</f>
        <v>1858389.0791615802</v>
      </c>
      <c r="T51" s="85">
        <v>2.3283064365386999E-10</v>
      </c>
      <c r="U51" s="79">
        <f t="shared" si="24"/>
        <v>1050.8640598672348</v>
      </c>
      <c r="V51" s="79">
        <f t="shared" si="24"/>
        <v>1050.8640598672348</v>
      </c>
      <c r="W51" s="87">
        <v>2022</v>
      </c>
      <c r="X51" s="88" t="e">
        <f>+#REF!-'[1]Приложение №1'!$P782</f>
        <v>#REF!</v>
      </c>
      <c r="Z51" s="46">
        <f t="shared" si="25"/>
        <v>24358296.106563538</v>
      </c>
      <c r="AA51" s="31">
        <v>5322442.2844350599</v>
      </c>
      <c r="AB51" s="31">
        <v>2129484.5377048999</v>
      </c>
      <c r="AC51" s="31">
        <v>0</v>
      </c>
      <c r="AD51" s="31">
        <v>0</v>
      </c>
      <c r="AE51" s="31">
        <v>0</v>
      </c>
      <c r="AF51" s="31"/>
      <c r="AG51" s="31">
        <v>236468.681965311</v>
      </c>
      <c r="AH51" s="31">
        <v>0</v>
      </c>
      <c r="AI51" s="31">
        <v>0</v>
      </c>
      <c r="AJ51" s="31">
        <v>0</v>
      </c>
      <c r="AK51" s="31">
        <v>13665253.1882038</v>
      </c>
      <c r="AL51" s="31">
        <v>0</v>
      </c>
      <c r="AM51" s="31">
        <v>2294103.4047365398</v>
      </c>
      <c r="AN51" s="47">
        <v>243582.961065635</v>
      </c>
      <c r="AO51" s="48">
        <v>466961.04845229199</v>
      </c>
      <c r="AP51" s="91">
        <f>+N51-'Приложение №2'!E51</f>
        <v>0</v>
      </c>
      <c r="AQ51" s="6">
        <v>1394329.46</v>
      </c>
      <c r="AR51" s="6">
        <f>+(K51*13.29+L51*22.52)*12*0.85</f>
        <v>306902.37360000005</v>
      </c>
      <c r="AS51" s="6">
        <f>+(K51*13.29+L51*22.52)*12*30</f>
        <v>10831848.48</v>
      </c>
    </row>
    <row r="52" spans="1:46">
      <c r="A52" s="67">
        <f t="shared" si="6"/>
        <v>38</v>
      </c>
      <c r="B52" s="68">
        <f t="shared" si="7"/>
        <v>38</v>
      </c>
      <c r="C52" s="68" t="s">
        <v>71</v>
      </c>
      <c r="D52" s="68" t="s">
        <v>105</v>
      </c>
      <c r="E52" s="69">
        <v>1993</v>
      </c>
      <c r="F52" s="69">
        <v>1993</v>
      </c>
      <c r="G52" s="69" t="s">
        <v>73</v>
      </c>
      <c r="H52" s="69">
        <v>5</v>
      </c>
      <c r="I52" s="69">
        <v>3</v>
      </c>
      <c r="J52" s="79">
        <v>2627.7</v>
      </c>
      <c r="K52" s="79">
        <v>2328</v>
      </c>
      <c r="L52" s="79">
        <v>0</v>
      </c>
      <c r="M52" s="80">
        <v>101</v>
      </c>
      <c r="N52" s="83">
        <f t="shared" si="26"/>
        <v>4446855.6789088696</v>
      </c>
      <c r="O52" s="79"/>
      <c r="P52" s="85">
        <v>257830.73</v>
      </c>
      <c r="Q52" s="85"/>
      <c r="R52" s="85">
        <f>+'Приложение №2'!E52-'Приложение №1'!P52</f>
        <v>4189024.9489088696</v>
      </c>
      <c r="S52" s="85"/>
      <c r="T52" s="79">
        <f>+'Приложение №2'!E52-'Приложение №1'!P52-'Приложение №1'!Q52-'Приложение №1'!R52-'Приложение №1'!S52</f>
        <v>0</v>
      </c>
      <c r="U52" s="85">
        <f t="shared" si="24"/>
        <v>1910.1613741017482</v>
      </c>
      <c r="V52" s="85">
        <f t="shared" si="24"/>
        <v>1910.1613741017482</v>
      </c>
      <c r="W52" s="87">
        <v>2022</v>
      </c>
      <c r="X52" s="88" t="e">
        <f>+#REF!-'[1]Приложение №1'!$P979</f>
        <v>#REF!</v>
      </c>
      <c r="Z52" s="46">
        <f t="shared" si="25"/>
        <v>2025910.3767552015</v>
      </c>
      <c r="AA52" s="31">
        <v>0</v>
      </c>
      <c r="AB52" s="31">
        <v>0</v>
      </c>
      <c r="AC52" s="31">
        <v>1764474.7462764501</v>
      </c>
      <c r="AD52" s="31">
        <v>0</v>
      </c>
      <c r="AE52" s="31">
        <v>0</v>
      </c>
      <c r="AF52" s="31"/>
      <c r="AG52" s="31">
        <v>0</v>
      </c>
      <c r="AH52" s="31">
        <v>0</v>
      </c>
      <c r="AI52" s="31">
        <v>0</v>
      </c>
      <c r="AJ52" s="31">
        <v>0</v>
      </c>
      <c r="AK52" s="31">
        <v>0</v>
      </c>
      <c r="AL52" s="31">
        <v>0</v>
      </c>
      <c r="AM52" s="31">
        <v>202591.03767552</v>
      </c>
      <c r="AN52" s="47">
        <v>20259.103767551998</v>
      </c>
      <c r="AO52" s="48">
        <v>38585.4890356795</v>
      </c>
      <c r="AP52" s="91">
        <f>+N52-'Приложение №2'!E52</f>
        <v>0</v>
      </c>
      <c r="AQ52" s="6">
        <v>1113195.26</v>
      </c>
      <c r="AR52" s="6">
        <f>+(K52*10+L52*20)*12*0.85</f>
        <v>237456</v>
      </c>
      <c r="AS52" s="6">
        <f>+(K52*10+L52*20)*12*30</f>
        <v>8380800</v>
      </c>
    </row>
    <row r="53" spans="1:46">
      <c r="A53" s="67">
        <f t="shared" si="6"/>
        <v>39</v>
      </c>
      <c r="B53" s="68">
        <f t="shared" si="7"/>
        <v>39</v>
      </c>
      <c r="C53" s="68" t="s">
        <v>71</v>
      </c>
      <c r="D53" s="68" t="s">
        <v>106</v>
      </c>
      <c r="E53" s="69">
        <v>1992</v>
      </c>
      <c r="F53" s="69">
        <v>2009</v>
      </c>
      <c r="G53" s="69" t="s">
        <v>73</v>
      </c>
      <c r="H53" s="69">
        <v>9</v>
      </c>
      <c r="I53" s="69">
        <v>1</v>
      </c>
      <c r="J53" s="79">
        <v>3320.9</v>
      </c>
      <c r="K53" s="79">
        <v>2870.8</v>
      </c>
      <c r="L53" s="79">
        <v>0</v>
      </c>
      <c r="M53" s="80">
        <v>115</v>
      </c>
      <c r="N53" s="83">
        <f t="shared" si="26"/>
        <v>1888185.6276605655</v>
      </c>
      <c r="O53" s="79"/>
      <c r="P53" s="85"/>
      <c r="Q53" s="85"/>
      <c r="R53" s="85">
        <f>+'Приложение №2'!E53</f>
        <v>1888185.6276605655</v>
      </c>
      <c r="S53" s="85"/>
      <c r="T53" s="79">
        <f>+'Приложение №2'!E53-'Приложение №1'!P53-'Приложение №1'!Q53-'Приложение №1'!R53-'Приложение №1'!S53</f>
        <v>0</v>
      </c>
      <c r="U53" s="85">
        <f t="shared" si="24"/>
        <v>657.7210630000576</v>
      </c>
      <c r="V53" s="85">
        <f t="shared" si="24"/>
        <v>657.7210630000576</v>
      </c>
      <c r="W53" s="87">
        <v>2022</v>
      </c>
      <c r="X53" s="88" t="e">
        <f>+#REF!-'[1]Приложение №1'!$P981</f>
        <v>#REF!</v>
      </c>
      <c r="Z53" s="46">
        <f t="shared" si="25"/>
        <v>3421512.8588040178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/>
      <c r="AG53" s="31">
        <v>0</v>
      </c>
      <c r="AH53" s="31">
        <v>0</v>
      </c>
      <c r="AI53" s="31">
        <v>3013463.2352630501</v>
      </c>
      <c r="AJ53" s="31">
        <v>0</v>
      </c>
      <c r="AK53" s="31">
        <v>0</v>
      </c>
      <c r="AL53" s="31">
        <v>0</v>
      </c>
      <c r="AM53" s="31">
        <v>307936.15729236201</v>
      </c>
      <c r="AN53" s="47">
        <v>34215.128588040199</v>
      </c>
      <c r="AO53" s="48">
        <v>65898.337660565405</v>
      </c>
      <c r="AP53" s="91">
        <f>+N53-'Приложение №2'!E53</f>
        <v>0</v>
      </c>
      <c r="AQ53" s="6">
        <v>1773302.69</v>
      </c>
      <c r="AR53" s="6">
        <f>+(K53*13.29+L53*22.52)*12*0.85</f>
        <v>389159.90639999998</v>
      </c>
      <c r="AS53" s="6">
        <f>+(K53*13.29+L53*22.52)*12*30</f>
        <v>13735055.52</v>
      </c>
      <c r="AT53" s="88" t="e">
        <f>+P53+Q53+R53+S53+T53-'Приложение №2'!#REF!</f>
        <v>#REF!</v>
      </c>
    </row>
    <row r="54" spans="1:46">
      <c r="A54" s="67">
        <f t="shared" si="6"/>
        <v>40</v>
      </c>
      <c r="B54" s="68">
        <f t="shared" si="7"/>
        <v>40</v>
      </c>
      <c r="C54" s="68" t="s">
        <v>71</v>
      </c>
      <c r="D54" s="68" t="s">
        <v>107</v>
      </c>
      <c r="E54" s="69">
        <v>1991</v>
      </c>
      <c r="F54" s="69">
        <v>2009</v>
      </c>
      <c r="G54" s="69" t="s">
        <v>73</v>
      </c>
      <c r="H54" s="69">
        <v>5</v>
      </c>
      <c r="I54" s="69">
        <v>2</v>
      </c>
      <c r="J54" s="79">
        <v>3315.2</v>
      </c>
      <c r="K54" s="79">
        <v>2614.6999999999998</v>
      </c>
      <c r="L54" s="79">
        <v>667.8</v>
      </c>
      <c r="M54" s="80">
        <v>88</v>
      </c>
      <c r="N54" s="83">
        <f t="shared" si="26"/>
        <v>3985720.2693774602</v>
      </c>
      <c r="O54" s="79"/>
      <c r="P54" s="85"/>
      <c r="Q54" s="85"/>
      <c r="R54" s="85">
        <f>+AQ54+AR54</f>
        <v>1774505.62</v>
      </c>
      <c r="S54" s="85">
        <f>+'Приложение №2'!E54-'Приложение №1'!R54</f>
        <v>2211214.6493774601</v>
      </c>
      <c r="T54" s="79">
        <f>+'Приложение №2'!E54-'Приложение №1'!P54-'Приложение №1'!Q54-'Приложение №1'!R54-'Приложение №1'!S54</f>
        <v>0</v>
      </c>
      <c r="U54" s="85">
        <f>$N54/($K54+$L54)</f>
        <v>1214.2331361393633</v>
      </c>
      <c r="V54" s="85">
        <f>$N54/($K54+$L54)</f>
        <v>1214.2331361393633</v>
      </c>
      <c r="W54" s="87">
        <v>2022</v>
      </c>
      <c r="X54" s="88" t="e">
        <f>+#REF!-'[1]Приложение №1'!$P982</f>
        <v>#REF!</v>
      </c>
      <c r="Z54" s="46">
        <f t="shared" si="25"/>
        <v>5124059.0709295096</v>
      </c>
      <c r="AA54" s="31">
        <v>0</v>
      </c>
      <c r="AB54" s="31">
        <v>0</v>
      </c>
      <c r="AC54" s="31">
        <v>2132209.3029237199</v>
      </c>
      <c r="AD54" s="31">
        <v>2252050.53862833</v>
      </c>
      <c r="AE54" s="31">
        <v>0</v>
      </c>
      <c r="AF54" s="31"/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592683.75556044595</v>
      </c>
      <c r="AN54" s="47">
        <v>51240.590709295102</v>
      </c>
      <c r="AO54" s="48">
        <v>95874.883107719099</v>
      </c>
      <c r="AP54" s="91">
        <f>+N54-'Приложение №2'!E54</f>
        <v>0</v>
      </c>
      <c r="AQ54" s="6">
        <v>1371575.02</v>
      </c>
      <c r="AR54" s="6">
        <f>+(K54*10+L54*20)*12*0.85</f>
        <v>402930.6</v>
      </c>
      <c r="AS54" s="6">
        <f>+(K54*10+L54*20)*12*30</f>
        <v>14221080</v>
      </c>
    </row>
    <row r="55" spans="1:46">
      <c r="A55" s="67">
        <f t="shared" si="6"/>
        <v>41</v>
      </c>
      <c r="B55" s="68">
        <f t="shared" si="7"/>
        <v>41</v>
      </c>
      <c r="C55" s="68" t="s">
        <v>75</v>
      </c>
      <c r="D55" s="68" t="s">
        <v>108</v>
      </c>
      <c r="E55" s="69">
        <v>1995</v>
      </c>
      <c r="F55" s="69">
        <v>2007</v>
      </c>
      <c r="G55" s="69" t="s">
        <v>73</v>
      </c>
      <c r="H55" s="69">
        <v>9</v>
      </c>
      <c r="I55" s="69">
        <v>3</v>
      </c>
      <c r="J55" s="79">
        <v>8715.5</v>
      </c>
      <c r="K55" s="79">
        <v>7251.1</v>
      </c>
      <c r="L55" s="79">
        <v>660.9</v>
      </c>
      <c r="M55" s="80">
        <v>283</v>
      </c>
      <c r="N55" s="83">
        <f t="shared" si="26"/>
        <v>22074493.369999997</v>
      </c>
      <c r="O55" s="79"/>
      <c r="P55" s="85">
        <v>20694835.294289999</v>
      </c>
      <c r="Q55" s="85"/>
      <c r="R55" s="85">
        <f>1379658.08-0.00429</f>
        <v>1379658.07571</v>
      </c>
      <c r="S55" s="85"/>
      <c r="T55" s="79"/>
      <c r="U55" s="85">
        <f t="shared" ref="U55:V55" si="28">$N55/($K55+$L55)</f>
        <v>2790.00168983822</v>
      </c>
      <c r="V55" s="85">
        <f t="shared" si="28"/>
        <v>2790.00168983822</v>
      </c>
      <c r="W55" s="87">
        <v>2022</v>
      </c>
      <c r="X55" s="88" t="e">
        <f>+#REF!-'[1]Приложение №1'!#REF!</f>
        <v>#REF!</v>
      </c>
      <c r="Z55" s="46">
        <f t="shared" ref="Z55:Z56" si="29">SUM(AA55:AO55)</f>
        <v>47583718.340731412</v>
      </c>
      <c r="AA55" s="31">
        <v>17694269.116222698</v>
      </c>
      <c r="AB55" s="31">
        <v>7079395.2241015201</v>
      </c>
      <c r="AC55" s="31">
        <v>5228826.4103661096</v>
      </c>
      <c r="AD55" s="31">
        <v>3341459.7872589598</v>
      </c>
      <c r="AE55" s="31">
        <v>0</v>
      </c>
      <c r="AF55" s="31"/>
      <c r="AG55" s="31">
        <v>786131.68027933</v>
      </c>
      <c r="AH55" s="31">
        <v>0</v>
      </c>
      <c r="AI55" s="31">
        <v>7743707.0462670401</v>
      </c>
      <c r="AJ55" s="31">
        <v>0</v>
      </c>
      <c r="AK55" s="31">
        <v>0</v>
      </c>
      <c r="AL55" s="31">
        <v>0</v>
      </c>
      <c r="AM55" s="31">
        <v>4318396.9303716496</v>
      </c>
      <c r="AN55" s="47">
        <v>475837.18340731401</v>
      </c>
      <c r="AO55" s="48">
        <v>915694.962456782</v>
      </c>
      <c r="AP55" s="91">
        <f>+N55-'Приложение №2'!E55</f>
        <v>0</v>
      </c>
      <c r="AR55" s="6">
        <f>+(K55*13.29+L55*22.52)*12*0.85</f>
        <v>1134755.9873999998</v>
      </c>
      <c r="AS55" s="6">
        <f>+(K55*13.29+L55*22.52)*12*30</f>
        <v>40050211.319999993</v>
      </c>
      <c r="AT55" s="88">
        <f>+P55+Q55+R55+S55+T55-'Приложение №2'!E55</f>
        <v>0</v>
      </c>
    </row>
    <row r="56" spans="1:46">
      <c r="A56" s="67">
        <f t="shared" si="6"/>
        <v>42</v>
      </c>
      <c r="B56" s="68">
        <f t="shared" si="7"/>
        <v>42</v>
      </c>
      <c r="C56" s="68" t="s">
        <v>109</v>
      </c>
      <c r="D56" s="68" t="s">
        <v>110</v>
      </c>
      <c r="E56" s="69">
        <v>1995</v>
      </c>
      <c r="F56" s="69">
        <v>1995</v>
      </c>
      <c r="G56" s="69" t="s">
        <v>111</v>
      </c>
      <c r="H56" s="69">
        <v>2</v>
      </c>
      <c r="I56" s="69">
        <v>2</v>
      </c>
      <c r="J56" s="79">
        <v>1067.3</v>
      </c>
      <c r="K56" s="79">
        <v>984.4</v>
      </c>
      <c r="L56" s="79">
        <v>0</v>
      </c>
      <c r="M56" s="80">
        <v>43</v>
      </c>
      <c r="N56" s="83">
        <f t="shared" si="26"/>
        <v>12738229.499971401</v>
      </c>
      <c r="O56" s="79"/>
      <c r="P56" s="85">
        <v>4026047.45</v>
      </c>
      <c r="Q56" s="85"/>
      <c r="R56" s="85">
        <f>+AQ56+AR56</f>
        <v>543386.6</v>
      </c>
      <c r="S56" s="85">
        <f>+AS56</f>
        <v>3543840</v>
      </c>
      <c r="T56" s="79">
        <v>4624955.4499714002</v>
      </c>
      <c r="U56" s="85">
        <f>$N56/($K56+$L56)</f>
        <v>12940.094981685697</v>
      </c>
      <c r="V56" s="85">
        <f>$N56/($K56+$L56)</f>
        <v>12940.094981685697</v>
      </c>
      <c r="W56" s="87">
        <v>2022</v>
      </c>
      <c r="X56" s="88" t="e">
        <f>+#REF!-'[1]Приложение №1'!$P988</f>
        <v>#REF!</v>
      </c>
      <c r="Z56" s="46">
        <f t="shared" si="29"/>
        <v>16450906</v>
      </c>
      <c r="AA56" s="31">
        <v>1648275.62422068</v>
      </c>
      <c r="AB56" s="31">
        <v>0</v>
      </c>
      <c r="AC56" s="31">
        <v>1007648.27936304</v>
      </c>
      <c r="AD56" s="31">
        <v>768340.37867075996</v>
      </c>
      <c r="AE56" s="31">
        <v>0</v>
      </c>
      <c r="AF56" s="31"/>
      <c r="AG56" s="31">
        <v>81902.381790600004</v>
      </c>
      <c r="AH56" s="31">
        <v>0</v>
      </c>
      <c r="AI56" s="31">
        <v>2934181.5756624001</v>
      </c>
      <c r="AJ56" s="31">
        <v>0</v>
      </c>
      <c r="AK56" s="31">
        <v>5696730.1661940599</v>
      </c>
      <c r="AL56" s="31">
        <v>2240450.9097830998</v>
      </c>
      <c r="AM56" s="31">
        <v>1594460.1776000001</v>
      </c>
      <c r="AN56" s="47">
        <v>164509.06</v>
      </c>
      <c r="AO56" s="48">
        <v>314407.44671535998</v>
      </c>
      <c r="AP56" s="91">
        <f>+N56-'Приложение №2'!E56</f>
        <v>0</v>
      </c>
      <c r="AQ56" s="6">
        <v>442977.8</v>
      </c>
      <c r="AR56" s="6">
        <f t="shared" ref="AR56:AR67" si="30">+(K56*10+L56*20)*12*0.85</f>
        <v>100408.8</v>
      </c>
      <c r="AS56" s="6">
        <f t="shared" ref="AS56:AS63" si="31">+(K56*10+L56*20)*12*30</f>
        <v>3543840</v>
      </c>
      <c r="AT56" s="88">
        <f>+P56+Q56+R56+S56+T56-'Приложение №2'!E56</f>
        <v>0</v>
      </c>
    </row>
    <row r="57" spans="1:46">
      <c r="A57" s="67">
        <f t="shared" si="6"/>
        <v>43</v>
      </c>
      <c r="B57" s="68">
        <f t="shared" si="7"/>
        <v>43</v>
      </c>
      <c r="C57" s="68" t="s">
        <v>109</v>
      </c>
      <c r="D57" s="68" t="s">
        <v>112</v>
      </c>
      <c r="E57" s="69">
        <v>1999</v>
      </c>
      <c r="F57" s="69">
        <v>2011</v>
      </c>
      <c r="G57" s="69" t="s">
        <v>58</v>
      </c>
      <c r="H57" s="69">
        <v>4</v>
      </c>
      <c r="I57" s="69">
        <v>3</v>
      </c>
      <c r="J57" s="79">
        <v>1789.4</v>
      </c>
      <c r="K57" s="79">
        <v>1789.4</v>
      </c>
      <c r="L57" s="79">
        <v>0</v>
      </c>
      <c r="M57" s="80">
        <v>56</v>
      </c>
      <c r="N57" s="83">
        <f t="shared" si="26"/>
        <v>9770745.0056319982</v>
      </c>
      <c r="O57" s="79"/>
      <c r="P57" s="85">
        <v>2677625.04</v>
      </c>
      <c r="Q57" s="85"/>
      <c r="R57" s="85">
        <v>889415</v>
      </c>
      <c r="S57" s="85">
        <f>+'Приложение №2'!E57-'Приложение №1'!P57-'Приложение №1'!Q57-'Приложение №1'!R57</f>
        <v>6203704.9656319981</v>
      </c>
      <c r="T57" s="79">
        <f>+'Приложение №2'!E57-'Приложение №1'!P57-'Приложение №1'!Q57-'Приложение №1'!R57-'Приложение №1'!S57</f>
        <v>0</v>
      </c>
      <c r="U57" s="85">
        <f t="shared" ref="U57:V66" si="32">$N57/($K57+$L57)</f>
        <v>5460.3470468492224</v>
      </c>
      <c r="V57" s="85">
        <f t="shared" si="32"/>
        <v>5460.3470468492224</v>
      </c>
      <c r="W57" s="87">
        <v>2022</v>
      </c>
      <c r="X57" s="88" t="e">
        <f>+#REF!-'[1]Приложение №1'!$P989</f>
        <v>#REF!</v>
      </c>
      <c r="Z57" s="46">
        <f t="shared" ref="Z57:Z67" si="33">SUM(AA57:AO57)</f>
        <v>15155840.090000002</v>
      </c>
      <c r="AA57" s="31">
        <v>3843679.5940451999</v>
      </c>
      <c r="AB57" s="31">
        <v>0</v>
      </c>
      <c r="AC57" s="31">
        <v>1430991.0437205599</v>
      </c>
      <c r="AD57" s="31">
        <v>895890.87583128002</v>
      </c>
      <c r="AE57" s="31">
        <v>0</v>
      </c>
      <c r="AF57" s="31"/>
      <c r="AG57" s="31">
        <v>147492.512475</v>
      </c>
      <c r="AH57" s="31">
        <v>0</v>
      </c>
      <c r="AI57" s="31">
        <v>7026831.1230768003</v>
      </c>
      <c r="AJ57" s="31">
        <v>0</v>
      </c>
      <c r="AK57" s="31">
        <v>0</v>
      </c>
      <c r="AL57" s="31">
        <v>0</v>
      </c>
      <c r="AM57" s="31">
        <v>1367570.9297</v>
      </c>
      <c r="AN57" s="47">
        <v>151558.40090000001</v>
      </c>
      <c r="AO57" s="48">
        <v>291825.61025115999</v>
      </c>
      <c r="AP57" s="91">
        <f>+N57-'Приложение №2'!E57</f>
        <v>0</v>
      </c>
      <c r="AQ57" s="6">
        <v>725047.53</v>
      </c>
      <c r="AR57" s="6">
        <f t="shared" si="30"/>
        <v>182518.8</v>
      </c>
      <c r="AS57" s="6">
        <f t="shared" si="31"/>
        <v>6441840</v>
      </c>
      <c r="AT57" s="88">
        <f>+P57+Q57+R57+S57+T57-'Приложение №2'!E57</f>
        <v>0</v>
      </c>
    </row>
    <row r="58" spans="1:46">
      <c r="A58" s="67">
        <f t="shared" si="6"/>
        <v>44</v>
      </c>
      <c r="B58" s="68">
        <f t="shared" si="7"/>
        <v>44</v>
      </c>
      <c r="C58" s="68" t="s">
        <v>109</v>
      </c>
      <c r="D58" s="68" t="s">
        <v>113</v>
      </c>
      <c r="E58" s="69">
        <v>1995</v>
      </c>
      <c r="F58" s="69">
        <v>2013</v>
      </c>
      <c r="G58" s="69" t="s">
        <v>111</v>
      </c>
      <c r="H58" s="69">
        <v>5</v>
      </c>
      <c r="I58" s="69">
        <v>4</v>
      </c>
      <c r="J58" s="79">
        <v>4929.5</v>
      </c>
      <c r="K58" s="79">
        <v>4328.8999999999996</v>
      </c>
      <c r="L58" s="79">
        <v>0</v>
      </c>
      <c r="M58" s="80">
        <v>159</v>
      </c>
      <c r="N58" s="83">
        <f t="shared" si="26"/>
        <v>7884285.4414625987</v>
      </c>
      <c r="O58" s="79"/>
      <c r="P58" s="85"/>
      <c r="Q58" s="85"/>
      <c r="R58" s="85">
        <f>779149.58+123154.11</f>
        <v>902303.69</v>
      </c>
      <c r="S58" s="85">
        <f>+'Приложение №2'!E58-'Приложение №1'!R58-P58</f>
        <v>6981981.7514625993</v>
      </c>
      <c r="T58" s="79">
        <f>+'Приложение №2'!E58-'Приложение №1'!P58-'Приложение №1'!Q58-'Приложение №1'!R58-'Приложение №1'!S58</f>
        <v>0</v>
      </c>
      <c r="U58" s="85">
        <f t="shared" si="32"/>
        <v>1821.3138306411788</v>
      </c>
      <c r="V58" s="85">
        <f t="shared" si="32"/>
        <v>1821.3138306411788</v>
      </c>
      <c r="W58" s="87">
        <v>2022</v>
      </c>
      <c r="X58" s="88" t="e">
        <f>+#REF!-'[1]Приложение №1'!$P992</f>
        <v>#REF!</v>
      </c>
      <c r="Z58" s="46">
        <f t="shared" si="33"/>
        <v>77122932.979999959</v>
      </c>
      <c r="AA58" s="31">
        <v>7245200.61515796</v>
      </c>
      <c r="AB58" s="31">
        <v>4190097.5862702602</v>
      </c>
      <c r="AC58" s="31">
        <v>4429243.3865698203</v>
      </c>
      <c r="AD58" s="31">
        <v>3377335.7392437598</v>
      </c>
      <c r="AE58" s="31">
        <v>0</v>
      </c>
      <c r="AF58" s="31"/>
      <c r="AG58" s="31">
        <v>360012.11029560002</v>
      </c>
      <c r="AH58" s="31">
        <v>0</v>
      </c>
      <c r="AI58" s="31">
        <v>12897560.1974562</v>
      </c>
      <c r="AJ58" s="31">
        <v>0</v>
      </c>
      <c r="AK58" s="31">
        <v>25040686.283834301</v>
      </c>
      <c r="AL58" s="31">
        <v>9848180.7538505998</v>
      </c>
      <c r="AM58" s="31">
        <v>7489740.9763000002</v>
      </c>
      <c r="AN58" s="47">
        <v>771229.32979999995</v>
      </c>
      <c r="AO58" s="48">
        <v>1473646.0012214601</v>
      </c>
      <c r="AP58" s="91">
        <f>+N58-'Приложение №2'!E58</f>
        <v>0</v>
      </c>
      <c r="AQ58" s="6">
        <v>1948762.98</v>
      </c>
      <c r="AR58" s="6">
        <f t="shared" si="30"/>
        <v>441547.8</v>
      </c>
      <c r="AS58" s="6">
        <f t="shared" si="31"/>
        <v>15584040</v>
      </c>
    </row>
    <row r="59" spans="1:46">
      <c r="A59" s="67">
        <f t="shared" si="6"/>
        <v>45</v>
      </c>
      <c r="B59" s="68">
        <f t="shared" si="7"/>
        <v>45</v>
      </c>
      <c r="C59" s="68" t="s">
        <v>109</v>
      </c>
      <c r="D59" s="68" t="s">
        <v>114</v>
      </c>
      <c r="E59" s="69">
        <v>1983</v>
      </c>
      <c r="F59" s="69">
        <v>1983</v>
      </c>
      <c r="G59" s="69" t="s">
        <v>58</v>
      </c>
      <c r="H59" s="69">
        <v>2</v>
      </c>
      <c r="I59" s="69">
        <v>2</v>
      </c>
      <c r="J59" s="79">
        <v>712.2</v>
      </c>
      <c r="K59" s="79">
        <v>635.1</v>
      </c>
      <c r="L59" s="79">
        <v>0</v>
      </c>
      <c r="M59" s="80">
        <v>33</v>
      </c>
      <c r="N59" s="83">
        <f t="shared" si="26"/>
        <v>12731761.31732418</v>
      </c>
      <c r="O59" s="79"/>
      <c r="P59" s="85">
        <f>2482138.81+2960006.37</f>
        <v>5442145.1799999997</v>
      </c>
      <c r="Q59" s="85"/>
      <c r="R59" s="85">
        <f t="shared" ref="R59" si="34">+AQ59+AR59</f>
        <v>366253.68</v>
      </c>
      <c r="S59" s="85">
        <f>1166104.96+1122775.04</f>
        <v>2288880</v>
      </c>
      <c r="T59" s="79">
        <f>+'Приложение №2'!E59-'Приложение №1'!P59-'Приложение №1'!R59-'Приложение №1'!S59</f>
        <v>4634482.4573241808</v>
      </c>
      <c r="U59" s="85">
        <f t="shared" si="32"/>
        <v>20046.860836599244</v>
      </c>
      <c r="V59" s="85">
        <f t="shared" si="32"/>
        <v>20046.860836599244</v>
      </c>
      <c r="W59" s="87">
        <v>2022</v>
      </c>
      <c r="X59" s="88" t="e">
        <f>+#REF!-'[1]Приложение №1'!$P819</f>
        <v>#REF!</v>
      </c>
      <c r="Z59" s="46">
        <f t="shared" si="33"/>
        <v>20279025.380000003</v>
      </c>
      <c r="AA59" s="31">
        <v>1948967.01784512</v>
      </c>
      <c r="AB59" s="31">
        <v>0</v>
      </c>
      <c r="AC59" s="31">
        <v>558813.84979433997</v>
      </c>
      <c r="AD59" s="31">
        <v>476227.19575200003</v>
      </c>
      <c r="AE59" s="31">
        <v>0</v>
      </c>
      <c r="AF59" s="31"/>
      <c r="AG59" s="31">
        <v>198888.25194672</v>
      </c>
      <c r="AH59" s="31">
        <v>0</v>
      </c>
      <c r="AI59" s="31">
        <v>5638041.5737464</v>
      </c>
      <c r="AJ59" s="31">
        <v>0</v>
      </c>
      <c r="AK59" s="31">
        <v>4610023.2322851</v>
      </c>
      <c r="AL59" s="31">
        <v>4338269.1668021996</v>
      </c>
      <c r="AM59" s="31">
        <v>1918427.7604</v>
      </c>
      <c r="AN59" s="47">
        <v>202790.25380000001</v>
      </c>
      <c r="AO59" s="48">
        <v>388577.07762812002</v>
      </c>
      <c r="AP59" s="91">
        <f>+N59-'Приложение №2'!E59</f>
        <v>0</v>
      </c>
      <c r="AQ59" s="6">
        <v>301473.48</v>
      </c>
      <c r="AR59" s="6">
        <f t="shared" si="30"/>
        <v>64780.2</v>
      </c>
      <c r="AS59" s="6">
        <f t="shared" si="31"/>
        <v>2286360</v>
      </c>
      <c r="AT59" s="88">
        <f>+P59+Q59+R59+S59+T59-'Приложение №2'!E59</f>
        <v>0</v>
      </c>
    </row>
    <row r="60" spans="1:46">
      <c r="A60" s="67">
        <f t="shared" si="6"/>
        <v>46</v>
      </c>
      <c r="B60" s="68">
        <f t="shared" si="7"/>
        <v>46</v>
      </c>
      <c r="C60" s="68" t="s">
        <v>109</v>
      </c>
      <c r="D60" s="68" t="s">
        <v>115</v>
      </c>
      <c r="E60" s="69">
        <v>1979</v>
      </c>
      <c r="F60" s="69">
        <v>1979</v>
      </c>
      <c r="G60" s="69" t="s">
        <v>111</v>
      </c>
      <c r="H60" s="69">
        <v>4</v>
      </c>
      <c r="I60" s="69">
        <v>4</v>
      </c>
      <c r="J60" s="79">
        <v>4000.3</v>
      </c>
      <c r="K60" s="79">
        <v>3434.6</v>
      </c>
      <c r="L60" s="79">
        <v>0</v>
      </c>
      <c r="M60" s="80">
        <v>77</v>
      </c>
      <c r="N60" s="83">
        <f t="shared" si="26"/>
        <v>7296497.5090870196</v>
      </c>
      <c r="O60" s="79"/>
      <c r="P60" s="85"/>
      <c r="Q60" s="85"/>
      <c r="R60" s="85">
        <v>1019742.18</v>
      </c>
      <c r="S60" s="85">
        <f>+'Приложение №2'!E60-'Приложение №1'!R60</f>
        <v>6276755.3290870199</v>
      </c>
      <c r="T60" s="79">
        <f>+'Приложение №2'!E60-'Приложение №1'!P60-'Приложение №1'!Q60-'Приложение №1'!R60-'Приложение №1'!S60</f>
        <v>0</v>
      </c>
      <c r="U60" s="85">
        <f t="shared" si="32"/>
        <v>2124.4096864517032</v>
      </c>
      <c r="V60" s="85">
        <f t="shared" si="32"/>
        <v>2124.4096864517032</v>
      </c>
      <c r="W60" s="87">
        <v>2022</v>
      </c>
      <c r="X60" s="88" t="e">
        <f>+#REF!-'[1]Приложение №1'!$P999</f>
        <v>#REF!</v>
      </c>
      <c r="Z60" s="46">
        <f t="shared" si="33"/>
        <v>19726119.920000002</v>
      </c>
      <c r="AA60" s="31">
        <v>5852855.9652763205</v>
      </c>
      <c r="AB60" s="31">
        <v>3384866.6112261</v>
      </c>
      <c r="AC60" s="31">
        <v>3578054.6250359402</v>
      </c>
      <c r="AD60" s="31">
        <v>2728297.0723629599</v>
      </c>
      <c r="AE60" s="31">
        <v>1089898.8321589199</v>
      </c>
      <c r="AF60" s="31"/>
      <c r="AG60" s="31">
        <v>290826.87134760001</v>
      </c>
      <c r="AH60" s="31">
        <v>0</v>
      </c>
      <c r="AI60" s="31">
        <v>0</v>
      </c>
      <c r="AJ60" s="31">
        <v>0</v>
      </c>
      <c r="AK60" s="31">
        <v>0</v>
      </c>
      <c r="AL60" s="31">
        <v>0</v>
      </c>
      <c r="AM60" s="31">
        <v>2233947.6464</v>
      </c>
      <c r="AN60" s="47">
        <v>197261.1992</v>
      </c>
      <c r="AO60" s="48">
        <v>370111.09699216002</v>
      </c>
      <c r="AP60" s="91">
        <f>+N60-'Приложение №2'!E60</f>
        <v>0</v>
      </c>
      <c r="AQ60" s="6">
        <v>1726106.62</v>
      </c>
      <c r="AR60" s="6">
        <f t="shared" si="30"/>
        <v>350329.2</v>
      </c>
      <c r="AS60" s="6">
        <f t="shared" si="31"/>
        <v>12364560</v>
      </c>
    </row>
    <row r="61" spans="1:46">
      <c r="A61" s="67">
        <f t="shared" si="6"/>
        <v>47</v>
      </c>
      <c r="B61" s="68">
        <f t="shared" si="7"/>
        <v>47</v>
      </c>
      <c r="C61" s="68" t="s">
        <v>109</v>
      </c>
      <c r="D61" s="68" t="s">
        <v>116</v>
      </c>
      <c r="E61" s="69">
        <v>1986</v>
      </c>
      <c r="F61" s="69">
        <v>2013</v>
      </c>
      <c r="G61" s="69" t="s">
        <v>111</v>
      </c>
      <c r="H61" s="69">
        <v>4</v>
      </c>
      <c r="I61" s="69">
        <v>2</v>
      </c>
      <c r="J61" s="79">
        <v>3830.7</v>
      </c>
      <c r="K61" s="79">
        <v>3476.2</v>
      </c>
      <c r="L61" s="79">
        <v>0</v>
      </c>
      <c r="M61" s="80">
        <v>146</v>
      </c>
      <c r="N61" s="83">
        <f t="shared" si="26"/>
        <v>51456056.462242991</v>
      </c>
      <c r="O61" s="79"/>
      <c r="P61" s="85">
        <f>+'Приложение №2'!E61-'Приложение №1'!R61-'Приложение №1'!S61-'Приложение №1'!T61</f>
        <v>24984458.703909993</v>
      </c>
      <c r="Q61" s="85"/>
      <c r="R61" s="85">
        <f t="shared" ref="R61" si="35">+AQ61+AR61</f>
        <v>1644733.5099999998</v>
      </c>
      <c r="S61" s="85">
        <f t="shared" ref="S61" si="36">+AS61</f>
        <v>12514320</v>
      </c>
      <c r="T61" s="79">
        <v>12312544.248333</v>
      </c>
      <c r="U61" s="85">
        <f t="shared" si="32"/>
        <v>14802.386646983197</v>
      </c>
      <c r="V61" s="85">
        <f t="shared" si="32"/>
        <v>14802.386646983197</v>
      </c>
      <c r="W61" s="87">
        <v>2022</v>
      </c>
      <c r="X61" s="88" t="e">
        <f>+#REF!-'[1]Приложение №1'!$P819</f>
        <v>#REF!</v>
      </c>
      <c r="Z61" s="46">
        <f t="shared" si="33"/>
        <v>63545858.420000024</v>
      </c>
      <c r="AA61" s="31">
        <v>5818965.56459946</v>
      </c>
      <c r="AB61" s="31">
        <v>3365266.8627295201</v>
      </c>
      <c r="AC61" s="31">
        <v>3557336.2493503802</v>
      </c>
      <c r="AD61" s="31">
        <v>2712499.1287925998</v>
      </c>
      <c r="AE61" s="31">
        <v>1083587.87912004</v>
      </c>
      <c r="AF61" s="31"/>
      <c r="AG61" s="31">
        <v>289142.86613099999</v>
      </c>
      <c r="AH61" s="31">
        <v>0</v>
      </c>
      <c r="AI61" s="31">
        <v>10358644.6581282</v>
      </c>
      <c r="AJ61" s="31">
        <v>0</v>
      </c>
      <c r="AK61" s="31">
        <v>20111367.361018099</v>
      </c>
      <c r="AL61" s="31">
        <v>7909542.8401185004</v>
      </c>
      <c r="AM61" s="31">
        <v>6496795.2884999998</v>
      </c>
      <c r="AN61" s="47">
        <v>635458.58420000004</v>
      </c>
      <c r="AO61" s="48">
        <v>1207251.1373122199</v>
      </c>
      <c r="AP61" s="91">
        <f>+N61-'Приложение №2'!E61</f>
        <v>0</v>
      </c>
      <c r="AQ61" s="6">
        <f>1393126.98-102965.87</f>
        <v>1290161.1099999999</v>
      </c>
      <c r="AR61" s="6">
        <f t="shared" si="30"/>
        <v>354572.39999999997</v>
      </c>
      <c r="AS61" s="6">
        <f t="shared" si="31"/>
        <v>12514320</v>
      </c>
      <c r="AT61" s="88" t="e">
        <f>+P61+Q61+R61+S61+T61-'Приложение №2'!#REF!</f>
        <v>#REF!</v>
      </c>
    </row>
    <row r="62" spans="1:46">
      <c r="A62" s="67">
        <f t="shared" si="6"/>
        <v>48</v>
      </c>
      <c r="B62" s="68">
        <f t="shared" si="7"/>
        <v>48</v>
      </c>
      <c r="C62" s="68" t="s">
        <v>109</v>
      </c>
      <c r="D62" s="68" t="s">
        <v>117</v>
      </c>
      <c r="E62" s="69">
        <v>1991</v>
      </c>
      <c r="F62" s="69">
        <v>1991</v>
      </c>
      <c r="G62" s="69" t="s">
        <v>111</v>
      </c>
      <c r="H62" s="69">
        <v>2</v>
      </c>
      <c r="I62" s="69">
        <v>2</v>
      </c>
      <c r="J62" s="79">
        <v>704.8</v>
      </c>
      <c r="K62" s="79">
        <v>502.8</v>
      </c>
      <c r="L62" s="79">
        <v>0</v>
      </c>
      <c r="M62" s="80">
        <v>51</v>
      </c>
      <c r="N62" s="83">
        <f t="shared" si="26"/>
        <v>9358782.4640582055</v>
      </c>
      <c r="O62" s="79"/>
      <c r="P62" s="85">
        <v>6547481.0700000003</v>
      </c>
      <c r="Q62" s="85"/>
      <c r="R62" s="85">
        <f t="shared" si="8"/>
        <v>231480.48</v>
      </c>
      <c r="S62" s="85">
        <f>+'Приложение №2'!E62-'Приложение №1'!P62-'Приложение №1'!Q62-'Приложение №1'!R62</f>
        <v>2579820.9140582052</v>
      </c>
      <c r="T62" s="79">
        <f>+'Приложение №2'!E62-'Приложение №1'!P62-'Приложение №1'!Q62-'Приложение №1'!R62-'Приложение №1'!S62</f>
        <v>0</v>
      </c>
      <c r="U62" s="85">
        <f t="shared" si="32"/>
        <v>18613.330278556496</v>
      </c>
      <c r="V62" s="85">
        <f t="shared" si="32"/>
        <v>18613.330278556496</v>
      </c>
      <c r="W62" s="87">
        <v>2022</v>
      </c>
      <c r="X62" s="88" t="e">
        <f>+#REF!-'[1]Приложение №1'!$P1003</f>
        <v>#REF!</v>
      </c>
      <c r="Z62" s="46">
        <f t="shared" si="33"/>
        <v>10159649.210588206</v>
      </c>
      <c r="AA62" s="31">
        <v>1119793.79</v>
      </c>
      <c r="AB62" s="31">
        <v>0</v>
      </c>
      <c r="AC62" s="31">
        <v>319144.83</v>
      </c>
      <c r="AD62" s="31">
        <v>0</v>
      </c>
      <c r="AE62" s="31">
        <v>0</v>
      </c>
      <c r="AF62" s="31"/>
      <c r="AG62" s="31">
        <v>51441.136530000003</v>
      </c>
      <c r="AH62" s="31">
        <v>0</v>
      </c>
      <c r="AI62" s="31">
        <v>3034353.13</v>
      </c>
      <c r="AJ62" s="31">
        <v>0</v>
      </c>
      <c r="AK62" s="31">
        <v>3213076.97</v>
      </c>
      <c r="AL62" s="31">
        <v>2003686.6</v>
      </c>
      <c r="AM62" s="31">
        <v>222088.61</v>
      </c>
      <c r="AN62" s="31">
        <v>64189.444058208501</v>
      </c>
      <c r="AO62" s="48">
        <v>131874.70000000001</v>
      </c>
      <c r="AP62" s="91">
        <f>+N62-'Приложение №2'!E62</f>
        <v>0</v>
      </c>
      <c r="AQ62" s="6">
        <v>180194.88</v>
      </c>
      <c r="AR62" s="6">
        <f t="shared" si="30"/>
        <v>51285.599999999999</v>
      </c>
      <c r="AS62" s="6">
        <f t="shared" si="31"/>
        <v>1810080</v>
      </c>
      <c r="AT62" s="88">
        <f>+P62+Q62+R62+S62+T62-'Приложение №2'!E62</f>
        <v>0</v>
      </c>
    </row>
    <row r="63" spans="1:46">
      <c r="A63" s="67">
        <f t="shared" si="6"/>
        <v>49</v>
      </c>
      <c r="B63" s="68">
        <f t="shared" si="7"/>
        <v>49</v>
      </c>
      <c r="C63" s="68" t="s">
        <v>109</v>
      </c>
      <c r="D63" s="68" t="s">
        <v>118</v>
      </c>
      <c r="E63" s="69">
        <v>1985</v>
      </c>
      <c r="F63" s="69">
        <v>1985</v>
      </c>
      <c r="G63" s="69" t="s">
        <v>58</v>
      </c>
      <c r="H63" s="69">
        <v>2</v>
      </c>
      <c r="I63" s="69">
        <v>2</v>
      </c>
      <c r="J63" s="79">
        <v>687.7</v>
      </c>
      <c r="K63" s="79">
        <v>539.6</v>
      </c>
      <c r="L63" s="79">
        <v>0</v>
      </c>
      <c r="M63" s="80">
        <v>34</v>
      </c>
      <c r="N63" s="83">
        <f t="shared" si="26"/>
        <v>495705.70943093998</v>
      </c>
      <c r="O63" s="82"/>
      <c r="P63" s="85"/>
      <c r="Q63" s="85"/>
      <c r="R63" s="85">
        <f t="shared" si="8"/>
        <v>238828.53999999998</v>
      </c>
      <c r="S63" s="85">
        <f>+'Приложение №2'!E63-'Приложение №1'!R63</f>
        <v>256877.16943094</v>
      </c>
      <c r="T63" s="79">
        <f>+'Приложение №2'!E63-'Приложение №1'!P63-'Приложение №1'!Q63-'Приложение №1'!R63-'Приложение №1'!S63</f>
        <v>0</v>
      </c>
      <c r="U63" s="85">
        <f t="shared" si="32"/>
        <v>918.65402044280938</v>
      </c>
      <c r="V63" s="85">
        <f t="shared" si="32"/>
        <v>918.65402044280938</v>
      </c>
      <c r="W63" s="87">
        <v>2022</v>
      </c>
      <c r="X63" s="88" t="e">
        <f>+#REF!-'[1]Приложение №1'!$P623</f>
        <v>#REF!</v>
      </c>
      <c r="Z63" s="46">
        <f t="shared" si="33"/>
        <v>10532880.890000001</v>
      </c>
      <c r="AA63" s="31">
        <v>0</v>
      </c>
      <c r="AB63" s="31">
        <v>0</v>
      </c>
      <c r="AC63" s="31">
        <v>539214.05775005999</v>
      </c>
      <c r="AD63" s="31">
        <v>0</v>
      </c>
      <c r="AE63" s="31">
        <v>0</v>
      </c>
      <c r="AF63" s="31"/>
      <c r="AG63" s="31">
        <v>0</v>
      </c>
      <c r="AH63" s="31">
        <v>0</v>
      </c>
      <c r="AI63" s="31">
        <v>0</v>
      </c>
      <c r="AJ63" s="31">
        <v>0</v>
      </c>
      <c r="AK63" s="31">
        <v>4448331.6324917404</v>
      </c>
      <c r="AL63" s="31">
        <v>4186109.0524272602</v>
      </c>
      <c r="AM63" s="31">
        <v>1053288.0889999999</v>
      </c>
      <c r="AN63" s="47">
        <v>105328.8089</v>
      </c>
      <c r="AO63" s="48">
        <v>200609.24943093999</v>
      </c>
      <c r="AP63" s="91">
        <f>+N63-'Приложение №2'!E63</f>
        <v>0</v>
      </c>
      <c r="AQ63" s="6">
        <v>183789.34</v>
      </c>
      <c r="AR63" s="6">
        <f t="shared" si="30"/>
        <v>55039.199999999997</v>
      </c>
      <c r="AS63" s="6">
        <f t="shared" si="31"/>
        <v>1942560</v>
      </c>
    </row>
    <row r="64" spans="1:46">
      <c r="A64" s="67">
        <f t="shared" si="6"/>
        <v>50</v>
      </c>
      <c r="B64" s="68">
        <f t="shared" si="7"/>
        <v>50</v>
      </c>
      <c r="C64" s="68" t="s">
        <v>109</v>
      </c>
      <c r="D64" s="68" t="s">
        <v>119</v>
      </c>
      <c r="E64" s="69">
        <v>1986</v>
      </c>
      <c r="F64" s="69">
        <v>1986</v>
      </c>
      <c r="G64" s="69" t="s">
        <v>58</v>
      </c>
      <c r="H64" s="69">
        <v>2</v>
      </c>
      <c r="I64" s="69">
        <v>2</v>
      </c>
      <c r="J64" s="79">
        <v>683.3</v>
      </c>
      <c r="K64" s="79">
        <v>610.4</v>
      </c>
      <c r="L64" s="79">
        <v>0</v>
      </c>
      <c r="M64" s="80">
        <v>44</v>
      </c>
      <c r="N64" s="83">
        <f t="shared" si="26"/>
        <v>494070.75222363998</v>
      </c>
      <c r="O64" s="82"/>
      <c r="P64" s="85">
        <v>83078.124775899807</v>
      </c>
      <c r="Q64" s="85"/>
      <c r="R64" s="85">
        <v>265705.23</v>
      </c>
      <c r="S64" s="85">
        <f>+'Приложение №2'!E64-'Приложение №1'!P64-'Приложение №1'!Q64-'Приложение №1'!R64</f>
        <v>145287.39744774019</v>
      </c>
      <c r="T64" s="79">
        <f>+'Приложение №2'!E64-'Приложение №1'!P64-'Приложение №1'!Q64-'Приложение №1'!R64-'Приложение №1'!S64</f>
        <v>0</v>
      </c>
      <c r="U64" s="85">
        <f t="shared" si="32"/>
        <v>809.42128477005247</v>
      </c>
      <c r="V64" s="85">
        <f t="shared" si="32"/>
        <v>809.42128477005247</v>
      </c>
      <c r="W64" s="87">
        <v>2022</v>
      </c>
      <c r="X64" s="88" t="e">
        <f>+#REF!-'[1]Приложение №1'!$P624</f>
        <v>#REF!</v>
      </c>
      <c r="Z64" s="46">
        <f t="shared" si="33"/>
        <v>7665708.8647758998</v>
      </c>
      <c r="AA64" s="31">
        <v>0</v>
      </c>
      <c r="AB64" s="31">
        <v>0</v>
      </c>
      <c r="AC64" s="31">
        <v>534819.48515226005</v>
      </c>
      <c r="AD64" s="31">
        <v>0</v>
      </c>
      <c r="AE64" s="31">
        <v>0</v>
      </c>
      <c r="AF64" s="31"/>
      <c r="AG64" s="31">
        <v>0</v>
      </c>
      <c r="AH64" s="31">
        <v>0</v>
      </c>
      <c r="AI64" s="31">
        <v>0</v>
      </c>
      <c r="AJ64" s="31">
        <v>0</v>
      </c>
      <c r="AK64" s="31">
        <v>2395084.1800000002</v>
      </c>
      <c r="AL64" s="31">
        <v>3387656.69</v>
      </c>
      <c r="AM64" s="31">
        <v>1044703.834</v>
      </c>
      <c r="AN64" s="47">
        <v>104470.38340000001</v>
      </c>
      <c r="AO64" s="48">
        <v>198974.29222363999</v>
      </c>
      <c r="AP64" s="91">
        <f>+N64-'Приложение №2'!E64</f>
        <v>0</v>
      </c>
      <c r="AQ64" s="6">
        <v>203638.23</v>
      </c>
      <c r="AR64" s="6">
        <f t="shared" si="30"/>
        <v>62260.799999999996</v>
      </c>
      <c r="AS64" s="6">
        <f>+(K64*10+L64*20)*12*30-656415.36</f>
        <v>1541024.6400000001</v>
      </c>
      <c r="AT64" s="88">
        <f>+P64+Q64+R64+S64+T64-'Приложение №2'!E64</f>
        <v>0</v>
      </c>
    </row>
    <row r="65" spans="1:46">
      <c r="A65" s="67">
        <f t="shared" si="6"/>
        <v>51</v>
      </c>
      <c r="B65" s="68">
        <f t="shared" si="7"/>
        <v>51</v>
      </c>
      <c r="C65" s="68" t="s">
        <v>109</v>
      </c>
      <c r="D65" s="68" t="s">
        <v>120</v>
      </c>
      <c r="E65" s="69">
        <v>1981</v>
      </c>
      <c r="F65" s="69">
        <v>2013</v>
      </c>
      <c r="G65" s="69" t="s">
        <v>111</v>
      </c>
      <c r="H65" s="69">
        <v>5</v>
      </c>
      <c r="I65" s="69">
        <v>4</v>
      </c>
      <c r="J65" s="79">
        <v>4685.6000000000004</v>
      </c>
      <c r="K65" s="79">
        <v>4258.2</v>
      </c>
      <c r="L65" s="79">
        <v>0</v>
      </c>
      <c r="M65" s="80">
        <v>196</v>
      </c>
      <c r="N65" s="83">
        <f t="shared" si="26"/>
        <v>20563603.904344082</v>
      </c>
      <c r="O65" s="79"/>
      <c r="P65" s="85">
        <v>5434056.3399999999</v>
      </c>
      <c r="Q65" s="85"/>
      <c r="R65" s="85">
        <f>+AQ65+AR65</f>
        <v>1556339.8599999999</v>
      </c>
      <c r="S65" s="85">
        <v>8960527.3300000001</v>
      </c>
      <c r="T65" s="79">
        <f>+'Приложение №2'!E65-'Приложение №1'!P65-'Приложение №1'!Q65-'Приложение №1'!R65-'Приложение №1'!S65</f>
        <v>4612680.3743440825</v>
      </c>
      <c r="U65" s="85">
        <f t="shared" si="32"/>
        <v>4829.1775643098217</v>
      </c>
      <c r="V65" s="85">
        <f t="shared" si="32"/>
        <v>4829.1775643098217</v>
      </c>
      <c r="W65" s="87">
        <v>2022</v>
      </c>
      <c r="X65" s="88" t="e">
        <f>+#REF!-'[1]Приложение №1'!$P1001</f>
        <v>#REF!</v>
      </c>
      <c r="Z65" s="46">
        <f t="shared" si="33"/>
        <v>53162190.114960857</v>
      </c>
      <c r="AA65" s="31">
        <v>7102961.0915554203</v>
      </c>
      <c r="AB65" s="31"/>
      <c r="AC65" s="50"/>
      <c r="AD65" s="31"/>
      <c r="AE65" s="31">
        <v>1322689.13658126</v>
      </c>
      <c r="AF65" s="31"/>
      <c r="AG65" s="31">
        <v>352944.26574120001</v>
      </c>
      <c r="AH65" s="31">
        <v>0</v>
      </c>
      <c r="AI65" s="31"/>
      <c r="AJ65" s="31">
        <v>0</v>
      </c>
      <c r="AK65" s="31">
        <v>24549081.498129699</v>
      </c>
      <c r="AL65" s="31">
        <v>9654838.8947262</v>
      </c>
      <c r="AM65" s="31">
        <v>7930358.6941</v>
      </c>
      <c r="AN65" s="47">
        <v>775676.97369999997</v>
      </c>
      <c r="AO65" s="48">
        <v>1473639.5604270799</v>
      </c>
      <c r="AP65" s="91">
        <f>+N65-'Приложение №2'!E65</f>
        <v>0</v>
      </c>
      <c r="AQ65" s="6">
        <f>1979236.76-807117.21-50116.09</f>
        <v>1122003.46</v>
      </c>
      <c r="AR65" s="6">
        <f t="shared" si="30"/>
        <v>434336.39999999997</v>
      </c>
      <c r="AS65" s="6">
        <f>+(K65*10+L65*20)*12*30-6222132.17-133900.5</f>
        <v>8973487.3300000001</v>
      </c>
      <c r="AT65" s="88">
        <f>+P65+Q65+R65+S65+T65-'Приложение №2'!E65</f>
        <v>0</v>
      </c>
    </row>
    <row r="66" spans="1:46">
      <c r="A66" s="67">
        <f t="shared" si="6"/>
        <v>52</v>
      </c>
      <c r="B66" s="68">
        <f t="shared" si="7"/>
        <v>52</v>
      </c>
      <c r="C66" s="68" t="s">
        <v>109</v>
      </c>
      <c r="D66" s="68" t="s">
        <v>121</v>
      </c>
      <c r="E66" s="69">
        <v>1963</v>
      </c>
      <c r="F66" s="69">
        <v>2013</v>
      </c>
      <c r="G66" s="69" t="s">
        <v>58</v>
      </c>
      <c r="H66" s="69">
        <v>4</v>
      </c>
      <c r="I66" s="69">
        <v>4</v>
      </c>
      <c r="J66" s="79">
        <v>5268.75</v>
      </c>
      <c r="K66" s="79">
        <v>3170.15</v>
      </c>
      <c r="L66" s="79">
        <v>2098.6</v>
      </c>
      <c r="M66" s="80">
        <v>92</v>
      </c>
      <c r="N66" s="83">
        <f t="shared" si="26"/>
        <v>26745578.210307986</v>
      </c>
      <c r="O66" s="79"/>
      <c r="P66" s="85">
        <v>2983667.61</v>
      </c>
      <c r="Q66" s="85"/>
      <c r="R66" s="85">
        <f t="shared" si="8"/>
        <v>3803443.1100000003</v>
      </c>
      <c r="S66" s="85">
        <f>+'Приложение №2'!E66-'Приложение №1'!P66-'Приложение №1'!R66-'Приложение №1'!T66</f>
        <v>11091712.060307983</v>
      </c>
      <c r="T66" s="79">
        <v>8866755.4299999997</v>
      </c>
      <c r="U66" s="85">
        <f t="shared" si="32"/>
        <v>5076.2663269860941</v>
      </c>
      <c r="V66" s="85">
        <f t="shared" si="32"/>
        <v>5076.2663269860941</v>
      </c>
      <c r="W66" s="87">
        <v>2022</v>
      </c>
      <c r="X66" s="88" t="e">
        <f>+#REF!-'[1]Приложение №1'!$P1002</f>
        <v>#REF!</v>
      </c>
      <c r="Z66" s="46">
        <f t="shared" si="33"/>
        <v>55905524.456026606</v>
      </c>
      <c r="AA66" s="31">
        <v>8910375.13096359</v>
      </c>
      <c r="AB66" s="31">
        <v>3183729.7650160301</v>
      </c>
      <c r="AC66" s="31">
        <v>3374754.2381990599</v>
      </c>
      <c r="AD66" s="31">
        <v>2149419.79800305</v>
      </c>
      <c r="AE66" s="31">
        <v>1581654.1276199999</v>
      </c>
      <c r="AF66" s="31"/>
      <c r="AG66" s="31">
        <v>320562.32128199999</v>
      </c>
      <c r="AH66" s="31">
        <v>0</v>
      </c>
      <c r="AI66" s="31">
        <v>16307858.9365629</v>
      </c>
      <c r="AJ66" s="31">
        <v>0</v>
      </c>
      <c r="AK66" s="31">
        <v>8424086.4921022002</v>
      </c>
      <c r="AL66" s="31">
        <v>9161049.1317717694</v>
      </c>
      <c r="AM66" s="31">
        <v>1263665.5900000001</v>
      </c>
      <c r="AN66" s="31">
        <v>60324.08</v>
      </c>
      <c r="AO66" s="48">
        <v>1168044.8445059999</v>
      </c>
      <c r="AP66" s="91">
        <f>+N66-'Приложение №2'!E66</f>
        <v>0</v>
      </c>
      <c r="AQ66" s="6">
        <v>3051973.41</v>
      </c>
      <c r="AR66" s="6">
        <f t="shared" si="30"/>
        <v>751469.7</v>
      </c>
      <c r="AS66" s="6">
        <f>+(K66*10+L66*20)*12*30</f>
        <v>26522460</v>
      </c>
      <c r="AT66" s="88">
        <f>+P66+Q66+R66+S66+T66-'Приложение №2'!E66</f>
        <v>0</v>
      </c>
    </row>
    <row r="67" spans="1:46">
      <c r="A67" s="67">
        <f t="shared" ref="A67:A79" si="37">+A66+1</f>
        <v>53</v>
      </c>
      <c r="B67" s="68">
        <f t="shared" ref="B67:B79" si="38">+B66+1</f>
        <v>53</v>
      </c>
      <c r="C67" s="68" t="s">
        <v>109</v>
      </c>
      <c r="D67" s="68" t="s">
        <v>122</v>
      </c>
      <c r="E67" s="69">
        <v>1962</v>
      </c>
      <c r="F67" s="69">
        <v>2013</v>
      </c>
      <c r="G67" s="69" t="s">
        <v>58</v>
      </c>
      <c r="H67" s="69">
        <v>3</v>
      </c>
      <c r="I67" s="69">
        <v>4</v>
      </c>
      <c r="J67" s="79">
        <v>2475.3000000000002</v>
      </c>
      <c r="K67" s="79">
        <v>1760.3</v>
      </c>
      <c r="L67" s="79">
        <v>633.70000000000005</v>
      </c>
      <c r="M67" s="80">
        <v>67</v>
      </c>
      <c r="N67" s="81">
        <f t="shared" si="26"/>
        <v>701860.01140024001</v>
      </c>
      <c r="O67" s="79"/>
      <c r="P67" s="85"/>
      <c r="Q67" s="85"/>
      <c r="R67" s="85">
        <f>+'Приложение №2'!E67</f>
        <v>701860.01140024001</v>
      </c>
      <c r="S67" s="85">
        <f>+'Приложение №2'!E67-'Приложение №1'!R67</f>
        <v>0</v>
      </c>
      <c r="T67" s="85">
        <f>+'Приложение №2'!E67-'Приложение №1'!P67-'Приложение №1'!Q67-'Приложение №1'!R67-'Приложение №1'!S67</f>
        <v>0</v>
      </c>
      <c r="U67" s="79">
        <f>$N67/($K67+$L67)</f>
        <v>293.1746079366082</v>
      </c>
      <c r="V67" s="79">
        <f>$N67/($K67+$L67)</f>
        <v>293.1746079366082</v>
      </c>
      <c r="W67" s="87">
        <v>2022</v>
      </c>
      <c r="X67" s="88" t="e">
        <f>+#REF!-'[1]Приложение №1'!$P1603</f>
        <v>#REF!</v>
      </c>
      <c r="Z67" s="46">
        <f t="shared" si="33"/>
        <v>42587143.969999999</v>
      </c>
      <c r="AA67" s="31">
        <v>7066614.75374946</v>
      </c>
      <c r="AB67" s="31">
        <v>4299926.4446779201</v>
      </c>
      <c r="AC67" s="31">
        <v>2026161.64019976</v>
      </c>
      <c r="AD67" s="31">
        <v>1726716.820332</v>
      </c>
      <c r="AE67" s="31">
        <v>927837.09472607996</v>
      </c>
      <c r="AF67" s="31"/>
      <c r="AG67" s="31">
        <v>721134.15164699999</v>
      </c>
      <c r="AH67" s="31">
        <v>0</v>
      </c>
      <c r="AI67" s="31">
        <v>20442556.221607801</v>
      </c>
      <c r="AJ67" s="31">
        <v>0</v>
      </c>
      <c r="AK67" s="31">
        <v>0</v>
      </c>
      <c r="AL67" s="31">
        <v>0</v>
      </c>
      <c r="AM67" s="31">
        <v>4136597.3546000002</v>
      </c>
      <c r="AN67" s="47">
        <v>425871.43969999999</v>
      </c>
      <c r="AO67" s="48">
        <v>813728.04875998001</v>
      </c>
      <c r="AP67" s="91">
        <f>+N67-'Приложение №2'!E67</f>
        <v>0</v>
      </c>
      <c r="AQ67" s="6">
        <v>1210415.78</v>
      </c>
      <c r="AR67" s="6">
        <f t="shared" si="30"/>
        <v>308825.39999999997</v>
      </c>
      <c r="AS67" s="6">
        <f>+(K67*10+L67*20)*12*30-4713256</f>
        <v>6186464</v>
      </c>
    </row>
    <row r="68" spans="1:46" s="5" customFormat="1">
      <c r="A68" s="67">
        <f t="shared" si="37"/>
        <v>54</v>
      </c>
      <c r="B68" s="68">
        <f t="shared" si="38"/>
        <v>54</v>
      </c>
      <c r="C68" s="68" t="s">
        <v>109</v>
      </c>
      <c r="D68" s="68" t="s">
        <v>123</v>
      </c>
      <c r="E68" s="69" t="s">
        <v>124</v>
      </c>
      <c r="F68" s="69"/>
      <c r="G68" s="69" t="s">
        <v>99</v>
      </c>
      <c r="H68" s="69" t="s">
        <v>125</v>
      </c>
      <c r="I68" s="69" t="s">
        <v>101</v>
      </c>
      <c r="J68" s="79">
        <v>6441.2</v>
      </c>
      <c r="K68" s="79">
        <v>4463.1000000000004</v>
      </c>
      <c r="L68" s="79">
        <v>1969.2</v>
      </c>
      <c r="M68" s="80">
        <v>152</v>
      </c>
      <c r="N68" s="83">
        <f t="shared" si="26"/>
        <v>6059622.2357299514</v>
      </c>
      <c r="O68" s="79">
        <v>0</v>
      </c>
      <c r="P68" s="85"/>
      <c r="Q68" s="85">
        <v>0</v>
      </c>
      <c r="R68" s="85">
        <f t="shared" si="8"/>
        <v>5329893.6566000003</v>
      </c>
      <c r="S68" s="85">
        <f>+'Приложение №2'!E68-'Приложение №1'!R68</f>
        <v>729728.57912995107</v>
      </c>
      <c r="T68" s="79">
        <f>+'Приложение №2'!E68-'Приложение №1'!P68-'Приложение №1'!Q68-'Приложение №1'!R68-'Приложение №1'!S68</f>
        <v>0</v>
      </c>
      <c r="U68" s="85">
        <f>N68/K68</f>
        <v>1357.7159901704983</v>
      </c>
      <c r="V68" s="85">
        <v>1172.2830200640001</v>
      </c>
      <c r="W68" s="87">
        <v>2022</v>
      </c>
      <c r="X68" s="5">
        <v>3464637.96</v>
      </c>
      <c r="Y68" s="5">
        <f>+(K68*12.08+L68*20.47)*12</f>
        <v>1130685.264</v>
      </c>
      <c r="AA68" s="95">
        <f>+N68-'[4]Приложение № 2'!E64</f>
        <v>1291182.8557299515</v>
      </c>
      <c r="AD68" s="95">
        <f>+N68-'[4]Приложение № 2'!E64</f>
        <v>1291182.8557299515</v>
      </c>
      <c r="AP68" s="91">
        <f>+N68-'Приложение №2'!E68</f>
        <v>0</v>
      </c>
      <c r="AQ68" s="5">
        <v>4272551.63</v>
      </c>
      <c r="AR68" s="6">
        <f>+(K68*13.29+L68*22.52)*12*0.85</f>
        <v>1057342.0266</v>
      </c>
      <c r="AS68" s="6">
        <f>+(K68*13.29+L68*22.52)*12*30</f>
        <v>37317953.880000003</v>
      </c>
    </row>
    <row r="69" spans="1:46" s="5" customFormat="1">
      <c r="A69" s="67">
        <f t="shared" si="37"/>
        <v>55</v>
      </c>
      <c r="B69" s="68">
        <f t="shared" si="38"/>
        <v>55</v>
      </c>
      <c r="C69" s="68" t="s">
        <v>109</v>
      </c>
      <c r="D69" s="68" t="s">
        <v>126</v>
      </c>
      <c r="E69" s="69" t="s">
        <v>124</v>
      </c>
      <c r="F69" s="69"/>
      <c r="G69" s="69" t="s">
        <v>127</v>
      </c>
      <c r="H69" s="69" t="s">
        <v>128</v>
      </c>
      <c r="I69" s="69" t="s">
        <v>101</v>
      </c>
      <c r="J69" s="79">
        <v>5186.3599999999997</v>
      </c>
      <c r="K69" s="79">
        <v>4076.7</v>
      </c>
      <c r="L69" s="79">
        <v>540.4</v>
      </c>
      <c r="M69" s="80">
        <v>130</v>
      </c>
      <c r="N69" s="83">
        <f t="shared" si="26"/>
        <v>6048926.2934416514</v>
      </c>
      <c r="O69" s="79">
        <v>0</v>
      </c>
      <c r="P69" s="85"/>
      <c r="Q69" s="85">
        <v>0</v>
      </c>
      <c r="R69" s="85">
        <f t="shared" si="8"/>
        <v>3933138.0602000002</v>
      </c>
      <c r="S69" s="85">
        <f>+'Приложение №2'!E69-'Приложение №1'!R69</f>
        <v>2115788.2332416512</v>
      </c>
      <c r="T69" s="79">
        <f>+'Приложение №2'!E69-'Приложение №1'!P69-'Приложение №1'!Q69-'Приложение №1'!R69-'Приложение №1'!S69</f>
        <v>0</v>
      </c>
      <c r="U69" s="85">
        <f>N69/K69</f>
        <v>1483.7800901321293</v>
      </c>
      <c r="V69" s="85">
        <v>1172.2830200640001</v>
      </c>
      <c r="W69" s="87">
        <v>2022</v>
      </c>
      <c r="X69" s="5">
        <v>2572778.1</v>
      </c>
      <c r="Y69" s="5">
        <f>+(K69*12.08+L69*20.47)*12</f>
        <v>723702.28799999994</v>
      </c>
      <c r="AA69" s="95">
        <f>+N69-'[4]Приложение № 2'!E65</f>
        <v>1592281.5734416516</v>
      </c>
      <c r="AD69" s="95">
        <f>+N69-'[4]Приложение № 2'!E65</f>
        <v>1592281.5734416516</v>
      </c>
      <c r="AP69" s="91">
        <f>+N69-'Приложение №2'!E69</f>
        <v>0</v>
      </c>
      <c r="AQ69" s="5">
        <v>3256376.72</v>
      </c>
      <c r="AR69" s="6">
        <f>+(K69*13.29+L69*22.52)*12*0.85</f>
        <v>676761.34019999986</v>
      </c>
      <c r="AS69" s="6">
        <f>+(K69*13.29+L69*22.52)*12*30</f>
        <v>23885694.359999999</v>
      </c>
    </row>
    <row r="70" spans="1:46">
      <c r="A70" s="67">
        <f t="shared" si="37"/>
        <v>56</v>
      </c>
      <c r="B70" s="68">
        <f t="shared" si="38"/>
        <v>56</v>
      </c>
      <c r="C70" s="68" t="s">
        <v>109</v>
      </c>
      <c r="D70" s="68" t="s">
        <v>129</v>
      </c>
      <c r="E70" s="69">
        <v>1965</v>
      </c>
      <c r="F70" s="69">
        <v>2005</v>
      </c>
      <c r="G70" s="69" t="s">
        <v>58</v>
      </c>
      <c r="H70" s="69">
        <v>4</v>
      </c>
      <c r="I70" s="69">
        <v>2</v>
      </c>
      <c r="J70" s="79">
        <v>1948.5</v>
      </c>
      <c r="K70" s="79">
        <v>1410</v>
      </c>
      <c r="L70" s="79">
        <v>537.70000000000005</v>
      </c>
      <c r="M70" s="80">
        <v>38</v>
      </c>
      <c r="N70" s="83">
        <f t="shared" si="26"/>
        <v>1443319.63414876</v>
      </c>
      <c r="O70" s="79"/>
      <c r="P70" s="85"/>
      <c r="Q70" s="85"/>
      <c r="R70" s="85">
        <f t="shared" ref="R70" si="39">+AQ70+AR70</f>
        <v>1198563.58</v>
      </c>
      <c r="S70" s="85">
        <f>+'Приложение №2'!E70-'Приложение №1'!R70</f>
        <v>244756.05414875993</v>
      </c>
      <c r="T70" s="79"/>
      <c r="U70" s="85">
        <f t="shared" ref="U70:V76" si="40">$N70/($K70+$L70)</f>
        <v>741.03795972108639</v>
      </c>
      <c r="V70" s="85">
        <f t="shared" si="40"/>
        <v>741.03795972108639</v>
      </c>
      <c r="W70" s="87">
        <v>2022</v>
      </c>
      <c r="X70" s="88" t="e">
        <f>+#REF!-'[1]Приложение №1'!$P1408</f>
        <v>#REF!</v>
      </c>
      <c r="Z70" s="46">
        <f t="shared" ref="Z70:Z76" si="41">SUM(AA70:AO70)</f>
        <v>10380935.740000002</v>
      </c>
      <c r="AA70" s="31">
        <v>4172919.5503249802</v>
      </c>
      <c r="AB70" s="31">
        <v>1486982.7864103799</v>
      </c>
      <c r="AC70" s="31">
        <v>1553566.1571465</v>
      </c>
      <c r="AD70" s="31">
        <v>972630.63727284002</v>
      </c>
      <c r="AE70" s="31">
        <v>595090.92894678004</v>
      </c>
      <c r="AF70" s="31"/>
      <c r="AG70" s="31">
        <v>160126.34455524001</v>
      </c>
      <c r="AH70" s="31">
        <v>0</v>
      </c>
      <c r="AI70" s="31">
        <v>0</v>
      </c>
      <c r="AJ70" s="31">
        <v>0</v>
      </c>
      <c r="AK70" s="31">
        <v>0</v>
      </c>
      <c r="AL70" s="31">
        <v>0</v>
      </c>
      <c r="AM70" s="31">
        <v>1140281.4974</v>
      </c>
      <c r="AN70" s="47">
        <v>103809.35739999999</v>
      </c>
      <c r="AO70" s="48">
        <v>195528.48054327999</v>
      </c>
      <c r="AP70" s="91">
        <f>+N70-'Приложение №2'!E70</f>
        <v>0</v>
      </c>
      <c r="AQ70" s="6">
        <v>945052.78</v>
      </c>
      <c r="AR70" s="6">
        <f>+(K70*10+L70*20)*12*0.85</f>
        <v>253510.8</v>
      </c>
      <c r="AS70" s="6">
        <f>+(K70*10+L70*20)*12*30</f>
        <v>8947440</v>
      </c>
      <c r="AT70" s="88">
        <f>+P70+Q70+R70+S70+T70-'Приложение №2'!E70</f>
        <v>0</v>
      </c>
    </row>
    <row r="71" spans="1:46">
      <c r="A71" s="67">
        <f t="shared" si="37"/>
        <v>57</v>
      </c>
      <c r="B71" s="68">
        <f t="shared" si="38"/>
        <v>57</v>
      </c>
      <c r="C71" s="68" t="s">
        <v>109</v>
      </c>
      <c r="D71" s="68" t="s">
        <v>130</v>
      </c>
      <c r="E71" s="69">
        <v>1963</v>
      </c>
      <c r="F71" s="69">
        <v>2013</v>
      </c>
      <c r="G71" s="69" t="s">
        <v>58</v>
      </c>
      <c r="H71" s="69">
        <v>4</v>
      </c>
      <c r="I71" s="69">
        <v>3</v>
      </c>
      <c r="J71" s="79">
        <v>2328.4</v>
      </c>
      <c r="K71" s="79">
        <v>1950.9</v>
      </c>
      <c r="L71" s="79">
        <v>377.5</v>
      </c>
      <c r="M71" s="80">
        <v>49</v>
      </c>
      <c r="N71" s="83">
        <f t="shared" si="26"/>
        <v>5486968.5695074406</v>
      </c>
      <c r="O71" s="79"/>
      <c r="P71" s="85"/>
      <c r="Q71" s="85"/>
      <c r="R71" s="85">
        <f>+'Приложение №2'!E71-'Приложение №1'!P71-'Приложение №1'!S71</f>
        <v>1655777.5795074403</v>
      </c>
      <c r="S71" s="85">
        <v>3831190.99</v>
      </c>
      <c r="T71" s="79">
        <f>+'Приложение №2'!E71-'Приложение №1'!P71-'Приложение №1'!Q71-'Приложение №1'!R71-'Приложение №1'!S71</f>
        <v>0</v>
      </c>
      <c r="U71" s="85">
        <f t="shared" si="40"/>
        <v>2356.5403579743343</v>
      </c>
      <c r="V71" s="85">
        <f t="shared" si="40"/>
        <v>2356.5403579743343</v>
      </c>
      <c r="W71" s="87">
        <v>2022</v>
      </c>
      <c r="X71" s="88" t="e">
        <f>+#REF!-'[1]Приложение №1'!$P1409</f>
        <v>#REF!</v>
      </c>
      <c r="Z71" s="46">
        <f t="shared" si="41"/>
        <v>11906775.32</v>
      </c>
      <c r="AA71" s="31">
        <v>4786275.2192018405</v>
      </c>
      <c r="AB71" s="31">
        <v>1705546.6285494</v>
      </c>
      <c r="AC71" s="31">
        <v>1781916.7351927201</v>
      </c>
      <c r="AD71" s="31">
        <v>1115592.5413768799</v>
      </c>
      <c r="AE71" s="31">
        <v>682560.24163362</v>
      </c>
      <c r="AF71" s="31"/>
      <c r="AG71" s="31">
        <v>183662.48366172001</v>
      </c>
      <c r="AH71" s="31">
        <v>0</v>
      </c>
      <c r="AI71" s="31">
        <v>0</v>
      </c>
      <c r="AJ71" s="31">
        <v>0</v>
      </c>
      <c r="AK71" s="31">
        <v>0</v>
      </c>
      <c r="AL71" s="31">
        <v>0</v>
      </c>
      <c r="AM71" s="31">
        <v>1307885.5255</v>
      </c>
      <c r="AN71" s="47">
        <v>119067.75320000001</v>
      </c>
      <c r="AO71" s="48">
        <v>224268.19168382001</v>
      </c>
      <c r="AP71" s="91">
        <f>+N71-'Приложение №2'!E71</f>
        <v>0</v>
      </c>
      <c r="AQ71" s="6">
        <v>1234380.76</v>
      </c>
      <c r="AR71" s="6">
        <f>+(K71*10+L71*20)*12*0.85</f>
        <v>276001.8</v>
      </c>
      <c r="AS71" s="6">
        <f>+(K71*10+L71*20)*12*30</f>
        <v>9741240</v>
      </c>
    </row>
    <row r="72" spans="1:46">
      <c r="A72" s="67">
        <f t="shared" si="37"/>
        <v>58</v>
      </c>
      <c r="B72" s="68">
        <f t="shared" si="38"/>
        <v>58</v>
      </c>
      <c r="C72" s="68" t="s">
        <v>109</v>
      </c>
      <c r="D72" s="68" t="s">
        <v>131</v>
      </c>
      <c r="E72" s="69">
        <v>1989</v>
      </c>
      <c r="F72" s="69">
        <v>2017</v>
      </c>
      <c r="G72" s="69" t="s">
        <v>111</v>
      </c>
      <c r="H72" s="69">
        <v>9</v>
      </c>
      <c r="I72" s="69">
        <v>3</v>
      </c>
      <c r="J72" s="79">
        <v>7106.9</v>
      </c>
      <c r="K72" s="79">
        <v>6247.4</v>
      </c>
      <c r="L72" s="79">
        <v>0</v>
      </c>
      <c r="M72" s="80">
        <v>249</v>
      </c>
      <c r="N72" s="83">
        <f t="shared" si="26"/>
        <v>2920378.6142166201</v>
      </c>
      <c r="O72" s="79"/>
      <c r="P72" s="85">
        <v>1008444.16</v>
      </c>
      <c r="Q72" s="85"/>
      <c r="R72" s="85">
        <f>+'Приложение №2'!E72-'Приложение №1'!P72-'Приложение №1'!S72</f>
        <v>1911934.45421662</v>
      </c>
      <c r="S72" s="85"/>
      <c r="T72" s="79">
        <f>+'Приложение №2'!E72-'Приложение №1'!P72-'Приложение №1'!Q72-'Приложение №1'!R72-'Приложение №1'!S72</f>
        <v>0</v>
      </c>
      <c r="U72" s="85">
        <f t="shared" si="40"/>
        <v>467.45503957112084</v>
      </c>
      <c r="V72" s="85">
        <f t="shared" si="40"/>
        <v>467.45503957112084</v>
      </c>
      <c r="W72" s="87">
        <v>2022</v>
      </c>
      <c r="X72" s="88" t="e">
        <f>+#REF!-'[1]Приложение №1'!$P366</f>
        <v>#REF!</v>
      </c>
      <c r="Z72" s="46">
        <f t="shared" si="41"/>
        <v>25881031.239999998</v>
      </c>
      <c r="AA72" s="31"/>
      <c r="AB72" s="31"/>
      <c r="AC72" s="31"/>
      <c r="AD72" s="31"/>
      <c r="AE72" s="31">
        <v>0</v>
      </c>
      <c r="AF72" s="31"/>
      <c r="AG72" s="31"/>
      <c r="AH72" s="31">
        <v>0</v>
      </c>
      <c r="AI72" s="31"/>
      <c r="AJ72" s="31">
        <v>0</v>
      </c>
      <c r="AK72" s="31">
        <v>25881031.239999998</v>
      </c>
      <c r="AL72" s="31">
        <v>0</v>
      </c>
      <c r="AM72" s="31"/>
      <c r="AN72" s="47"/>
      <c r="AO72" s="48"/>
      <c r="AP72" s="91">
        <f>+N72-'Приложение №2'!E72</f>
        <v>0</v>
      </c>
      <c r="AQ72" s="6">
        <v>2787898.61</v>
      </c>
      <c r="AR72" s="6">
        <f>+(K72*13.29+L72*22.52)*12*0.85</f>
        <v>846885.04919999989</v>
      </c>
      <c r="AS72" s="6">
        <f>+(K72*13.29+L72*22.52)*12*30-131853.4</f>
        <v>29758207.16</v>
      </c>
      <c r="AT72" s="88">
        <f>+P72+Q72+R72+S72+T72-'Приложение №2'!E72</f>
        <v>0</v>
      </c>
    </row>
    <row r="73" spans="1:46">
      <c r="A73" s="67">
        <f t="shared" si="37"/>
        <v>59</v>
      </c>
      <c r="B73" s="68">
        <f t="shared" si="38"/>
        <v>59</v>
      </c>
      <c r="C73" s="68" t="s">
        <v>109</v>
      </c>
      <c r="D73" s="68" t="s">
        <v>132</v>
      </c>
      <c r="E73" s="69">
        <v>1989</v>
      </c>
      <c r="F73" s="69">
        <v>2017</v>
      </c>
      <c r="G73" s="69" t="s">
        <v>111</v>
      </c>
      <c r="H73" s="69">
        <v>9</v>
      </c>
      <c r="I73" s="69">
        <v>3</v>
      </c>
      <c r="J73" s="79">
        <v>8049.4</v>
      </c>
      <c r="K73" s="79">
        <v>6639.6</v>
      </c>
      <c r="L73" s="79">
        <v>0</v>
      </c>
      <c r="M73" s="80">
        <v>258</v>
      </c>
      <c r="N73" s="83">
        <f t="shared" si="26"/>
        <v>13904698.817493059</v>
      </c>
      <c r="O73" s="79"/>
      <c r="P73" s="85">
        <f>5204490.44-2689128.01</f>
        <v>2515362.4300000006</v>
      </c>
      <c r="Q73" s="85"/>
      <c r="R73" s="85"/>
      <c r="S73" s="85">
        <f>+'Приложение №2'!E73-'Приложение №1'!P73-'Приложение №1'!Q73-'Приложение №1'!R73</f>
        <v>11389336.387493059</v>
      </c>
      <c r="T73" s="79">
        <f>+'Приложение №2'!E73-'Приложение №1'!P73-'Приложение №1'!Q73-'Приложение №1'!R73-'Приложение №1'!S73</f>
        <v>0</v>
      </c>
      <c r="U73" s="85">
        <f t="shared" si="40"/>
        <v>2094.2073042793327</v>
      </c>
      <c r="V73" s="85">
        <f t="shared" si="40"/>
        <v>2094.2073042793327</v>
      </c>
      <c r="W73" s="87">
        <v>2022</v>
      </c>
      <c r="X73" s="88" t="e">
        <f>+#REF!-'[1]Приложение №1'!$P1010</f>
        <v>#REF!</v>
      </c>
      <c r="Z73" s="46">
        <f t="shared" si="41"/>
        <v>34535107.586130932</v>
      </c>
      <c r="AA73" s="31">
        <v>9503098.7698319405</v>
      </c>
      <c r="AB73" s="31">
        <v>0</v>
      </c>
      <c r="AC73" s="31">
        <v>6138860.8976629199</v>
      </c>
      <c r="AD73" s="31">
        <v>2958309.3156556799</v>
      </c>
      <c r="AE73" s="31">
        <v>0</v>
      </c>
      <c r="AF73" s="31"/>
      <c r="AG73" s="31">
        <v>715245.76767840004</v>
      </c>
      <c r="AH73" s="31">
        <v>0</v>
      </c>
      <c r="AI73" s="31">
        <v>5352142.2195779998</v>
      </c>
      <c r="AJ73" s="31">
        <v>0</v>
      </c>
      <c r="AK73" s="31"/>
      <c r="AL73" s="31">
        <v>0</v>
      </c>
      <c r="AM73" s="31">
        <v>7589459.6135999998</v>
      </c>
      <c r="AN73" s="47">
        <v>782532.36640000006</v>
      </c>
      <c r="AO73" s="48">
        <v>1495458.6357239999</v>
      </c>
      <c r="AP73" s="91">
        <f>+N73-'Приложение №2'!E73</f>
        <v>0</v>
      </c>
      <c r="AQ73" s="6">
        <v>4261157.78</v>
      </c>
      <c r="AR73" s="6">
        <f>+(K73*13.29+L73*22.52)*12*0.85</f>
        <v>900050.89679999999</v>
      </c>
      <c r="AS73" s="6">
        <f>+(K73*13.29+L73*22.52)*12*30-14694406.85</f>
        <v>17072095.390000001</v>
      </c>
      <c r="AT73" s="88">
        <f>+P73+Q73+R73+S73+T73-'Приложение №2'!E73</f>
        <v>0</v>
      </c>
    </row>
    <row r="74" spans="1:46">
      <c r="A74" s="67">
        <f t="shared" si="37"/>
        <v>60</v>
      </c>
      <c r="B74" s="68">
        <f t="shared" si="38"/>
        <v>60</v>
      </c>
      <c r="C74" s="68" t="s">
        <v>109</v>
      </c>
      <c r="D74" s="68" t="s">
        <v>133</v>
      </c>
      <c r="E74" s="69">
        <v>1994</v>
      </c>
      <c r="F74" s="69">
        <v>2013</v>
      </c>
      <c r="G74" s="69" t="s">
        <v>111</v>
      </c>
      <c r="H74" s="69">
        <v>9</v>
      </c>
      <c r="I74" s="69">
        <v>3</v>
      </c>
      <c r="J74" s="79">
        <v>7891.7</v>
      </c>
      <c r="K74" s="79">
        <v>6600.8</v>
      </c>
      <c r="L74" s="79">
        <v>0</v>
      </c>
      <c r="M74" s="80">
        <v>291</v>
      </c>
      <c r="N74" s="83">
        <f t="shared" si="26"/>
        <v>10419355.10587918</v>
      </c>
      <c r="O74" s="79"/>
      <c r="P74" s="85">
        <f>3966084.74-2000000</f>
        <v>1966084.7400000002</v>
      </c>
      <c r="Q74" s="85"/>
      <c r="R74" s="85">
        <f>+AQ74+AR74</f>
        <v>1668103.1164000002</v>
      </c>
      <c r="S74" s="85">
        <f>+'Приложение №2'!E74-'Приложение №1'!R74-P74</f>
        <v>6785167.2494791802</v>
      </c>
      <c r="T74" s="79">
        <f>+'Приложение №2'!E74-'Приложение №1'!P74-'Приложение №1'!Q74-'Приложение №1'!R74-'Приложение №1'!S74</f>
        <v>0</v>
      </c>
      <c r="U74" s="85">
        <f t="shared" si="40"/>
        <v>1578.4988343654072</v>
      </c>
      <c r="V74" s="85">
        <f t="shared" si="40"/>
        <v>1578.4988343654072</v>
      </c>
      <c r="W74" s="87">
        <v>2022</v>
      </c>
      <c r="Z74" s="46">
        <f t="shared" si="41"/>
        <v>8703397.3199999984</v>
      </c>
      <c r="AA74" s="31"/>
      <c r="AB74" s="47"/>
      <c r="AC74" s="31"/>
      <c r="AD74" s="31"/>
      <c r="AE74" s="47">
        <v>0</v>
      </c>
      <c r="AF74" s="47">
        <v>0</v>
      </c>
      <c r="AG74" s="47"/>
      <c r="AH74" s="47">
        <v>8628684.8599999994</v>
      </c>
      <c r="AI74" s="31"/>
      <c r="AJ74" s="47">
        <v>0</v>
      </c>
      <c r="AK74" s="31"/>
      <c r="AL74" s="47">
        <v>0</v>
      </c>
      <c r="AM74" s="31">
        <v>55020.37</v>
      </c>
      <c r="AN74" s="31">
        <v>19692.09</v>
      </c>
      <c r="AO74" s="92"/>
      <c r="AP74" s="91">
        <f>+N74-'Приложение №2'!E74</f>
        <v>0</v>
      </c>
      <c r="AQ74" s="6">
        <f>4161512.94-301266.52-3086934.55</f>
        <v>773311.87000000011</v>
      </c>
      <c r="AR74" s="6">
        <f>+(K74*13.29+L74*22.52)*12*0.85</f>
        <v>894791.24639999995</v>
      </c>
      <c r="AS74" s="6">
        <f>+(K74*13.29+L74*22.52)*12*30-1198680.53-8354818.57</f>
        <v>22027368.419999998</v>
      </c>
      <c r="AT74" s="88">
        <f>+P74+Q74+R74+S74+T74-'Приложение №2'!E74</f>
        <v>0</v>
      </c>
    </row>
    <row r="75" spans="1:46">
      <c r="A75" s="67">
        <f t="shared" si="37"/>
        <v>61</v>
      </c>
      <c r="B75" s="68">
        <f t="shared" si="38"/>
        <v>61</v>
      </c>
      <c r="C75" s="68" t="s">
        <v>109</v>
      </c>
      <c r="D75" s="68" t="s">
        <v>134</v>
      </c>
      <c r="E75" s="69">
        <v>1987</v>
      </c>
      <c r="F75" s="69">
        <v>2013</v>
      </c>
      <c r="G75" s="69" t="s">
        <v>58</v>
      </c>
      <c r="H75" s="69">
        <v>3</v>
      </c>
      <c r="I75" s="69">
        <v>3</v>
      </c>
      <c r="J75" s="79">
        <v>1395.8</v>
      </c>
      <c r="K75" s="79">
        <v>1268</v>
      </c>
      <c r="L75" s="79">
        <v>0</v>
      </c>
      <c r="M75" s="80">
        <v>63</v>
      </c>
      <c r="N75" s="81">
        <f t="shared" si="26"/>
        <v>16035123.651882721</v>
      </c>
      <c r="O75" s="79"/>
      <c r="P75" s="85">
        <v>2831185.18</v>
      </c>
      <c r="Q75" s="85"/>
      <c r="R75" s="85">
        <v>412386.65</v>
      </c>
      <c r="S75" s="85">
        <v>4415712.63</v>
      </c>
      <c r="T75" s="79">
        <f>+'Приложение №2'!E75-'Приложение №1'!P75-'Приложение №1'!Q75-'Приложение №1'!R75-'Приложение №1'!S75</f>
        <v>8375839.1918827211</v>
      </c>
      <c r="U75" s="79">
        <f t="shared" si="40"/>
        <v>12645.996570885427</v>
      </c>
      <c r="V75" s="79">
        <f t="shared" si="40"/>
        <v>12645.996570885427</v>
      </c>
      <c r="W75" s="87">
        <v>2022</v>
      </c>
      <c r="X75" s="88" t="e">
        <f>+#REF!-'[1]Приложение №1'!$P449</f>
        <v>#REF!</v>
      </c>
      <c r="Z75" s="46">
        <f t="shared" si="41"/>
        <v>20424271.120000001</v>
      </c>
      <c r="AA75" s="31">
        <v>3880461.3812546399</v>
      </c>
      <c r="AB75" s="31">
        <v>2361201.0958737601</v>
      </c>
      <c r="AC75" s="31">
        <v>1112617.8937948199</v>
      </c>
      <c r="AD75" s="31">
        <v>948184.97499599995</v>
      </c>
      <c r="AE75" s="31">
        <v>0</v>
      </c>
      <c r="AF75" s="31"/>
      <c r="AG75" s="31">
        <v>395993.45985528</v>
      </c>
      <c r="AH75" s="31">
        <v>0</v>
      </c>
      <c r="AI75" s="31">
        <v>0</v>
      </c>
      <c r="AJ75" s="31">
        <v>0</v>
      </c>
      <c r="AK75" s="31">
        <v>9178717.2150513008</v>
      </c>
      <c r="AL75" s="31">
        <v>0</v>
      </c>
      <c r="AM75" s="31">
        <v>1951914.7557999999</v>
      </c>
      <c r="AN75" s="47">
        <v>204242.71119999999</v>
      </c>
      <c r="AO75" s="48">
        <v>390937.63217419997</v>
      </c>
      <c r="AP75" s="91">
        <f>+N75-'Приложение №2'!E75</f>
        <v>0</v>
      </c>
      <c r="AQ75" s="6">
        <v>502354.09</v>
      </c>
      <c r="AR75" s="6">
        <f t="shared" ref="AR75:AR87" si="42">+(K75*10+L75*20)*12*0.85</f>
        <v>129336</v>
      </c>
      <c r="AS75" s="6">
        <f>+(K75*10+L75*20)*12*30</f>
        <v>4564800</v>
      </c>
      <c r="AT75" s="88">
        <f>+P75+Q75+R75+S75+T75-'Приложение №2'!E75</f>
        <v>0</v>
      </c>
    </row>
    <row r="76" spans="1:46">
      <c r="A76" s="67">
        <f t="shared" si="37"/>
        <v>62</v>
      </c>
      <c r="B76" s="68">
        <f t="shared" si="38"/>
        <v>62</v>
      </c>
      <c r="C76" s="68" t="s">
        <v>109</v>
      </c>
      <c r="D76" s="68" t="s">
        <v>135</v>
      </c>
      <c r="E76" s="69">
        <v>1982</v>
      </c>
      <c r="F76" s="69">
        <v>2005</v>
      </c>
      <c r="G76" s="69" t="s">
        <v>58</v>
      </c>
      <c r="H76" s="69">
        <v>4</v>
      </c>
      <c r="I76" s="69">
        <v>3</v>
      </c>
      <c r="J76" s="79">
        <v>4260.17</v>
      </c>
      <c r="K76" s="79">
        <v>3632.44</v>
      </c>
      <c r="L76" s="79">
        <v>448.5</v>
      </c>
      <c r="M76" s="80">
        <v>282</v>
      </c>
      <c r="N76" s="83">
        <f t="shared" si="26"/>
        <v>34443200.645936362</v>
      </c>
      <c r="O76" s="79"/>
      <c r="P76" s="85">
        <v>9795460.2799999993</v>
      </c>
      <c r="Q76" s="85"/>
      <c r="R76" s="85">
        <f t="shared" ref="R76" si="43">+AQ76+AR76</f>
        <v>2404077.6800000002</v>
      </c>
      <c r="S76" s="85">
        <f>+'Приложение №2'!E76-'Приложение №1'!P76-'Приложение №1'!Q76-'Приложение №1'!R76</f>
        <v>22243662.685936362</v>
      </c>
      <c r="T76" s="79">
        <f>+'Приложение №2'!E76-'Приложение №1'!P76-'Приложение №1'!Q76-'Приложение №1'!R76-'Приложение №1'!S76</f>
        <v>0</v>
      </c>
      <c r="U76" s="85">
        <f t="shared" si="40"/>
        <v>8440.0164290424163</v>
      </c>
      <c r="V76" s="85">
        <f t="shared" si="40"/>
        <v>8440.0164290424163</v>
      </c>
      <c r="W76" s="87">
        <v>2022</v>
      </c>
      <c r="X76" s="88" t="e">
        <f>+#REF!-'[1]Приложение №1'!$P844</f>
        <v>#REF!</v>
      </c>
      <c r="Z76" s="46">
        <f t="shared" si="41"/>
        <v>64128906.539999999</v>
      </c>
      <c r="AA76" s="31">
        <v>9690780.7754885405</v>
      </c>
      <c r="AB76" s="31">
        <v>3453223.58397828</v>
      </c>
      <c r="AC76" s="31">
        <v>3607850.2836289201</v>
      </c>
      <c r="AD76" s="31">
        <v>2258742.3947533201</v>
      </c>
      <c r="AE76" s="31">
        <v>0</v>
      </c>
      <c r="AF76" s="31"/>
      <c r="AG76" s="31">
        <v>371861.79313164001</v>
      </c>
      <c r="AH76" s="31">
        <v>0</v>
      </c>
      <c r="AI76" s="31">
        <v>17716221.746810999</v>
      </c>
      <c r="AJ76" s="31">
        <v>0</v>
      </c>
      <c r="AK76" s="31">
        <v>9198344.3463416398</v>
      </c>
      <c r="AL76" s="31">
        <v>9921491.0771583598</v>
      </c>
      <c r="AM76" s="31">
        <v>6039716.3901000004</v>
      </c>
      <c r="AN76" s="47">
        <v>641289.06539999996</v>
      </c>
      <c r="AO76" s="48">
        <v>1229385.0832082999</v>
      </c>
      <c r="AP76" s="91">
        <f>+N76-'Приложение №2'!E76</f>
        <v>0</v>
      </c>
      <c r="AQ76" s="6">
        <v>1942074.8</v>
      </c>
      <c r="AR76" s="6">
        <f t="shared" si="42"/>
        <v>462002.88</v>
      </c>
      <c r="AS76" s="6">
        <f>+(K76*10+L76*20)*12*30</f>
        <v>16305984.000000002</v>
      </c>
      <c r="AT76" s="88">
        <f>+P76+Q76+R76+S76+T76-'Приложение №2'!E76</f>
        <v>0</v>
      </c>
    </row>
    <row r="77" spans="1:46">
      <c r="A77" s="67">
        <f t="shared" si="37"/>
        <v>63</v>
      </c>
      <c r="B77" s="68">
        <f t="shared" si="38"/>
        <v>63</v>
      </c>
      <c r="C77" s="68" t="s">
        <v>109</v>
      </c>
      <c r="D77" s="68" t="s">
        <v>136</v>
      </c>
      <c r="E77" s="69">
        <v>1976</v>
      </c>
      <c r="F77" s="69">
        <v>2013</v>
      </c>
      <c r="G77" s="69" t="s">
        <v>58</v>
      </c>
      <c r="H77" s="69">
        <v>4</v>
      </c>
      <c r="I77" s="69">
        <v>4</v>
      </c>
      <c r="J77" s="79">
        <v>2991.3</v>
      </c>
      <c r="K77" s="79">
        <v>2484.4</v>
      </c>
      <c r="L77" s="79">
        <v>250.6</v>
      </c>
      <c r="M77" s="80">
        <v>122</v>
      </c>
      <c r="N77" s="83">
        <f t="shared" si="26"/>
        <v>1171020.99</v>
      </c>
      <c r="O77" s="79"/>
      <c r="P77" s="85"/>
      <c r="Q77" s="85"/>
      <c r="R77" s="85">
        <v>230063.63</v>
      </c>
      <c r="S77" s="85">
        <f>701319.39+239637.97</f>
        <v>940957.36</v>
      </c>
      <c r="T77" s="79">
        <f>+'Приложение №2'!E77-'Приложение №1'!P77-'Приложение №1'!Q77-'Приложение №1'!R77-'Приложение №1'!S77</f>
        <v>0</v>
      </c>
      <c r="U77" s="85">
        <f t="shared" si="4"/>
        <v>428.16123948811702</v>
      </c>
      <c r="V77" s="85">
        <f t="shared" si="4"/>
        <v>428.16123948811702</v>
      </c>
      <c r="W77" s="87">
        <v>2022</v>
      </c>
      <c r="X77" s="88" t="e">
        <f>+#REF!-'[1]Приложение №1'!$P656</f>
        <v>#REF!</v>
      </c>
      <c r="Z77" s="46">
        <f t="shared" si="5"/>
        <v>37022548.278852001</v>
      </c>
      <c r="AA77" s="31">
        <v>6531079.8989818199</v>
      </c>
      <c r="AB77" s="31">
        <v>0</v>
      </c>
      <c r="AC77" s="31">
        <v>0</v>
      </c>
      <c r="AD77" s="31">
        <v>0</v>
      </c>
      <c r="AE77" s="31">
        <v>1171020.99</v>
      </c>
      <c r="AF77" s="31"/>
      <c r="AG77" s="31">
        <v>0</v>
      </c>
      <c r="AH77" s="31">
        <v>0</v>
      </c>
      <c r="AI77" s="31">
        <v>11939807.781027</v>
      </c>
      <c r="AJ77" s="31">
        <v>0</v>
      </c>
      <c r="AK77" s="31">
        <v>6199203.4736406598</v>
      </c>
      <c r="AL77" s="31">
        <v>6686566.5827221796</v>
      </c>
      <c r="AM77" s="31">
        <v>3445210.5710999998</v>
      </c>
      <c r="AN77" s="47">
        <v>359077.49579999998</v>
      </c>
      <c r="AO77" s="48">
        <v>690581.48558034003</v>
      </c>
      <c r="AP77" s="91">
        <f>+N77-'Приложение №2'!E77</f>
        <v>0</v>
      </c>
      <c r="AQ77" s="6">
        <v>1388531.28</v>
      </c>
      <c r="AR77" s="6">
        <f t="shared" si="42"/>
        <v>304531.20000000001</v>
      </c>
      <c r="AS77" s="6">
        <f>+(K77*10+L77*20)*12*30</f>
        <v>10748160</v>
      </c>
    </row>
    <row r="78" spans="1:46">
      <c r="A78" s="67">
        <f t="shared" si="37"/>
        <v>64</v>
      </c>
      <c r="B78" s="68">
        <f t="shared" si="38"/>
        <v>64</v>
      </c>
      <c r="C78" s="68" t="s">
        <v>109</v>
      </c>
      <c r="D78" s="68" t="s">
        <v>137</v>
      </c>
      <c r="E78" s="69">
        <v>1977</v>
      </c>
      <c r="F78" s="69">
        <v>1977</v>
      </c>
      <c r="G78" s="69" t="s">
        <v>111</v>
      </c>
      <c r="H78" s="69">
        <v>4</v>
      </c>
      <c r="I78" s="69">
        <v>6</v>
      </c>
      <c r="J78" s="79">
        <v>5672.9</v>
      </c>
      <c r="K78" s="79">
        <v>4964.7</v>
      </c>
      <c r="L78" s="79">
        <v>0</v>
      </c>
      <c r="M78" s="80">
        <v>207</v>
      </c>
      <c r="N78" s="83">
        <f t="shared" si="26"/>
        <v>28502390.678428799</v>
      </c>
      <c r="O78" s="79"/>
      <c r="P78" s="85">
        <v>5965367.2766666599</v>
      </c>
      <c r="Q78" s="85"/>
      <c r="R78" s="85">
        <f>+AQ78+AR78</f>
        <v>2782668.26</v>
      </c>
      <c r="S78" s="85">
        <f>+AS78</f>
        <v>17872920</v>
      </c>
      <c r="T78" s="79">
        <f>+'Приложение №2'!E78-'Приложение №1'!P78-'Приложение №1'!Q78-'Приложение №1'!R78-'Приложение №1'!S78</f>
        <v>1881435.1417621374</v>
      </c>
      <c r="U78" s="85">
        <f>$N78/($K78+$L78)</f>
        <v>5741.0096639129861</v>
      </c>
      <c r="V78" s="85">
        <f>$N78/($K78+$L78)</f>
        <v>5741.0096639129861</v>
      </c>
      <c r="W78" s="87">
        <v>2022</v>
      </c>
      <c r="X78" s="88" t="e">
        <f>+#REF!-'[1]Приложение №1'!$P1019</f>
        <v>#REF!</v>
      </c>
      <c r="Z78" s="46">
        <f>SUM(AA78:AO78)</f>
        <v>40803772.099999994</v>
      </c>
      <c r="AA78" s="31">
        <v>8274934.6457723398</v>
      </c>
      <c r="AB78" s="31">
        <v>4785620.9278290002</v>
      </c>
      <c r="AC78" s="31">
        <v>5058755.6557213198</v>
      </c>
      <c r="AD78" s="31">
        <v>3857344.19215992</v>
      </c>
      <c r="AE78" s="31">
        <v>1540930.0457111399</v>
      </c>
      <c r="AF78" s="31"/>
      <c r="AG78" s="31">
        <v>411179.32298519998</v>
      </c>
      <c r="AH78" s="31">
        <v>0</v>
      </c>
      <c r="AI78" s="31">
        <v>0</v>
      </c>
      <c r="AJ78" s="31">
        <v>0</v>
      </c>
      <c r="AK78" s="31">
        <v>0</v>
      </c>
      <c r="AL78" s="31">
        <v>11247866.888920199</v>
      </c>
      <c r="AM78" s="31">
        <v>4449861.0098000001</v>
      </c>
      <c r="AN78" s="47">
        <v>408037.72100000002</v>
      </c>
      <c r="AO78" s="48">
        <v>769241.69010087999</v>
      </c>
      <c r="AP78" s="91">
        <f>+N78-'Приложение №2'!E78</f>
        <v>0</v>
      </c>
      <c r="AQ78" s="6">
        <f>2390424.58-114155.72</f>
        <v>2276268.86</v>
      </c>
      <c r="AR78" s="6">
        <f t="shared" si="42"/>
        <v>506399.39999999997</v>
      </c>
      <c r="AS78" s="6">
        <f>+(K78*10+L78*20)*12*30</f>
        <v>17872920</v>
      </c>
      <c r="AT78" s="88">
        <f>+P78+Q78+R78+S78+T78-'Приложение №2'!E78</f>
        <v>0</v>
      </c>
    </row>
    <row r="79" spans="1:46">
      <c r="A79" s="67">
        <f t="shared" si="37"/>
        <v>65</v>
      </c>
      <c r="B79" s="68">
        <f t="shared" si="38"/>
        <v>65</v>
      </c>
      <c r="C79" s="68" t="s">
        <v>109</v>
      </c>
      <c r="D79" s="68" t="s">
        <v>138</v>
      </c>
      <c r="E79" s="69">
        <v>1974</v>
      </c>
      <c r="F79" s="69">
        <v>2013</v>
      </c>
      <c r="G79" s="69" t="s">
        <v>111</v>
      </c>
      <c r="H79" s="69">
        <v>4</v>
      </c>
      <c r="I79" s="69">
        <v>4</v>
      </c>
      <c r="J79" s="79">
        <v>3890.5</v>
      </c>
      <c r="K79" s="79">
        <v>3406.6</v>
      </c>
      <c r="L79" s="79">
        <v>0</v>
      </c>
      <c r="M79" s="80">
        <v>175</v>
      </c>
      <c r="N79" s="81">
        <f t="shared" ref="N79:N110" si="44">+P79+Q79+R79+S79+T79</f>
        <v>15568933.82189</v>
      </c>
      <c r="O79" s="79"/>
      <c r="P79" s="85">
        <v>2144774.35</v>
      </c>
      <c r="Q79" s="85"/>
      <c r="R79" s="85">
        <v>1186883.42</v>
      </c>
      <c r="S79" s="85">
        <f>+'Приложение №2'!E79-'Приложение №1'!P79-'Приложение №1'!Q79-'Приложение №1'!R79</f>
        <v>12237276.051890001</v>
      </c>
      <c r="T79" s="85">
        <f>+'Приложение №2'!E79-'Приложение №1'!P79-'Приложение №1'!R79-'Приложение №1'!S79</f>
        <v>0</v>
      </c>
      <c r="U79" s="79">
        <f t="shared" ref="U79:V79" si="45">$N79/($K79+$L79)</f>
        <v>4570.2265666324192</v>
      </c>
      <c r="V79" s="79">
        <f t="shared" si="45"/>
        <v>4570.2265666324192</v>
      </c>
      <c r="W79" s="87">
        <v>2022</v>
      </c>
      <c r="X79" s="88" t="e">
        <f>+#REF!-'[1]Приложение №1'!$P786</f>
        <v>#REF!</v>
      </c>
      <c r="Z79" s="46">
        <f t="shared" ref="Z79" si="46">SUM(AA79:AO79)</f>
        <v>24100395.781890016</v>
      </c>
      <c r="AA79" s="31">
        <v>0</v>
      </c>
      <c r="AB79" s="31">
        <v>0</v>
      </c>
      <c r="AC79" s="31">
        <v>0</v>
      </c>
      <c r="AD79" s="31">
        <v>0</v>
      </c>
      <c r="AE79" s="31">
        <v>1356671.24</v>
      </c>
      <c r="AF79" s="31"/>
      <c r="AG79" s="31">
        <v>0</v>
      </c>
      <c r="AH79" s="31">
        <v>0</v>
      </c>
      <c r="AI79" s="31">
        <v>0</v>
      </c>
      <c r="AJ79" s="31">
        <v>0</v>
      </c>
      <c r="AK79" s="31">
        <v>19641111.6000809</v>
      </c>
      <c r="AL79" s="31">
        <v>0</v>
      </c>
      <c r="AM79" s="31">
        <v>2439179.8220000002</v>
      </c>
      <c r="AN79" s="47">
        <v>227512.61720000001</v>
      </c>
      <c r="AO79" s="48">
        <v>435920.50260911998</v>
      </c>
      <c r="AP79" s="91">
        <f>+N79-'Приложение №2'!E79</f>
        <v>0</v>
      </c>
      <c r="AQ79" s="88">
        <f>1535272.52</f>
        <v>1535272.52</v>
      </c>
      <c r="AR79" s="6">
        <f t="shared" si="42"/>
        <v>347473.2</v>
      </c>
      <c r="AS79" s="6">
        <f>+(K79*10+L79*20)*12*30</f>
        <v>12263760</v>
      </c>
      <c r="AT79" s="88">
        <f>+P79+Q79+R79+S79+T79-'Приложение №2'!E79</f>
        <v>0</v>
      </c>
    </row>
    <row r="80" spans="1:46">
      <c r="A80" s="67">
        <f t="shared" si="6"/>
        <v>66</v>
      </c>
      <c r="B80" s="68">
        <f t="shared" si="7"/>
        <v>66</v>
      </c>
      <c r="C80" s="68" t="s">
        <v>109</v>
      </c>
      <c r="D80" s="68" t="s">
        <v>139</v>
      </c>
      <c r="E80" s="69">
        <v>1978</v>
      </c>
      <c r="F80" s="69">
        <v>2008</v>
      </c>
      <c r="G80" s="69" t="s">
        <v>111</v>
      </c>
      <c r="H80" s="69">
        <v>5</v>
      </c>
      <c r="I80" s="69">
        <v>4</v>
      </c>
      <c r="J80" s="79">
        <v>4887.2</v>
      </c>
      <c r="K80" s="79">
        <v>4152.5</v>
      </c>
      <c r="L80" s="79">
        <v>141.4</v>
      </c>
      <c r="M80" s="80">
        <v>187</v>
      </c>
      <c r="N80" s="83">
        <f t="shared" si="44"/>
        <v>14757670.589566819</v>
      </c>
      <c r="O80" s="79"/>
      <c r="P80" s="85"/>
      <c r="Q80" s="85"/>
      <c r="R80" s="85">
        <v>1507307.99</v>
      </c>
      <c r="S80" s="85">
        <v>8730636.4800000004</v>
      </c>
      <c r="T80" s="79">
        <f>+'Приложение №2'!E80-'Приложение №1'!P80-'Приложение №1'!Q80-'Приложение №1'!R80-'Приложение №1'!S80</f>
        <v>4519726.1195668187</v>
      </c>
      <c r="U80" s="85">
        <f t="shared" ref="U80:V87" si="47">$N80/($K80+$L80)</f>
        <v>3436.8920071652392</v>
      </c>
      <c r="V80" s="85">
        <f t="shared" si="47"/>
        <v>3436.8920071652392</v>
      </c>
      <c r="W80" s="87">
        <v>2022</v>
      </c>
      <c r="X80" s="88" t="e">
        <f>+#REF!-'[1]Приложение №1'!$P1025</f>
        <v>#REF!</v>
      </c>
      <c r="Z80" s="46">
        <f t="shared" ref="Z80:Z87" si="48">SUM(AA80:AO80)</f>
        <v>48841397.922002405</v>
      </c>
      <c r="AA80" s="31"/>
      <c r="AB80" s="31">
        <v>4165477.2147311401</v>
      </c>
      <c r="AC80" s="31">
        <v>4403217.8352661803</v>
      </c>
      <c r="AD80" s="31">
        <v>3357491.03180316</v>
      </c>
      <c r="AE80" s="31">
        <v>1341248.93566524</v>
      </c>
      <c r="AF80" s="31"/>
      <c r="AG80" s="31">
        <v>357896.73428460001</v>
      </c>
      <c r="AH80" s="31">
        <v>0</v>
      </c>
      <c r="AI80" s="31"/>
      <c r="AJ80" s="31">
        <v>0</v>
      </c>
      <c r="AK80" s="31">
        <v>24893551.051467001</v>
      </c>
      <c r="AL80" s="31"/>
      <c r="AM80" s="31">
        <v>8041636.4647000004</v>
      </c>
      <c r="AN80" s="47">
        <v>786561.17310000001</v>
      </c>
      <c r="AO80" s="48">
        <v>1494317.4809850799</v>
      </c>
      <c r="AP80" s="91">
        <f>+N80-'Приложение №2'!E80</f>
        <v>0</v>
      </c>
      <c r="AQ80" s="6">
        <v>1938809.74</v>
      </c>
      <c r="AR80" s="6">
        <f t="shared" si="42"/>
        <v>452400.6</v>
      </c>
      <c r="AS80" s="6">
        <f>+(K80*10+L80*20)*12*30-6800843.52</f>
        <v>9166236.4800000004</v>
      </c>
      <c r="AT80" s="88">
        <f>+P80+Q80+R80+S80+T80-'Приложение №2'!E80</f>
        <v>0</v>
      </c>
    </row>
    <row r="81" spans="1:46">
      <c r="A81" s="67">
        <f t="shared" si="6"/>
        <v>67</v>
      </c>
      <c r="B81" s="68">
        <f t="shared" si="7"/>
        <v>67</v>
      </c>
      <c r="C81" s="68" t="s">
        <v>109</v>
      </c>
      <c r="D81" s="68" t="s">
        <v>140</v>
      </c>
      <c r="E81" s="69">
        <v>1979</v>
      </c>
      <c r="F81" s="69">
        <v>2008</v>
      </c>
      <c r="G81" s="69" t="s">
        <v>111</v>
      </c>
      <c r="H81" s="69">
        <v>5</v>
      </c>
      <c r="I81" s="69">
        <v>4</v>
      </c>
      <c r="J81" s="79">
        <v>4897.1000000000004</v>
      </c>
      <c r="K81" s="79">
        <v>4311.8999999999996</v>
      </c>
      <c r="L81" s="79">
        <v>0</v>
      </c>
      <c r="M81" s="80">
        <v>199</v>
      </c>
      <c r="N81" s="83">
        <f t="shared" si="44"/>
        <v>14905757.105931219</v>
      </c>
      <c r="O81" s="79"/>
      <c r="P81" s="85"/>
      <c r="Q81" s="85"/>
      <c r="R81" s="85">
        <v>1319980.6299999999</v>
      </c>
      <c r="S81" s="85">
        <f>+'Приложение №2'!E81-'Приложение №1'!R81-'Приложение №1'!T81</f>
        <v>7217514.8399999999</v>
      </c>
      <c r="T81" s="79">
        <v>6368261.6359312199</v>
      </c>
      <c r="U81" s="85">
        <f t="shared" si="47"/>
        <v>3456.8884032401538</v>
      </c>
      <c r="V81" s="85">
        <f t="shared" si="47"/>
        <v>3456.8884032401538</v>
      </c>
      <c r="W81" s="87">
        <v>2022</v>
      </c>
      <c r="X81" s="88" t="e">
        <f>+#REF!-'[1]Приложение №1'!$P1026</f>
        <v>#REF!</v>
      </c>
      <c r="Z81" s="46">
        <f t="shared" si="48"/>
        <v>66063234.6708396</v>
      </c>
      <c r="AA81" s="31">
        <v>7227671.091732</v>
      </c>
      <c r="AB81" s="31">
        <v>4179959.7862247401</v>
      </c>
      <c r="AC81" s="31">
        <v>4418526.9856534796</v>
      </c>
      <c r="AD81" s="31">
        <v>3369164.3891211599</v>
      </c>
      <c r="AE81" s="31">
        <v>1345912.20295434</v>
      </c>
      <c r="AF81" s="31"/>
      <c r="AG81" s="31">
        <v>359141.07311459997</v>
      </c>
      <c r="AH81" s="31">
        <v>0</v>
      </c>
      <c r="AI81" s="31"/>
      <c r="AJ81" s="31">
        <v>0</v>
      </c>
      <c r="AK81" s="31">
        <v>24980101.190715302</v>
      </c>
      <c r="AL81" s="31">
        <v>9824353.4120570999</v>
      </c>
      <c r="AM81" s="31">
        <v>8069595.7041999996</v>
      </c>
      <c r="AN81" s="47">
        <v>789295.89659999998</v>
      </c>
      <c r="AO81" s="48">
        <v>1499512.93846688</v>
      </c>
      <c r="AP81" s="91">
        <f>+N81-'Приложение №2'!E81</f>
        <v>0</v>
      </c>
      <c r="AQ81" s="6">
        <v>2090807.65</v>
      </c>
      <c r="AR81" s="6">
        <f t="shared" si="42"/>
        <v>439813.8</v>
      </c>
      <c r="AS81" s="6">
        <f>+(K81*10+L81*20)*12*30-8305325.16</f>
        <v>7217514.8399999999</v>
      </c>
      <c r="AT81" s="88">
        <f>+P81+Q81+R81+S81+T81-'Приложение №2'!E81</f>
        <v>0</v>
      </c>
    </row>
    <row r="82" spans="1:46">
      <c r="A82" s="67">
        <f t="shared" si="6"/>
        <v>68</v>
      </c>
      <c r="B82" s="68">
        <f t="shared" si="7"/>
        <v>68</v>
      </c>
      <c r="C82" s="68" t="s">
        <v>109</v>
      </c>
      <c r="D82" s="68" t="s">
        <v>141</v>
      </c>
      <c r="E82" s="69">
        <v>1977</v>
      </c>
      <c r="F82" s="69">
        <v>2008</v>
      </c>
      <c r="G82" s="69" t="s">
        <v>111</v>
      </c>
      <c r="H82" s="69">
        <v>4</v>
      </c>
      <c r="I82" s="69">
        <v>4</v>
      </c>
      <c r="J82" s="79">
        <v>3978.4</v>
      </c>
      <c r="K82" s="79">
        <v>3426.4</v>
      </c>
      <c r="L82" s="79">
        <v>0</v>
      </c>
      <c r="M82" s="80">
        <v>156</v>
      </c>
      <c r="N82" s="83">
        <f t="shared" si="44"/>
        <v>9499544.7837941013</v>
      </c>
      <c r="O82" s="79"/>
      <c r="P82" s="85"/>
      <c r="Q82" s="85"/>
      <c r="R82" s="85">
        <f>+AQ82+AR82-102484.4</f>
        <v>1804243.37</v>
      </c>
      <c r="S82" s="85">
        <f>+'Приложение №2'!E82-'Приложение №1'!R82</f>
        <v>7695301.4137941012</v>
      </c>
      <c r="T82" s="79">
        <f>+'Приложение №2'!E82-'Приложение №1'!P82-'Приложение №1'!Q82-'Приложение №1'!R82-'Приложение №1'!S82</f>
        <v>0</v>
      </c>
      <c r="U82" s="85">
        <f t="shared" si="47"/>
        <v>2772.4564510255955</v>
      </c>
      <c r="V82" s="85">
        <f t="shared" si="47"/>
        <v>2772.4564510255955</v>
      </c>
      <c r="W82" s="87">
        <v>2022</v>
      </c>
      <c r="X82" s="88" t="e">
        <f>+#REF!-'[1]Приложение №1'!$P1028</f>
        <v>#REF!</v>
      </c>
      <c r="Z82" s="46">
        <f t="shared" si="48"/>
        <v>12575637.629999999</v>
      </c>
      <c r="AA82" s="31">
        <v>5842505.20347312</v>
      </c>
      <c r="AB82" s="31">
        <v>0</v>
      </c>
      <c r="AC82" s="31">
        <v>3571726.84810158</v>
      </c>
      <c r="AD82" s="31">
        <v>0</v>
      </c>
      <c r="AE82" s="31">
        <v>1087971.3496965601</v>
      </c>
      <c r="AF82" s="31"/>
      <c r="AG82" s="31">
        <v>290312.54463120003</v>
      </c>
      <c r="AH82" s="31">
        <v>0</v>
      </c>
      <c r="AI82" s="31">
        <v>0</v>
      </c>
      <c r="AJ82" s="31">
        <v>0</v>
      </c>
      <c r="AK82" s="31">
        <v>0</v>
      </c>
      <c r="AL82" s="31">
        <v>0</v>
      </c>
      <c r="AM82" s="31">
        <v>1421354.8426000001</v>
      </c>
      <c r="AN82" s="47">
        <v>125756.3763</v>
      </c>
      <c r="AO82" s="48">
        <v>236010.46519754</v>
      </c>
      <c r="AP82" s="91">
        <f>+N82-'Приложение №2'!E82</f>
        <v>0</v>
      </c>
      <c r="AQ82" s="6">
        <v>1557234.97</v>
      </c>
      <c r="AR82" s="6">
        <f t="shared" si="42"/>
        <v>349492.8</v>
      </c>
      <c r="AS82" s="6">
        <f>+(K82*10+L82*20)*12*30</f>
        <v>12335040</v>
      </c>
    </row>
    <row r="83" spans="1:46">
      <c r="A83" s="67">
        <f t="shared" ref="A83:A147" si="49">+A82+1</f>
        <v>69</v>
      </c>
      <c r="B83" s="68">
        <f t="shared" ref="B83:B147" si="50">+B82+1</f>
        <v>69</v>
      </c>
      <c r="C83" s="68" t="s">
        <v>109</v>
      </c>
      <c r="D83" s="68" t="s">
        <v>142</v>
      </c>
      <c r="E83" s="69">
        <v>1977</v>
      </c>
      <c r="F83" s="69">
        <v>2013</v>
      </c>
      <c r="G83" s="69" t="s">
        <v>111</v>
      </c>
      <c r="H83" s="69">
        <v>5</v>
      </c>
      <c r="I83" s="69">
        <v>4</v>
      </c>
      <c r="J83" s="79">
        <v>3776.9</v>
      </c>
      <c r="K83" s="79">
        <v>3428.1</v>
      </c>
      <c r="L83" s="79">
        <v>0</v>
      </c>
      <c r="M83" s="80">
        <v>165</v>
      </c>
      <c r="N83" s="83">
        <f t="shared" si="44"/>
        <v>6122093.3446254004</v>
      </c>
      <c r="O83" s="79"/>
      <c r="P83" s="85">
        <v>1902810.53</v>
      </c>
      <c r="Q83" s="85"/>
      <c r="R83" s="85">
        <f>+AQ83+AR83-750257.76</f>
        <v>1319637.71</v>
      </c>
      <c r="S83" s="85">
        <f>+'Приложение №2'!E83-'Приложение №1'!R83-P83</f>
        <v>2899645.1046254002</v>
      </c>
      <c r="T83" s="79">
        <f>+'Приложение №2'!E83-'Приложение №1'!P83-'Приложение №1'!Q83-'Приложение №1'!R83-'Приложение №1'!S83</f>
        <v>0</v>
      </c>
      <c r="U83" s="85">
        <f t="shared" si="47"/>
        <v>1785.8561140647591</v>
      </c>
      <c r="V83" s="85">
        <f t="shared" si="47"/>
        <v>1785.8561140647591</v>
      </c>
      <c r="W83" s="87">
        <v>2022</v>
      </c>
      <c r="X83" s="88" t="e">
        <f>+#REF!-'[1]Приложение №1'!$P1029</f>
        <v>#REF!</v>
      </c>
      <c r="Z83" s="46">
        <f t="shared" si="48"/>
        <v>48865245.616670564</v>
      </c>
      <c r="AA83" s="31">
        <v>5729314.5934642795</v>
      </c>
      <c r="AB83" s="31">
        <v>3313419.2585243401</v>
      </c>
      <c r="AC83" s="31"/>
      <c r="AD83" s="31">
        <v>2670708.5095941601</v>
      </c>
      <c r="AE83" s="31">
        <v>1066893.38019936</v>
      </c>
      <c r="AF83" s="31"/>
      <c r="AG83" s="31">
        <v>284688.13311960001</v>
      </c>
      <c r="AH83" s="31">
        <v>0</v>
      </c>
      <c r="AI83" s="31"/>
      <c r="AJ83" s="31">
        <v>0</v>
      </c>
      <c r="AK83" s="31">
        <v>19801517.854670599</v>
      </c>
      <c r="AL83" s="31">
        <v>7787683.0063746003</v>
      </c>
      <c r="AM83" s="31">
        <v>6396701.2078999998</v>
      </c>
      <c r="AN83" s="47">
        <v>625668.27379999997</v>
      </c>
      <c r="AO83" s="48">
        <v>1188651.3990236199</v>
      </c>
      <c r="AP83" s="91">
        <f>+N83-'Приложение №2'!E83</f>
        <v>0</v>
      </c>
      <c r="AQ83" s="6">
        <v>1720229.27</v>
      </c>
      <c r="AR83" s="6">
        <f t="shared" si="42"/>
        <v>349666.2</v>
      </c>
      <c r="AS83" s="6">
        <f>+(K83*10+L83*20)*12*30</f>
        <v>12341160</v>
      </c>
      <c r="AT83" s="88">
        <f>+P83+Q83+R83+S83+T83-'Приложение №2'!E83</f>
        <v>0</v>
      </c>
    </row>
    <row r="84" spans="1:46">
      <c r="A84" s="67">
        <f t="shared" si="49"/>
        <v>70</v>
      </c>
      <c r="B84" s="68">
        <f t="shared" si="50"/>
        <v>70</v>
      </c>
      <c r="C84" s="68" t="s">
        <v>109</v>
      </c>
      <c r="D84" s="68" t="s">
        <v>143</v>
      </c>
      <c r="E84" s="69">
        <v>1978</v>
      </c>
      <c r="F84" s="69">
        <v>2008</v>
      </c>
      <c r="G84" s="69" t="s">
        <v>111</v>
      </c>
      <c r="H84" s="69">
        <v>5</v>
      </c>
      <c r="I84" s="69">
        <v>4</v>
      </c>
      <c r="J84" s="79">
        <v>3883.8</v>
      </c>
      <c r="K84" s="79">
        <v>3458.3</v>
      </c>
      <c r="L84" s="79">
        <v>0</v>
      </c>
      <c r="M84" s="80">
        <v>222</v>
      </c>
      <c r="N84" s="83">
        <f t="shared" si="44"/>
        <v>13180476.834345801</v>
      </c>
      <c r="O84" s="79"/>
      <c r="P84" s="85">
        <v>3368341.02</v>
      </c>
      <c r="Q84" s="85"/>
      <c r="R84" s="85">
        <f>+AQ84+AR84-976547.58</f>
        <v>1029202.7300000001</v>
      </c>
      <c r="S84" s="85">
        <f>+'Приложение №2'!E84-'Приложение №1'!R84-P84</f>
        <v>8782933.0843458008</v>
      </c>
      <c r="T84" s="79">
        <f>+'Приложение №2'!E84-'Приложение №1'!P84-'Приложение №1'!Q84-'Приложение №1'!R84-'Приложение №1'!S84</f>
        <v>0</v>
      </c>
      <c r="U84" s="85">
        <f t="shared" si="47"/>
        <v>3811.2589521862765</v>
      </c>
      <c r="V84" s="85">
        <f t="shared" si="47"/>
        <v>3811.2589521862765</v>
      </c>
      <c r="W84" s="87">
        <v>2022</v>
      </c>
      <c r="X84" s="88" t="e">
        <f>+#REF!-'[1]Приложение №1'!$P1032</f>
        <v>#REF!</v>
      </c>
      <c r="Z84" s="46">
        <f t="shared" si="48"/>
        <v>63420061.129999995</v>
      </c>
      <c r="AA84" s="31">
        <v>5807446.1655264599</v>
      </c>
      <c r="AB84" s="31">
        <v>3358604.8833262799</v>
      </c>
      <c r="AC84" s="31">
        <v>3550294.0375593598</v>
      </c>
      <c r="AD84" s="31">
        <v>2707129.38442632</v>
      </c>
      <c r="AE84" s="31">
        <v>1081442.7754918199</v>
      </c>
      <c r="AF84" s="31"/>
      <c r="AG84" s="31">
        <v>288570.47026919998</v>
      </c>
      <c r="AH84" s="31">
        <v>0</v>
      </c>
      <c r="AI84" s="31">
        <v>10338138.3710934</v>
      </c>
      <c r="AJ84" s="31">
        <v>0</v>
      </c>
      <c r="AK84" s="31">
        <v>20071554.294351</v>
      </c>
      <c r="AL84" s="31">
        <v>7893884.8726541996</v>
      </c>
      <c r="AM84" s="31">
        <v>6483934.0373</v>
      </c>
      <c r="AN84" s="47">
        <v>634200.61129999999</v>
      </c>
      <c r="AO84" s="48">
        <v>1204861.22670196</v>
      </c>
      <c r="AP84" s="91">
        <f>+N84-'Приложение №2'!E84</f>
        <v>0</v>
      </c>
      <c r="AQ84" s="6">
        <v>1653003.71</v>
      </c>
      <c r="AR84" s="6">
        <f t="shared" si="42"/>
        <v>352746.6</v>
      </c>
      <c r="AS84" s="6">
        <f>+(K84*10+L84*20)*12*30</f>
        <v>12449880</v>
      </c>
      <c r="AT84" s="88">
        <f>+P84+Q84+R84+S84+T84-'Приложение №2'!E84</f>
        <v>0</v>
      </c>
    </row>
    <row r="85" spans="1:46">
      <c r="A85" s="67">
        <f t="shared" si="49"/>
        <v>71</v>
      </c>
      <c r="B85" s="68">
        <f t="shared" si="50"/>
        <v>71</v>
      </c>
      <c r="C85" s="68" t="s">
        <v>109</v>
      </c>
      <c r="D85" s="68" t="s">
        <v>144</v>
      </c>
      <c r="E85" s="69">
        <v>1978</v>
      </c>
      <c r="F85" s="69">
        <v>2013</v>
      </c>
      <c r="G85" s="69" t="s">
        <v>111</v>
      </c>
      <c r="H85" s="69">
        <v>5</v>
      </c>
      <c r="I85" s="69">
        <v>4</v>
      </c>
      <c r="J85" s="79">
        <v>4846.8</v>
      </c>
      <c r="K85" s="79">
        <v>4276.3999999999996</v>
      </c>
      <c r="L85" s="79">
        <v>0</v>
      </c>
      <c r="M85" s="80">
        <v>174</v>
      </c>
      <c r="N85" s="83">
        <f t="shared" si="44"/>
        <v>7294260.8670106996</v>
      </c>
      <c r="O85" s="79"/>
      <c r="P85" s="85">
        <v>1025756.55</v>
      </c>
      <c r="Q85" s="85"/>
      <c r="R85" s="85">
        <f>+AQ85+AR85</f>
        <v>2316702.7399999998</v>
      </c>
      <c r="S85" s="85">
        <f>+'Приложение №2'!E85-'Приложение №1'!R85-P85</f>
        <v>3951801.5770106995</v>
      </c>
      <c r="T85" s="79">
        <f>+'Приложение №2'!E85-'Приложение №1'!P85-'Приложение №1'!Q85-'Приложение №1'!R85-'Приложение №1'!S85</f>
        <v>0</v>
      </c>
      <c r="U85" s="85">
        <f>$N85/($K85+$L85)</f>
        <v>1705.7012597069265</v>
      </c>
      <c r="V85" s="85">
        <f>$N85/($K85+$L85)</f>
        <v>1705.7012597069265</v>
      </c>
      <c r="W85" s="87">
        <v>2022</v>
      </c>
      <c r="X85" s="88" t="e">
        <f>+#REF!-'[1]Приложение №1'!$P1033</f>
        <v>#REF!</v>
      </c>
      <c r="Z85" s="46">
        <f t="shared" si="48"/>
        <v>10000151.41</v>
      </c>
      <c r="AA85" s="31">
        <v>7149539.5285750804</v>
      </c>
      <c r="AB85" s="31">
        <v>0</v>
      </c>
      <c r="AC85" s="31">
        <v>0</v>
      </c>
      <c r="AD85" s="31">
        <v>0</v>
      </c>
      <c r="AE85" s="31">
        <v>1331362.8144142199</v>
      </c>
      <c r="AF85" s="31"/>
      <c r="AG85" s="31">
        <v>0</v>
      </c>
      <c r="AH85" s="31">
        <v>0</v>
      </c>
      <c r="AI85" s="31">
        <v>0</v>
      </c>
      <c r="AJ85" s="31">
        <v>0</v>
      </c>
      <c r="AK85" s="31">
        <v>0</v>
      </c>
      <c r="AL85" s="31">
        <v>0</v>
      </c>
      <c r="AM85" s="31">
        <v>1233787.3954</v>
      </c>
      <c r="AN85" s="47">
        <v>100001.5141</v>
      </c>
      <c r="AO85" s="48">
        <v>185460.1575107</v>
      </c>
      <c r="AP85" s="91">
        <f>+N85-'Приложение №2'!E85</f>
        <v>0</v>
      </c>
      <c r="AQ85" s="6">
        <f>2003447.04-122937.1</f>
        <v>1880509.94</v>
      </c>
      <c r="AR85" s="6">
        <f t="shared" si="42"/>
        <v>436192.8</v>
      </c>
      <c r="AS85" s="6">
        <f>+(K85*10+L85*20)*12*30</f>
        <v>15395040</v>
      </c>
    </row>
    <row r="86" spans="1:46">
      <c r="A86" s="67">
        <f t="shared" si="49"/>
        <v>72</v>
      </c>
      <c r="B86" s="68">
        <f t="shared" si="50"/>
        <v>72</v>
      </c>
      <c r="C86" s="68" t="s">
        <v>109</v>
      </c>
      <c r="D86" s="68" t="s">
        <v>145</v>
      </c>
      <c r="E86" s="69">
        <v>1978</v>
      </c>
      <c r="F86" s="69">
        <v>2013</v>
      </c>
      <c r="G86" s="69" t="s">
        <v>111</v>
      </c>
      <c r="H86" s="69">
        <v>5</v>
      </c>
      <c r="I86" s="69">
        <v>4</v>
      </c>
      <c r="J86" s="79">
        <v>4866.6000000000004</v>
      </c>
      <c r="K86" s="79">
        <v>4226.8</v>
      </c>
      <c r="L86" s="79">
        <v>67</v>
      </c>
      <c r="M86" s="80">
        <v>317</v>
      </c>
      <c r="N86" s="83">
        <f t="shared" si="44"/>
        <v>6961640.1664998997</v>
      </c>
      <c r="O86" s="79"/>
      <c r="P86" s="85">
        <v>2801964.8706000098</v>
      </c>
      <c r="Q86" s="85"/>
      <c r="R86" s="85">
        <f>+'Приложение №2'!E86-'Приложение №1'!P86-'Приложение №1'!S86</f>
        <v>360566.95649989974</v>
      </c>
      <c r="S86" s="85">
        <v>3799108.3393999902</v>
      </c>
      <c r="T86" s="79">
        <f>+'Приложение №2'!E86-'Приложение №1'!P86-'Приложение №1'!Q86-'Приложение №1'!R86-'Приложение №1'!S86</f>
        <v>0</v>
      </c>
      <c r="U86" s="85">
        <f t="shared" si="47"/>
        <v>1621.3238079323442</v>
      </c>
      <c r="V86" s="85">
        <f t="shared" si="47"/>
        <v>1621.3238079323442</v>
      </c>
      <c r="W86" s="87">
        <v>2022</v>
      </c>
      <c r="X86" s="88" t="e">
        <f>+#REF!-'[1]Приложение №1'!$P1034</f>
        <v>#REF!</v>
      </c>
      <c r="Z86" s="46">
        <f t="shared" si="48"/>
        <v>73977525.395146966</v>
      </c>
      <c r="AA86" s="31">
        <v>7175917.2738107396</v>
      </c>
      <c r="AB86" s="31">
        <v>4150029.1384712998</v>
      </c>
      <c r="AC86" s="31"/>
      <c r="AD86" s="31">
        <v>3345039.4506639601</v>
      </c>
      <c r="AE86" s="31">
        <v>1336274.7838902001</v>
      </c>
      <c r="AF86" s="31"/>
      <c r="AG86" s="31">
        <v>356569.43953259999</v>
      </c>
      <c r="AH86" s="31">
        <v>0</v>
      </c>
      <c r="AI86" s="31">
        <v>12774225.313571399</v>
      </c>
      <c r="AJ86" s="31">
        <v>0</v>
      </c>
      <c r="AK86" s="31">
        <v>24801230.902935501</v>
      </c>
      <c r="AL86" s="31">
        <v>9754006.0220001005</v>
      </c>
      <c r="AM86" s="31">
        <v>8011813.2758999998</v>
      </c>
      <c r="AN86" s="47">
        <v>783644.13470000005</v>
      </c>
      <c r="AO86" s="48">
        <v>1488775.6596711599</v>
      </c>
      <c r="AP86" s="91">
        <f>+N86-'Приложение №2'!E86</f>
        <v>0</v>
      </c>
      <c r="AQ86" s="6">
        <f>2064874.72-682951.44</f>
        <v>1381923.28</v>
      </c>
      <c r="AR86" s="6">
        <f t="shared" si="42"/>
        <v>444801.6</v>
      </c>
      <c r="AS86" s="6">
        <f>+(K86*10+L86*20)*12*30-4953727.17</f>
        <v>10745152.83</v>
      </c>
      <c r="AT86" s="88">
        <f>+P86+Q86+R86+S86+T86-'Приложение №2'!E86</f>
        <v>0</v>
      </c>
    </row>
    <row r="87" spans="1:46">
      <c r="A87" s="67">
        <f t="shared" si="49"/>
        <v>73</v>
      </c>
      <c r="B87" s="68">
        <f t="shared" si="50"/>
        <v>73</v>
      </c>
      <c r="C87" s="68" t="s">
        <v>109</v>
      </c>
      <c r="D87" s="68" t="s">
        <v>146</v>
      </c>
      <c r="E87" s="69">
        <v>1981</v>
      </c>
      <c r="F87" s="69">
        <v>2009</v>
      </c>
      <c r="G87" s="69" t="s">
        <v>111</v>
      </c>
      <c r="H87" s="69">
        <v>5</v>
      </c>
      <c r="I87" s="69">
        <v>4</v>
      </c>
      <c r="J87" s="79">
        <v>6938.7</v>
      </c>
      <c r="K87" s="79">
        <v>6182.6</v>
      </c>
      <c r="L87" s="79">
        <v>0</v>
      </c>
      <c r="M87" s="80">
        <v>194</v>
      </c>
      <c r="N87" s="83">
        <f t="shared" si="44"/>
        <v>31419194.676773801</v>
      </c>
      <c r="O87" s="79"/>
      <c r="P87" s="85">
        <v>2786108.66</v>
      </c>
      <c r="Q87" s="85"/>
      <c r="R87" s="85">
        <v>1946079.41</v>
      </c>
      <c r="S87" s="85">
        <f>+'Приложение №2'!E87-'Приложение №1'!P87-'Приложение №1'!R87-'Приложение №1'!T87</f>
        <v>16682824.586773802</v>
      </c>
      <c r="T87" s="79">
        <v>10004182.02</v>
      </c>
      <c r="U87" s="85">
        <f t="shared" si="47"/>
        <v>5081.8740783446765</v>
      </c>
      <c r="V87" s="85">
        <f t="shared" si="47"/>
        <v>5081.8740783446765</v>
      </c>
      <c r="W87" s="87">
        <v>2022</v>
      </c>
      <c r="X87" s="88" t="e">
        <f>+#REF!-'[1]Приложение №1'!$P1035</f>
        <v>#REF!</v>
      </c>
      <c r="Z87" s="46">
        <f t="shared" si="48"/>
        <v>112490116.45000003</v>
      </c>
      <c r="AA87" s="31">
        <v>10300846.191237399</v>
      </c>
      <c r="AB87" s="31">
        <v>5957260.9616612401</v>
      </c>
      <c r="AC87" s="31">
        <v>6297265.91769912</v>
      </c>
      <c r="AD87" s="31">
        <v>4801718.7991861198</v>
      </c>
      <c r="AE87" s="31">
        <v>1918188.3660231601</v>
      </c>
      <c r="AF87" s="31"/>
      <c r="AG87" s="31">
        <v>511846.3343322</v>
      </c>
      <c r="AH87" s="31">
        <v>0</v>
      </c>
      <c r="AI87" s="31">
        <v>18337074.5641356</v>
      </c>
      <c r="AJ87" s="31">
        <v>0</v>
      </c>
      <c r="AK87" s="31">
        <v>35601534.275782898</v>
      </c>
      <c r="AL87" s="31">
        <v>14001626.8190547</v>
      </c>
      <c r="AM87" s="31">
        <v>11500753.5758</v>
      </c>
      <c r="AN87" s="47">
        <v>1124901.1645</v>
      </c>
      <c r="AO87" s="48">
        <v>2137099.4805875798</v>
      </c>
      <c r="AP87" s="91">
        <f>+N87-'Приложение №2'!E87</f>
        <v>0</v>
      </c>
      <c r="AQ87" s="6">
        <f>2933225.6-137130.98</f>
        <v>2796094.62</v>
      </c>
      <c r="AR87" s="6">
        <f t="shared" si="42"/>
        <v>630625.19999999995</v>
      </c>
      <c r="AS87" s="6">
        <f>+(K87*10+L87*20)*12*30</f>
        <v>22257360</v>
      </c>
      <c r="AT87" s="88">
        <f>+P87+Q87+R87+S87+T87-'Приложение №2'!E87</f>
        <v>0</v>
      </c>
    </row>
    <row r="88" spans="1:46" s="5" customFormat="1">
      <c r="A88" s="67">
        <f t="shared" si="49"/>
        <v>74</v>
      </c>
      <c r="B88" s="68">
        <f t="shared" si="50"/>
        <v>74</v>
      </c>
      <c r="C88" s="68" t="s">
        <v>109</v>
      </c>
      <c r="D88" s="68" t="s">
        <v>147</v>
      </c>
      <c r="E88" s="69" t="s">
        <v>124</v>
      </c>
      <c r="F88" s="69"/>
      <c r="G88" s="69" t="s">
        <v>127</v>
      </c>
      <c r="H88" s="69" t="s">
        <v>125</v>
      </c>
      <c r="I88" s="69" t="s">
        <v>148</v>
      </c>
      <c r="J88" s="79">
        <v>8385.68</v>
      </c>
      <c r="K88" s="79">
        <v>7039.3</v>
      </c>
      <c r="L88" s="79">
        <v>0</v>
      </c>
      <c r="M88" s="80">
        <v>255</v>
      </c>
      <c r="N88" s="83">
        <f t="shared" si="44"/>
        <v>9021353.7382023316</v>
      </c>
      <c r="O88" s="79">
        <v>0</v>
      </c>
      <c r="P88" s="85"/>
      <c r="Q88" s="85">
        <v>0</v>
      </c>
      <c r="R88" s="85">
        <f t="shared" ref="R88:R155" si="51">+AQ88+AR88</f>
        <v>5101944.1893999996</v>
      </c>
      <c r="S88" s="85">
        <f>+'Приложение №2'!E88-'Приложение №1'!R88</f>
        <v>3919409.548802332</v>
      </c>
      <c r="T88" s="79">
        <f>+'Приложение №2'!E88-'Приложение №1'!P88-'Приложение №1'!Q88-'Приложение №1'!R88-'Приложение №1'!S88</f>
        <v>0</v>
      </c>
      <c r="U88" s="85">
        <f>N88/K88</f>
        <v>1281.569721165788</v>
      </c>
      <c r="V88" s="85">
        <v>1172.2830200640001</v>
      </c>
      <c r="W88" s="87">
        <v>2022</v>
      </c>
      <c r="X88" s="5">
        <v>3214815.68</v>
      </c>
      <c r="Y88" s="5">
        <f>+(K88*12.08+L88*20.47)*12</f>
        <v>1020416.9280000001</v>
      </c>
      <c r="AA88" s="95">
        <f>+N88-'[4]Приложение № 2'!E82</f>
        <v>8032944.6082023317</v>
      </c>
      <c r="AD88" s="95">
        <f>+N88-'[4]Приложение № 2'!E82</f>
        <v>8032944.6082023317</v>
      </c>
      <c r="AP88" s="91">
        <f>+N88-'Приложение №2'!E88</f>
        <v>0</v>
      </c>
      <c r="AQ88" s="5">
        <v>4147710.76</v>
      </c>
      <c r="AR88" s="6">
        <f>+(K88*13.29+L88*22.52)*12*0.85</f>
        <v>954233.42939999979</v>
      </c>
      <c r="AS88" s="6">
        <f>+(K88*13.29+L88*22.52)*12*30</f>
        <v>33678826.919999994</v>
      </c>
    </row>
    <row r="89" spans="1:46">
      <c r="A89" s="67">
        <f t="shared" si="49"/>
        <v>75</v>
      </c>
      <c r="B89" s="68">
        <f t="shared" si="50"/>
        <v>75</v>
      </c>
      <c r="C89" s="68" t="s">
        <v>109</v>
      </c>
      <c r="D89" s="68" t="s">
        <v>149</v>
      </c>
      <c r="E89" s="69">
        <v>1990</v>
      </c>
      <c r="F89" s="69">
        <v>2005</v>
      </c>
      <c r="G89" s="69" t="s">
        <v>111</v>
      </c>
      <c r="H89" s="69">
        <v>5</v>
      </c>
      <c r="I89" s="69">
        <v>4</v>
      </c>
      <c r="J89" s="79">
        <v>4982</v>
      </c>
      <c r="K89" s="79">
        <v>4404.6000000000004</v>
      </c>
      <c r="L89" s="79">
        <v>0</v>
      </c>
      <c r="M89" s="80">
        <v>212</v>
      </c>
      <c r="N89" s="83">
        <f t="shared" si="44"/>
        <v>29481765.911612157</v>
      </c>
      <c r="O89" s="79"/>
      <c r="P89" s="85">
        <v>8060872.4299999997</v>
      </c>
      <c r="Q89" s="85"/>
      <c r="R89" s="85">
        <f t="shared" si="51"/>
        <v>2550477.0000000005</v>
      </c>
      <c r="S89" s="85">
        <f>+'Приложение №2'!E89-'Приложение №1'!P89-'Приложение №1'!R89-'Приложение №1'!T89</f>
        <v>16238030.801612157</v>
      </c>
      <c r="T89" s="79">
        <v>2632385.6800000002</v>
      </c>
      <c r="U89" s="85">
        <f t="shared" ref="U89:V112" si="52">$N89/($K89+$L89)</f>
        <v>6693.4036942315206</v>
      </c>
      <c r="V89" s="85">
        <f t="shared" si="52"/>
        <v>6693.4036942315206</v>
      </c>
      <c r="W89" s="87">
        <v>2022</v>
      </c>
      <c r="X89" s="88" t="e">
        <f>+#REF!-'[1]Приложение №1'!$P1043</f>
        <v>#REF!</v>
      </c>
      <c r="Z89" s="46">
        <f t="shared" ref="Z89:Z114" si="53">SUM(AA89:AO89)</f>
        <v>49032236.019999966</v>
      </c>
      <c r="AA89" s="31">
        <v>0</v>
      </c>
      <c r="AB89" s="31">
        <v>0</v>
      </c>
      <c r="AC89" s="31">
        <v>4479661.5288129598</v>
      </c>
      <c r="AD89" s="31">
        <v>0</v>
      </c>
      <c r="AE89" s="31">
        <v>0</v>
      </c>
      <c r="AF89" s="31"/>
      <c r="AG89" s="31">
        <v>0</v>
      </c>
      <c r="AH89" s="31">
        <v>0</v>
      </c>
      <c r="AI89" s="31">
        <v>13044373.2933948</v>
      </c>
      <c r="AJ89" s="31">
        <v>0</v>
      </c>
      <c r="AK89" s="31">
        <v>25325724.749393001</v>
      </c>
      <c r="AL89" s="31">
        <v>0</v>
      </c>
      <c r="AM89" s="31">
        <v>4755116.6317999996</v>
      </c>
      <c r="AN89" s="47">
        <v>490322.3602</v>
      </c>
      <c r="AO89" s="48">
        <v>937037.45639920002</v>
      </c>
      <c r="AP89" s="91">
        <f>+N89-'Приложение №2'!E89</f>
        <v>0</v>
      </c>
      <c r="AQ89" s="6">
        <f>2210839.58-109631.78</f>
        <v>2101207.8000000003</v>
      </c>
      <c r="AR89" s="6">
        <f t="shared" ref="AR89:AR110" si="54">+(K89*10+L89*20)*12*0.85</f>
        <v>449269.2</v>
      </c>
      <c r="AS89" s="6">
        <f>+(K89*10+L89*20)*12*30-126359.21</f>
        <v>15730200.789999999</v>
      </c>
      <c r="AT89" s="88">
        <f>+P89+Q89+R89+S89+T89-'Приложение №2'!E89</f>
        <v>0</v>
      </c>
    </row>
    <row r="90" spans="1:46">
      <c r="A90" s="67">
        <f t="shared" si="49"/>
        <v>76</v>
      </c>
      <c r="B90" s="68">
        <f t="shared" si="50"/>
        <v>76</v>
      </c>
      <c r="C90" s="68" t="s">
        <v>109</v>
      </c>
      <c r="D90" s="68" t="s">
        <v>150</v>
      </c>
      <c r="E90" s="69">
        <v>1970</v>
      </c>
      <c r="F90" s="69">
        <v>2013</v>
      </c>
      <c r="G90" s="69" t="s">
        <v>58</v>
      </c>
      <c r="H90" s="69">
        <v>5</v>
      </c>
      <c r="I90" s="69">
        <v>4</v>
      </c>
      <c r="J90" s="79">
        <v>3068</v>
      </c>
      <c r="K90" s="79">
        <v>2483.8000000000002</v>
      </c>
      <c r="L90" s="79">
        <v>584.20000000000005</v>
      </c>
      <c r="M90" s="80">
        <v>142</v>
      </c>
      <c r="N90" s="83">
        <f t="shared" si="44"/>
        <v>10485475.24536532</v>
      </c>
      <c r="O90" s="79"/>
      <c r="P90" s="85">
        <v>3218407.59</v>
      </c>
      <c r="Q90" s="85"/>
      <c r="R90" s="85">
        <f t="shared" si="51"/>
        <v>876693.16999999993</v>
      </c>
      <c r="S90" s="85">
        <f>+'Приложение №2'!E90-'Приложение №1'!R90-P90</f>
        <v>6390374.48536532</v>
      </c>
      <c r="T90" s="79"/>
      <c r="U90" s="85">
        <f t="shared" si="52"/>
        <v>3417.6907579417602</v>
      </c>
      <c r="V90" s="85">
        <f t="shared" si="52"/>
        <v>3417.6907579417602</v>
      </c>
      <c r="W90" s="87">
        <v>2022</v>
      </c>
      <c r="X90" s="88" t="e">
        <f>+#REF!-'[1]Приложение №1'!$P1441</f>
        <v>#REF!</v>
      </c>
      <c r="Z90" s="46">
        <f t="shared" si="53"/>
        <v>25875618.41</v>
      </c>
      <c r="AA90" s="31">
        <v>5945419.54417866</v>
      </c>
      <c r="AB90" s="31">
        <v>2118597.4078747798</v>
      </c>
      <c r="AC90" s="31">
        <v>2213462.8846331402</v>
      </c>
      <c r="AD90" s="31">
        <v>1385767.7235401999</v>
      </c>
      <c r="AE90" s="31">
        <v>0</v>
      </c>
      <c r="AF90" s="31"/>
      <c r="AG90" s="31">
        <v>228142.02967667999</v>
      </c>
      <c r="AH90" s="31">
        <v>0</v>
      </c>
      <c r="AI90" s="31">
        <v>10869131.540912401</v>
      </c>
      <c r="AJ90" s="31">
        <v>0</v>
      </c>
      <c r="AK90" s="31">
        <v>0</v>
      </c>
      <c r="AL90" s="31">
        <v>0</v>
      </c>
      <c r="AM90" s="31">
        <v>2358614.5957999998</v>
      </c>
      <c r="AN90" s="47">
        <v>258756.18410000001</v>
      </c>
      <c r="AO90" s="48">
        <v>497726.49928414001</v>
      </c>
      <c r="AP90" s="91">
        <f>+N90-'Приложение №2'!E90</f>
        <v>0</v>
      </c>
      <c r="AQ90" s="6">
        <v>504168.77</v>
      </c>
      <c r="AR90" s="6">
        <f t="shared" si="54"/>
        <v>372524.39999999997</v>
      </c>
      <c r="AS90" s="6">
        <f>+(K90*10+L90*20)*12*30</f>
        <v>13147920</v>
      </c>
      <c r="AT90" s="88">
        <f>+P90+Q90+R90+S90+T90-'Приложение №2'!E90</f>
        <v>0</v>
      </c>
    </row>
    <row r="91" spans="1:46">
      <c r="A91" s="67">
        <f t="shared" si="49"/>
        <v>77</v>
      </c>
      <c r="B91" s="68">
        <f t="shared" si="50"/>
        <v>77</v>
      </c>
      <c r="C91" s="68" t="s">
        <v>109</v>
      </c>
      <c r="D91" s="68" t="s">
        <v>151</v>
      </c>
      <c r="E91" s="69">
        <v>1996</v>
      </c>
      <c r="F91" s="69"/>
      <c r="G91" s="69" t="s">
        <v>111</v>
      </c>
      <c r="H91" s="69">
        <v>5</v>
      </c>
      <c r="I91" s="69">
        <v>2</v>
      </c>
      <c r="J91" s="79">
        <v>3019</v>
      </c>
      <c r="K91" s="79">
        <v>2443.9</v>
      </c>
      <c r="L91" s="79">
        <v>0</v>
      </c>
      <c r="M91" s="80">
        <v>97</v>
      </c>
      <c r="N91" s="83">
        <f t="shared" si="44"/>
        <v>5574102.9828846604</v>
      </c>
      <c r="O91" s="79"/>
      <c r="P91" s="85">
        <v>421112.51</v>
      </c>
      <c r="Q91" s="85"/>
      <c r="R91" s="85">
        <f>+AQ91+AR91-103102.05-574610.82</f>
        <v>1310388.0899999999</v>
      </c>
      <c r="S91" s="85">
        <f>+'Приложение №2'!E91-'Приложение №1'!R91-P91</f>
        <v>3842602.3828846607</v>
      </c>
      <c r="T91" s="79">
        <f>+'Приложение №2'!E91-'Приложение №1'!P91-'Приложение №1'!Q91-'Приложение №1'!R91-'Приложение №1'!S91</f>
        <v>0</v>
      </c>
      <c r="U91" s="85">
        <f t="shared" si="52"/>
        <v>2280.8228580893901</v>
      </c>
      <c r="V91" s="85">
        <f t="shared" si="52"/>
        <v>2280.8228580893901</v>
      </c>
      <c r="W91" s="87">
        <v>2022</v>
      </c>
      <c r="X91" s="88" t="e">
        <f>+#REF!-'[1]Приложение №1'!$P1442</f>
        <v>#REF!</v>
      </c>
      <c r="Z91" s="46">
        <f t="shared" si="53"/>
        <v>42710518.470000021</v>
      </c>
      <c r="AA91" s="31">
        <v>4563184.2077858401</v>
      </c>
      <c r="AB91" s="31">
        <v>2639014.1793057001</v>
      </c>
      <c r="AC91" s="31">
        <v>2789633.3844447602</v>
      </c>
      <c r="AD91" s="31">
        <v>2127119.1704859599</v>
      </c>
      <c r="AE91" s="31">
        <v>849740.56339410006</v>
      </c>
      <c r="AF91" s="31"/>
      <c r="AG91" s="31">
        <v>226743.42160259999</v>
      </c>
      <c r="AH91" s="31">
        <v>0</v>
      </c>
      <c r="AI91" s="31">
        <v>8123162.6588364001</v>
      </c>
      <c r="AJ91" s="31">
        <v>0</v>
      </c>
      <c r="AK91" s="31">
        <v>15771166.374696201</v>
      </c>
      <c r="AL91" s="31">
        <v>0</v>
      </c>
      <c r="AM91" s="31">
        <v>4382571.3064000001</v>
      </c>
      <c r="AN91" s="47">
        <v>427105.18469999998</v>
      </c>
      <c r="AO91" s="48">
        <v>811078.01834845997</v>
      </c>
      <c r="AP91" s="91">
        <f>+N91-'Приложение №2'!E91</f>
        <v>0</v>
      </c>
      <c r="AQ91" s="6">
        <v>1738823.16</v>
      </c>
      <c r="AR91" s="6">
        <f t="shared" si="54"/>
        <v>249277.8</v>
      </c>
      <c r="AS91" s="6">
        <f>+(K91*10+L91*20)*12*30</f>
        <v>8798040</v>
      </c>
      <c r="AT91" s="88">
        <f>+P91+Q91+R91+S91+T91-'Приложение №2'!E91</f>
        <v>0</v>
      </c>
    </row>
    <row r="92" spans="1:46">
      <c r="A92" s="67">
        <f t="shared" si="49"/>
        <v>78</v>
      </c>
      <c r="B92" s="68">
        <f t="shared" si="50"/>
        <v>78</v>
      </c>
      <c r="C92" s="68" t="s">
        <v>109</v>
      </c>
      <c r="D92" s="68" t="s">
        <v>152</v>
      </c>
      <c r="E92" s="69">
        <v>1982</v>
      </c>
      <c r="F92" s="69">
        <v>2013</v>
      </c>
      <c r="G92" s="69" t="s">
        <v>111</v>
      </c>
      <c r="H92" s="69">
        <v>5</v>
      </c>
      <c r="I92" s="69">
        <v>4</v>
      </c>
      <c r="J92" s="79">
        <v>4923.8999999999996</v>
      </c>
      <c r="K92" s="79">
        <v>4353.2</v>
      </c>
      <c r="L92" s="79">
        <v>0</v>
      </c>
      <c r="M92" s="80">
        <v>184</v>
      </c>
      <c r="N92" s="83">
        <f t="shared" si="44"/>
        <v>2006872.7686219998</v>
      </c>
      <c r="O92" s="79"/>
      <c r="P92" s="85"/>
      <c r="Q92" s="85"/>
      <c r="R92" s="85">
        <f>+'Приложение №2'!E92</f>
        <v>2006872.7686219998</v>
      </c>
      <c r="S92" s="85">
        <f>+'Приложение №2'!E92-'Приложение №1'!R92</f>
        <v>0</v>
      </c>
      <c r="T92" s="79">
        <f>+'Приложение №2'!E92-'Приложение №1'!P92-'Приложение №1'!Q92-'Приложение №1'!R92-'Приложение №1'!S92</f>
        <v>0</v>
      </c>
      <c r="U92" s="85">
        <f t="shared" si="52"/>
        <v>461.01092727694567</v>
      </c>
      <c r="V92" s="85">
        <f t="shared" si="52"/>
        <v>461.01092727694567</v>
      </c>
      <c r="W92" s="87">
        <v>2022</v>
      </c>
      <c r="X92" s="88" t="e">
        <f>+#REF!-'[1]Приложение №1'!$P1051</f>
        <v>#REF!</v>
      </c>
      <c r="Z92" s="46">
        <f t="shared" si="53"/>
        <v>2003612.24</v>
      </c>
      <c r="AA92" s="31">
        <v>0</v>
      </c>
      <c r="AB92" s="31">
        <v>0</v>
      </c>
      <c r="AC92" s="31">
        <v>0</v>
      </c>
      <c r="AD92" s="31">
        <v>0</v>
      </c>
      <c r="AE92" s="31">
        <v>1857825.9394380001</v>
      </c>
      <c r="AF92" s="31"/>
      <c r="AG92" s="31">
        <v>0</v>
      </c>
      <c r="AH92" s="31">
        <v>0</v>
      </c>
      <c r="AI92" s="31">
        <v>0</v>
      </c>
      <c r="AJ92" s="31">
        <v>0</v>
      </c>
      <c r="AK92" s="31">
        <v>0</v>
      </c>
      <c r="AL92" s="31">
        <v>0</v>
      </c>
      <c r="AM92" s="31">
        <v>99984.47</v>
      </c>
      <c r="AN92" s="31">
        <v>5174.9399999999996</v>
      </c>
      <c r="AO92" s="48">
        <v>40626.890562000001</v>
      </c>
      <c r="AP92" s="91">
        <f>+N92-'Приложение №2'!E92</f>
        <v>0</v>
      </c>
      <c r="AQ92" s="6">
        <v>2027227.26</v>
      </c>
      <c r="AR92" s="6">
        <f t="shared" si="54"/>
        <v>444026.39999999997</v>
      </c>
      <c r="AS92" s="6">
        <f>+(K92*10+L92*20)*12*30</f>
        <v>15671520</v>
      </c>
    </row>
    <row r="93" spans="1:46">
      <c r="A93" s="67">
        <f t="shared" si="49"/>
        <v>79</v>
      </c>
      <c r="B93" s="68">
        <f t="shared" si="50"/>
        <v>79</v>
      </c>
      <c r="C93" s="68" t="s">
        <v>109</v>
      </c>
      <c r="D93" s="68" t="s">
        <v>153</v>
      </c>
      <c r="E93" s="69">
        <v>1981</v>
      </c>
      <c r="F93" s="69">
        <v>2013</v>
      </c>
      <c r="G93" s="69" t="s">
        <v>111</v>
      </c>
      <c r="H93" s="69">
        <v>5</v>
      </c>
      <c r="I93" s="69">
        <v>4</v>
      </c>
      <c r="J93" s="79">
        <v>4944.1000000000004</v>
      </c>
      <c r="K93" s="79">
        <v>4354.8999999999996</v>
      </c>
      <c r="L93" s="79">
        <v>0</v>
      </c>
      <c r="M93" s="80">
        <v>212</v>
      </c>
      <c r="N93" s="83">
        <f t="shared" si="44"/>
        <v>2008071.8906700001</v>
      </c>
      <c r="O93" s="79"/>
      <c r="P93" s="85"/>
      <c r="Q93" s="85"/>
      <c r="R93" s="85">
        <f>+'Приложение №2'!E93</f>
        <v>2008071.8906700001</v>
      </c>
      <c r="S93" s="85">
        <f>+'Приложение №2'!E93-'Приложение №1'!R93</f>
        <v>0</v>
      </c>
      <c r="T93" s="79">
        <f>+'Приложение №2'!E93-'Приложение №1'!P93-'Приложение №1'!Q93-'Приложение №1'!R93-'Приложение №1'!S93</f>
        <v>0</v>
      </c>
      <c r="U93" s="85">
        <f t="shared" si="52"/>
        <v>461.10631487979066</v>
      </c>
      <c r="V93" s="85">
        <f t="shared" si="52"/>
        <v>461.10631487979066</v>
      </c>
      <c r="W93" s="87">
        <v>2022</v>
      </c>
      <c r="X93" s="88" t="e">
        <f>+#REF!-'[1]Приложение №1'!$P1052</f>
        <v>#REF!</v>
      </c>
      <c r="Z93" s="46">
        <f t="shared" si="53"/>
        <v>2005269.7100000002</v>
      </c>
      <c r="AA93" s="31">
        <v>0</v>
      </c>
      <c r="AB93" s="31">
        <v>0</v>
      </c>
      <c r="AC93" s="31">
        <v>0</v>
      </c>
      <c r="AD93" s="31">
        <v>0</v>
      </c>
      <c r="AE93" s="31">
        <v>1855611.122988</v>
      </c>
      <c r="AF93" s="31"/>
      <c r="AG93" s="31">
        <v>0</v>
      </c>
      <c r="AH93" s="31">
        <v>0</v>
      </c>
      <c r="AI93" s="31">
        <v>0</v>
      </c>
      <c r="AJ93" s="31">
        <v>0</v>
      </c>
      <c r="AK93" s="31">
        <v>0</v>
      </c>
      <c r="AL93" s="31">
        <v>0</v>
      </c>
      <c r="AM93" s="31">
        <v>103902.76</v>
      </c>
      <c r="AN93" s="31">
        <v>5177.37</v>
      </c>
      <c r="AO93" s="48">
        <v>40578.457011999999</v>
      </c>
      <c r="AP93" s="91">
        <f>+N93-'Приложение №2'!E93</f>
        <v>0</v>
      </c>
      <c r="AQ93" s="6">
        <v>2139968.2200000002</v>
      </c>
      <c r="AR93" s="6">
        <f t="shared" si="54"/>
        <v>444199.8</v>
      </c>
      <c r="AS93" s="6">
        <f>+(K93*10+L93*20)*12*30</f>
        <v>15677640</v>
      </c>
    </row>
    <row r="94" spans="1:46">
      <c r="A94" s="67">
        <f t="shared" si="49"/>
        <v>80</v>
      </c>
      <c r="B94" s="68">
        <f t="shared" si="50"/>
        <v>80</v>
      </c>
      <c r="C94" s="68" t="s">
        <v>109</v>
      </c>
      <c r="D94" s="68" t="s">
        <v>154</v>
      </c>
      <c r="E94" s="69">
        <v>1985</v>
      </c>
      <c r="F94" s="69">
        <v>2013</v>
      </c>
      <c r="G94" s="69" t="s">
        <v>111</v>
      </c>
      <c r="H94" s="69">
        <v>5</v>
      </c>
      <c r="I94" s="69">
        <v>4</v>
      </c>
      <c r="J94" s="79">
        <v>4831.5</v>
      </c>
      <c r="K94" s="79">
        <v>4248.8999999999996</v>
      </c>
      <c r="L94" s="79">
        <v>0</v>
      </c>
      <c r="M94" s="80">
        <v>185</v>
      </c>
      <c r="N94" s="83">
        <f t="shared" si="44"/>
        <v>2143571.541216</v>
      </c>
      <c r="O94" s="79"/>
      <c r="P94" s="85"/>
      <c r="Q94" s="85"/>
      <c r="R94" s="85">
        <f t="shared" si="51"/>
        <v>1087397.3400000001</v>
      </c>
      <c r="S94" s="85">
        <f>+'Приложение №2'!E94-'Приложение №1'!R94</f>
        <v>1056174.2012159999</v>
      </c>
      <c r="T94" s="79">
        <f>+'Приложение №2'!E94-'Приложение №1'!P94-'Приложение №1'!Q94-'Приложение №1'!R94-'Приложение №1'!S94</f>
        <v>0</v>
      </c>
      <c r="U94" s="85">
        <f t="shared" si="52"/>
        <v>504.50035096519105</v>
      </c>
      <c r="V94" s="85">
        <f t="shared" si="52"/>
        <v>504.50035096519105</v>
      </c>
      <c r="W94" s="87">
        <v>2022</v>
      </c>
      <c r="X94" s="88" t="e">
        <f>+#REF!-'[1]Приложение №1'!$P1053</f>
        <v>#REF!</v>
      </c>
      <c r="Z94" s="46">
        <f t="shared" si="53"/>
        <v>14731405.994299399</v>
      </c>
      <c r="AA94" s="31">
        <v>0</v>
      </c>
      <c r="AB94" s="31">
        <v>0</v>
      </c>
      <c r="AC94" s="31">
        <v>0</v>
      </c>
      <c r="AD94" s="31">
        <v>0</v>
      </c>
      <c r="AE94" s="31">
        <v>1320450.7628806201</v>
      </c>
      <c r="AF94" s="31"/>
      <c r="AG94" s="31">
        <v>0</v>
      </c>
      <c r="AH94" s="31">
        <v>0</v>
      </c>
      <c r="AI94" s="31"/>
      <c r="AJ94" s="31">
        <v>0</v>
      </c>
      <c r="AK94" s="31">
        <v>0</v>
      </c>
      <c r="AL94" s="31">
        <v>9638500.1460678</v>
      </c>
      <c r="AM94" s="31">
        <v>2983222.9761000001</v>
      </c>
      <c r="AN94" s="47">
        <v>273543.60320000001</v>
      </c>
      <c r="AO94" s="48">
        <v>515688.50605098001</v>
      </c>
      <c r="AP94" s="91">
        <f>+N94-'Приложение №2'!E94</f>
        <v>0</v>
      </c>
      <c r="AQ94" s="6">
        <f>2031310.17-1377300.63</f>
        <v>654009.54</v>
      </c>
      <c r="AR94" s="6">
        <f t="shared" si="54"/>
        <v>433387.8</v>
      </c>
      <c r="AS94" s="6">
        <f>+(K94*10+L94*20)*12*30-4430181.56</f>
        <v>10865858.440000001</v>
      </c>
    </row>
    <row r="95" spans="1:46">
      <c r="A95" s="67">
        <f t="shared" si="49"/>
        <v>81</v>
      </c>
      <c r="B95" s="68">
        <f t="shared" si="50"/>
        <v>81</v>
      </c>
      <c r="C95" s="68" t="s">
        <v>109</v>
      </c>
      <c r="D95" s="68" t="s">
        <v>155</v>
      </c>
      <c r="E95" s="69">
        <v>1973</v>
      </c>
      <c r="F95" s="69">
        <v>2013</v>
      </c>
      <c r="G95" s="69" t="s">
        <v>58</v>
      </c>
      <c r="H95" s="69">
        <v>4</v>
      </c>
      <c r="I95" s="69">
        <v>4</v>
      </c>
      <c r="J95" s="79">
        <v>2799.6</v>
      </c>
      <c r="K95" s="79">
        <v>1950.2</v>
      </c>
      <c r="L95" s="79">
        <v>849.4</v>
      </c>
      <c r="M95" s="80">
        <v>97</v>
      </c>
      <c r="N95" s="83">
        <f t="shared" si="44"/>
        <v>856186.02</v>
      </c>
      <c r="O95" s="79"/>
      <c r="P95" s="85"/>
      <c r="Q95" s="85"/>
      <c r="R95" s="94"/>
      <c r="S95" s="85">
        <f>+'Приложение №2'!E95</f>
        <v>856186.02</v>
      </c>
      <c r="T95" s="79"/>
      <c r="U95" s="85">
        <f t="shared" si="52"/>
        <v>305.82441063009003</v>
      </c>
      <c r="V95" s="85">
        <f t="shared" si="52"/>
        <v>305.82441063009003</v>
      </c>
      <c r="W95" s="87">
        <v>2022</v>
      </c>
      <c r="X95" s="88" t="e">
        <f>+#REF!-'[1]Приложение №1'!$P670</f>
        <v>#REF!</v>
      </c>
      <c r="Z95" s="46">
        <f t="shared" si="53"/>
        <v>12055712.754182</v>
      </c>
      <c r="AA95" s="31">
        <v>0</v>
      </c>
      <c r="AB95" s="31">
        <v>0</v>
      </c>
      <c r="AC95" s="31">
        <v>0</v>
      </c>
      <c r="AD95" s="31">
        <v>0</v>
      </c>
      <c r="AE95" s="31">
        <v>855198.98</v>
      </c>
      <c r="AF95" s="31"/>
      <c r="AG95" s="31">
        <v>0</v>
      </c>
      <c r="AH95" s="31">
        <v>0</v>
      </c>
      <c r="AI95" s="31">
        <v>0</v>
      </c>
      <c r="AJ95" s="31">
        <v>0</v>
      </c>
      <c r="AK95" s="31">
        <v>4622378.1154139396</v>
      </c>
      <c r="AL95" s="31">
        <v>4985775.8594565596</v>
      </c>
      <c r="AM95" s="31">
        <v>1265941.365</v>
      </c>
      <c r="AN95" s="47">
        <v>113650.91250000001</v>
      </c>
      <c r="AO95" s="48">
        <v>212767.52181149999</v>
      </c>
      <c r="AP95" s="91">
        <f>+N95-'Приложение №2'!E95</f>
        <v>0</v>
      </c>
      <c r="AQ95" s="6">
        <v>1792695.27</v>
      </c>
      <c r="AR95" s="6">
        <f t="shared" si="54"/>
        <v>372198</v>
      </c>
      <c r="AS95" s="6">
        <f>+(K95*10+L95*20)*12*30</f>
        <v>13136400</v>
      </c>
    </row>
    <row r="96" spans="1:46">
      <c r="A96" s="67">
        <f t="shared" si="49"/>
        <v>82</v>
      </c>
      <c r="B96" s="68">
        <f t="shared" si="50"/>
        <v>82</v>
      </c>
      <c r="C96" s="68" t="s">
        <v>109</v>
      </c>
      <c r="D96" s="68" t="s">
        <v>156</v>
      </c>
      <c r="E96" s="69">
        <v>1976</v>
      </c>
      <c r="F96" s="69">
        <v>2013</v>
      </c>
      <c r="G96" s="69" t="s">
        <v>111</v>
      </c>
      <c r="H96" s="69">
        <v>4</v>
      </c>
      <c r="I96" s="69">
        <v>6</v>
      </c>
      <c r="J96" s="79">
        <v>5727.3</v>
      </c>
      <c r="K96" s="79">
        <v>4928.1000000000004</v>
      </c>
      <c r="L96" s="79">
        <v>70.7</v>
      </c>
      <c r="M96" s="80">
        <v>234</v>
      </c>
      <c r="N96" s="83">
        <f t="shared" si="44"/>
        <v>2296257.4311860004</v>
      </c>
      <c r="O96" s="79"/>
      <c r="P96" s="85">
        <v>1556194.47</v>
      </c>
      <c r="Q96" s="85"/>
      <c r="R96" s="85">
        <f>+'Приложение №2'!E96-'Приложение №1'!P96-'Приложение №1'!S96</f>
        <v>274059.37118600035</v>
      </c>
      <c r="S96" s="85">
        <v>466003.59</v>
      </c>
      <c r="T96" s="79">
        <f>+'Приложение №2'!E96-'Приложение №1'!P96-'Приложение №1'!Q96-'Приложение №1'!R96-'Приложение №1'!S96</f>
        <v>0</v>
      </c>
      <c r="U96" s="85">
        <f>$N96/($K96+$L96)</f>
        <v>459.36173305313281</v>
      </c>
      <c r="V96" s="85">
        <f>$N96/($K96+$L96)</f>
        <v>459.36173305313281</v>
      </c>
      <c r="W96" s="87">
        <v>2022</v>
      </c>
      <c r="X96" s="88">
        <f>+S96-'[1]Приложение №1'!$P671</f>
        <v>-7704500.1799999997</v>
      </c>
      <c r="Z96" s="46">
        <f t="shared" si="53"/>
        <v>8101376.7311859997</v>
      </c>
      <c r="AA96" s="31">
        <v>0</v>
      </c>
      <c r="AB96" s="31">
        <v>0</v>
      </c>
      <c r="AC96" s="31">
        <v>5108867.6053762203</v>
      </c>
      <c r="AD96" s="31">
        <v>0</v>
      </c>
      <c r="AE96" s="31">
        <v>2022198.06</v>
      </c>
      <c r="AF96" s="31"/>
      <c r="AG96" s="31">
        <v>0</v>
      </c>
      <c r="AH96" s="31">
        <v>0</v>
      </c>
      <c r="AI96" s="31">
        <v>0</v>
      </c>
      <c r="AJ96" s="31">
        <v>0</v>
      </c>
      <c r="AK96" s="31">
        <v>0</v>
      </c>
      <c r="AL96" s="31">
        <v>0</v>
      </c>
      <c r="AM96" s="31">
        <v>786081.95299999998</v>
      </c>
      <c r="AN96" s="47">
        <v>60658.294300000001</v>
      </c>
      <c r="AO96" s="48">
        <v>123570.81850978</v>
      </c>
      <c r="AP96" s="91">
        <f>+N96-'Приложение №2'!E96</f>
        <v>0</v>
      </c>
      <c r="AQ96" s="6">
        <f>2269068.63-1153662.35-337091.58</f>
        <v>778314.69999999972</v>
      </c>
      <c r="AR96" s="6">
        <f t="shared" si="54"/>
        <v>517089</v>
      </c>
      <c r="AS96" s="6">
        <f>+(K96*10+L96*20)*12*30-1213002.672-2895880.10928442</f>
        <v>14141317.218715582</v>
      </c>
    </row>
    <row r="97" spans="1:46">
      <c r="A97" s="67">
        <f t="shared" si="49"/>
        <v>83</v>
      </c>
      <c r="B97" s="68">
        <f t="shared" si="50"/>
        <v>83</v>
      </c>
      <c r="C97" s="68" t="s">
        <v>109</v>
      </c>
      <c r="D97" s="68" t="s">
        <v>157</v>
      </c>
      <c r="E97" s="69">
        <v>1979</v>
      </c>
      <c r="F97" s="69">
        <v>2013</v>
      </c>
      <c r="G97" s="69" t="s">
        <v>111</v>
      </c>
      <c r="H97" s="69">
        <v>4</v>
      </c>
      <c r="I97" s="69">
        <v>6</v>
      </c>
      <c r="J97" s="79">
        <v>5599.1</v>
      </c>
      <c r="K97" s="79">
        <v>5005.8999999999996</v>
      </c>
      <c r="L97" s="79">
        <v>0</v>
      </c>
      <c r="M97" s="80">
        <v>207</v>
      </c>
      <c r="N97" s="83">
        <f t="shared" si="44"/>
        <v>14004698.13724456</v>
      </c>
      <c r="O97" s="79"/>
      <c r="P97" s="85"/>
      <c r="Q97" s="85"/>
      <c r="R97" s="85">
        <f>+AQ97+AR97-114059</f>
        <v>2768356.94</v>
      </c>
      <c r="S97" s="85">
        <f>+'Приложение №2'!E97-'Приложение №1'!R97</f>
        <v>11236341.19724456</v>
      </c>
      <c r="T97" s="79">
        <f>+'Приложение №2'!E97-'Приложение №1'!P97-'Приложение №1'!Q97-'Приложение №1'!R97-'Приложение №1'!S97</f>
        <v>0</v>
      </c>
      <c r="U97" s="85">
        <f t="shared" si="52"/>
        <v>2797.6384141202502</v>
      </c>
      <c r="V97" s="85">
        <f t="shared" si="52"/>
        <v>2797.6384141202502</v>
      </c>
      <c r="W97" s="87">
        <v>2022</v>
      </c>
      <c r="X97" s="88" t="e">
        <f>+#REF!-'[1]Приложение №1'!$P1069</f>
        <v>#REF!</v>
      </c>
      <c r="Z97" s="46">
        <f t="shared" si="53"/>
        <v>28192630.469999995</v>
      </c>
      <c r="AA97" s="31">
        <v>8364919.5107259601</v>
      </c>
      <c r="AB97" s="31">
        <v>4837661.63124552</v>
      </c>
      <c r="AC97" s="31">
        <v>5113766.53872588</v>
      </c>
      <c r="AD97" s="31">
        <v>3899290.4561226</v>
      </c>
      <c r="AE97" s="31">
        <v>1557686.7201785401</v>
      </c>
      <c r="AF97" s="31"/>
      <c r="AG97" s="31">
        <v>415650.64718099998</v>
      </c>
      <c r="AH97" s="31">
        <v>0</v>
      </c>
      <c r="AI97" s="31">
        <v>0</v>
      </c>
      <c r="AJ97" s="31">
        <v>0</v>
      </c>
      <c r="AK97" s="31">
        <v>0</v>
      </c>
      <c r="AL97" s="31">
        <v>0</v>
      </c>
      <c r="AM97" s="31">
        <v>3192764.7577999998</v>
      </c>
      <c r="AN97" s="47">
        <v>281926.30469999998</v>
      </c>
      <c r="AO97" s="48">
        <v>528963.90332050005</v>
      </c>
      <c r="AP97" s="91">
        <f>+N97-'Приложение №2'!E97</f>
        <v>0</v>
      </c>
      <c r="AQ97" s="6">
        <v>2371814.14</v>
      </c>
      <c r="AR97" s="6">
        <f t="shared" si="54"/>
        <v>510601.8</v>
      </c>
      <c r="AS97" s="6">
        <f>+(K97*10+L97*20)*12*30-3198417.38</f>
        <v>14822822.620000001</v>
      </c>
      <c r="AT97" s="88">
        <f>+P97+Q97+R97+S97+T97-'Приложение №2'!E97</f>
        <v>0</v>
      </c>
    </row>
    <row r="98" spans="1:46">
      <c r="A98" s="67">
        <f t="shared" si="49"/>
        <v>84</v>
      </c>
      <c r="B98" s="68">
        <f t="shared" si="50"/>
        <v>84</v>
      </c>
      <c r="C98" s="68" t="s">
        <v>109</v>
      </c>
      <c r="D98" s="68" t="s">
        <v>158</v>
      </c>
      <c r="E98" s="69">
        <v>1976</v>
      </c>
      <c r="F98" s="69">
        <v>2013</v>
      </c>
      <c r="G98" s="69" t="s">
        <v>111</v>
      </c>
      <c r="H98" s="69">
        <v>4</v>
      </c>
      <c r="I98" s="69">
        <v>6</v>
      </c>
      <c r="J98" s="79">
        <v>5761.37</v>
      </c>
      <c r="K98" s="79">
        <v>4953.17</v>
      </c>
      <c r="L98" s="79">
        <v>0</v>
      </c>
      <c r="M98" s="80">
        <v>208</v>
      </c>
      <c r="N98" s="81">
        <f t="shared" si="44"/>
        <v>6920739.4009156786</v>
      </c>
      <c r="O98" s="79"/>
      <c r="P98" s="85"/>
      <c r="Q98" s="85"/>
      <c r="R98" s="85">
        <f t="shared" ref="R98" si="55">+AQ98+AR98</f>
        <v>3001913.7399999998</v>
      </c>
      <c r="S98" s="85">
        <f>+'Приложение №2'!E98-'Приложение №1'!R98</f>
        <v>3918825.6609156779</v>
      </c>
      <c r="T98" s="85">
        <v>9.3132257461547893E-10</v>
      </c>
      <c r="U98" s="79">
        <f t="shared" si="52"/>
        <v>1397.2343773615034</v>
      </c>
      <c r="V98" s="79">
        <f t="shared" si="52"/>
        <v>1397.2343773615034</v>
      </c>
      <c r="W98" s="87">
        <v>2022</v>
      </c>
      <c r="X98" s="88" t="e">
        <f>+#REF!-'[1]Приложение №1'!$P874</f>
        <v>#REF!</v>
      </c>
      <c r="Z98" s="46">
        <f t="shared" si="53"/>
        <v>18855188.25</v>
      </c>
      <c r="AA98" s="31">
        <v>0</v>
      </c>
      <c r="AB98" s="31">
        <v>4852018.68955818</v>
      </c>
      <c r="AC98" s="31">
        <v>5128943.0079808198</v>
      </c>
      <c r="AD98" s="31">
        <v>3910862.6451854398</v>
      </c>
      <c r="AE98" s="31">
        <v>1562309.5679603999</v>
      </c>
      <c r="AF98" s="31"/>
      <c r="AG98" s="31">
        <v>416884.20653627999</v>
      </c>
      <c r="AH98" s="31">
        <v>0</v>
      </c>
      <c r="AI98" s="31">
        <v>0</v>
      </c>
      <c r="AJ98" s="31">
        <v>0</v>
      </c>
      <c r="AK98" s="31">
        <v>0</v>
      </c>
      <c r="AL98" s="31">
        <v>0</v>
      </c>
      <c r="AM98" s="31">
        <v>2448551.2283000001</v>
      </c>
      <c r="AN98" s="47">
        <v>188551.88250000001</v>
      </c>
      <c r="AO98" s="48">
        <v>347067.02197887999</v>
      </c>
      <c r="AP98" s="91">
        <f>+N98-'Приложение №2'!E98</f>
        <v>0</v>
      </c>
      <c r="AQ98" s="6">
        <f>2496690.4</f>
        <v>2496690.4</v>
      </c>
      <c r="AR98" s="6">
        <f t="shared" si="54"/>
        <v>505223.33999999991</v>
      </c>
      <c r="AS98" s="6">
        <f>+(K98*10+L98*20)*12*30</f>
        <v>17831411.999999996</v>
      </c>
    </row>
    <row r="99" spans="1:46">
      <c r="A99" s="67">
        <f t="shared" si="49"/>
        <v>85</v>
      </c>
      <c r="B99" s="68">
        <f t="shared" si="50"/>
        <v>85</v>
      </c>
      <c r="C99" s="68" t="s">
        <v>109</v>
      </c>
      <c r="D99" s="68" t="s">
        <v>159</v>
      </c>
      <c r="E99" s="69">
        <v>1964</v>
      </c>
      <c r="F99" s="69">
        <v>1978</v>
      </c>
      <c r="G99" s="69" t="s">
        <v>58</v>
      </c>
      <c r="H99" s="69">
        <v>4</v>
      </c>
      <c r="I99" s="69">
        <v>4</v>
      </c>
      <c r="J99" s="79">
        <v>2691.4</v>
      </c>
      <c r="K99" s="79">
        <v>2511.6</v>
      </c>
      <c r="L99" s="79">
        <v>55</v>
      </c>
      <c r="M99" s="80">
        <v>136</v>
      </c>
      <c r="N99" s="83">
        <f t="shared" si="44"/>
        <v>10691923.15430904</v>
      </c>
      <c r="O99" s="79"/>
      <c r="P99" s="85">
        <v>1911330.53</v>
      </c>
      <c r="Q99" s="85"/>
      <c r="R99" s="85">
        <v>1030975.08</v>
      </c>
      <c r="S99" s="85">
        <f>+'Приложение №2'!E99-'Приложение №1'!P99-'Приложение №1'!R99-'Приложение №1'!T99</f>
        <v>7538914.4743090402</v>
      </c>
      <c r="T99" s="79">
        <v>210703.07</v>
      </c>
      <c r="U99" s="85">
        <f t="shared" si="52"/>
        <v>4165.7925482385417</v>
      </c>
      <c r="V99" s="85">
        <f t="shared" si="52"/>
        <v>4165.7925482385417</v>
      </c>
      <c r="W99" s="87">
        <v>2022</v>
      </c>
      <c r="X99" s="88" t="e">
        <f>+#REF!-'[1]Приложение №1'!$P1460</f>
        <v>#REF!</v>
      </c>
      <c r="Z99" s="46">
        <f t="shared" si="53"/>
        <v>27187931.989999998</v>
      </c>
      <c r="AA99" s="31">
        <v>5957834.6788287601</v>
      </c>
      <c r="AB99" s="31">
        <v>2123021.4274273198</v>
      </c>
      <c r="AC99" s="31">
        <v>2218085.0113825202</v>
      </c>
      <c r="AD99" s="31">
        <v>1388661.45881064</v>
      </c>
      <c r="AE99" s="31">
        <v>849633.77513700002</v>
      </c>
      <c r="AF99" s="31"/>
      <c r="AG99" s="31">
        <v>228618.42683568</v>
      </c>
      <c r="AH99" s="31">
        <v>0</v>
      </c>
      <c r="AI99" s="31">
        <v>10891828.3075938</v>
      </c>
      <c r="AJ99" s="31">
        <v>0</v>
      </c>
      <c r="AK99" s="31">
        <v>0</v>
      </c>
      <c r="AL99" s="31">
        <v>0</v>
      </c>
      <c r="AM99" s="31">
        <v>2741023.9698999999</v>
      </c>
      <c r="AN99" s="47">
        <v>271879.3199</v>
      </c>
      <c r="AO99" s="48">
        <v>517345.61418427998</v>
      </c>
      <c r="AP99" s="91">
        <f>+N99-'Приложение №2'!E99</f>
        <v>0</v>
      </c>
      <c r="AQ99" s="6">
        <v>1127947.9099999999</v>
      </c>
      <c r="AR99" s="6">
        <f t="shared" si="54"/>
        <v>267403.2</v>
      </c>
      <c r="AS99" s="6">
        <f>+(K99*10+L99*20)*12*30-1866218.37</f>
        <v>7571541.6299999999</v>
      </c>
      <c r="AT99" s="88">
        <f>+P99+Q99+R99+S99+T99-'Приложение №2'!E99</f>
        <v>0</v>
      </c>
    </row>
    <row r="100" spans="1:46">
      <c r="A100" s="67">
        <f t="shared" si="49"/>
        <v>86</v>
      </c>
      <c r="B100" s="68">
        <f t="shared" si="50"/>
        <v>86</v>
      </c>
      <c r="C100" s="68" t="s">
        <v>109</v>
      </c>
      <c r="D100" s="68" t="s">
        <v>160</v>
      </c>
      <c r="E100" s="69">
        <v>1964</v>
      </c>
      <c r="F100" s="69">
        <v>2013</v>
      </c>
      <c r="G100" s="69" t="s">
        <v>58</v>
      </c>
      <c r="H100" s="69">
        <v>4</v>
      </c>
      <c r="I100" s="69">
        <v>2</v>
      </c>
      <c r="J100" s="79">
        <v>1305.4000000000001</v>
      </c>
      <c r="K100" s="79">
        <v>1212.2</v>
      </c>
      <c r="L100" s="79">
        <v>0</v>
      </c>
      <c r="M100" s="80">
        <v>58</v>
      </c>
      <c r="N100" s="83">
        <f t="shared" si="44"/>
        <v>5198445.9075821005</v>
      </c>
      <c r="O100" s="79"/>
      <c r="P100" s="85">
        <v>474969.94</v>
      </c>
      <c r="Q100" s="85"/>
      <c r="R100" s="85">
        <f>+AQ100+AR100-114795.25</f>
        <v>552763.5</v>
      </c>
      <c r="S100" s="85">
        <f>+'Приложение №2'!E100-'Приложение №1'!P100-'Приложение №1'!Q100-'Приложение №1'!R100</f>
        <v>4170712.4675821001</v>
      </c>
      <c r="T100" s="79">
        <f>+'Приложение №2'!E100-'Приложение №1'!P100-'Приложение №1'!Q100-'Приложение №1'!R100-'Приложение №1'!S100</f>
        <v>0</v>
      </c>
      <c r="U100" s="85">
        <f t="shared" si="52"/>
        <v>4288.439125212094</v>
      </c>
      <c r="V100" s="85">
        <f t="shared" si="52"/>
        <v>4288.439125212094</v>
      </c>
      <c r="W100" s="87">
        <v>2022</v>
      </c>
      <c r="X100" s="88" t="e">
        <f>+#REF!-'[1]Приложение №1'!$P1461</f>
        <v>#REF!</v>
      </c>
      <c r="Z100" s="46">
        <f t="shared" si="53"/>
        <v>12125695.48759958</v>
      </c>
      <c r="AA100" s="31">
        <v>2893205.1202508998</v>
      </c>
      <c r="AB100" s="31">
        <v>1030967.92465086</v>
      </c>
      <c r="AC100" s="31"/>
      <c r="AD100" s="31">
        <v>674352.78890196001</v>
      </c>
      <c r="AE100" s="31">
        <v>412593.65314901998</v>
      </c>
      <c r="AF100" s="31"/>
      <c r="AG100" s="31">
        <v>111020.19812099999</v>
      </c>
      <c r="AH100" s="31">
        <v>0</v>
      </c>
      <c r="AI100" s="31">
        <v>5289219.1770767998</v>
      </c>
      <c r="AJ100" s="31">
        <v>0</v>
      </c>
      <c r="AK100" s="31">
        <v>0</v>
      </c>
      <c r="AL100" s="31">
        <v>0</v>
      </c>
      <c r="AM100" s="31">
        <v>1331078.3206</v>
      </c>
      <c r="AN100" s="47">
        <v>132028.2758</v>
      </c>
      <c r="AO100" s="48">
        <v>251230.02904903999</v>
      </c>
      <c r="AP100" s="91">
        <f>+N100-'Приложение №2'!E100</f>
        <v>0</v>
      </c>
      <c r="AQ100" s="6">
        <f>572097.59-28183.24</f>
        <v>543914.35</v>
      </c>
      <c r="AR100" s="6">
        <f t="shared" si="54"/>
        <v>123644.4</v>
      </c>
      <c r="AS100" s="6">
        <f>+(K100*10+L100*20)*12*30-225791.95</f>
        <v>4138128.05</v>
      </c>
      <c r="AT100" s="88">
        <f>+P100+Q100+R100+S100+T100-'Приложение №2'!E100</f>
        <v>0</v>
      </c>
    </row>
    <row r="101" spans="1:46">
      <c r="A101" s="67">
        <f t="shared" si="49"/>
        <v>87</v>
      </c>
      <c r="B101" s="68">
        <f t="shared" si="50"/>
        <v>87</v>
      </c>
      <c r="C101" s="68" t="s">
        <v>109</v>
      </c>
      <c r="D101" s="68" t="s">
        <v>161</v>
      </c>
      <c r="E101" s="69">
        <v>1964</v>
      </c>
      <c r="F101" s="69">
        <v>2013</v>
      </c>
      <c r="G101" s="69" t="s">
        <v>58</v>
      </c>
      <c r="H101" s="69">
        <v>4</v>
      </c>
      <c r="I101" s="69">
        <v>2</v>
      </c>
      <c r="J101" s="79">
        <v>1348</v>
      </c>
      <c r="K101" s="79">
        <v>1248.9000000000001</v>
      </c>
      <c r="L101" s="79">
        <v>0</v>
      </c>
      <c r="M101" s="80">
        <v>74</v>
      </c>
      <c r="N101" s="83">
        <f t="shared" si="44"/>
        <v>3305142.0224692803</v>
      </c>
      <c r="O101" s="79"/>
      <c r="P101" s="85">
        <v>915867.63</v>
      </c>
      <c r="Q101" s="85"/>
      <c r="R101" s="85">
        <v>228782.46</v>
      </c>
      <c r="S101" s="85">
        <f>+'Приложение №2'!E101-'Приложение №1'!P101-'Приложение №1'!Q101-'Приложение №1'!R101</f>
        <v>2160491.93246928</v>
      </c>
      <c r="T101" s="79">
        <f>+'Приложение №2'!E101-'Приложение №1'!P101-'Приложение №1'!Q101-'Приложение №1'!R101-'Приложение №1'!S101</f>
        <v>0</v>
      </c>
      <c r="U101" s="85">
        <f t="shared" si="52"/>
        <v>2646.4424873643047</v>
      </c>
      <c r="V101" s="85">
        <f t="shared" si="52"/>
        <v>2646.4424873643047</v>
      </c>
      <c r="W101" s="87">
        <v>2022</v>
      </c>
      <c r="X101" s="88" t="e">
        <f>+#REF!-'[1]Приложение №1'!$P1462</f>
        <v>#REF!</v>
      </c>
      <c r="Z101" s="46">
        <f t="shared" si="53"/>
        <v>13604861.209999999</v>
      </c>
      <c r="AA101" s="31">
        <v>2981304.8663361599</v>
      </c>
      <c r="AB101" s="31">
        <v>1062361.4877094801</v>
      </c>
      <c r="AC101" s="31">
        <v>1109931.3752150401</v>
      </c>
      <c r="AD101" s="31">
        <v>694887.21792840003</v>
      </c>
      <c r="AE101" s="31">
        <v>425157.36756066</v>
      </c>
      <c r="AF101" s="31"/>
      <c r="AG101" s="31">
        <v>114400.82936268</v>
      </c>
      <c r="AH101" s="31">
        <v>0</v>
      </c>
      <c r="AI101" s="31">
        <v>5450278.9118777998</v>
      </c>
      <c r="AJ101" s="31">
        <v>0</v>
      </c>
      <c r="AK101" s="31">
        <v>0</v>
      </c>
      <c r="AL101" s="31">
        <v>0</v>
      </c>
      <c r="AM101" s="31">
        <v>1371610.4151999999</v>
      </c>
      <c r="AN101" s="47">
        <v>136048.6121</v>
      </c>
      <c r="AO101" s="48">
        <v>258880.12670977999</v>
      </c>
      <c r="AP101" s="91">
        <f>+N101-'Приложение №2'!E101</f>
        <v>0</v>
      </c>
      <c r="AQ101" s="6">
        <v>546149.31000000006</v>
      </c>
      <c r="AR101" s="6">
        <f t="shared" si="54"/>
        <v>127387.8</v>
      </c>
      <c r="AS101" s="6">
        <f>+(K101*10+L101*20)*12*30</f>
        <v>4496040</v>
      </c>
      <c r="AT101" s="88">
        <f>+P101+Q101+R101+S101+T101-'Приложение №2'!E101</f>
        <v>0</v>
      </c>
    </row>
    <row r="102" spans="1:46">
      <c r="A102" s="67">
        <f t="shared" si="49"/>
        <v>88</v>
      </c>
      <c r="B102" s="68">
        <f t="shared" si="50"/>
        <v>88</v>
      </c>
      <c r="C102" s="68" t="s">
        <v>109</v>
      </c>
      <c r="D102" s="68" t="s">
        <v>162</v>
      </c>
      <c r="E102" s="69">
        <v>1979</v>
      </c>
      <c r="F102" s="69">
        <v>2013</v>
      </c>
      <c r="G102" s="69" t="s">
        <v>111</v>
      </c>
      <c r="H102" s="69">
        <v>4</v>
      </c>
      <c r="I102" s="69">
        <v>4</v>
      </c>
      <c r="J102" s="79">
        <v>3976.8</v>
      </c>
      <c r="K102" s="79">
        <v>3445</v>
      </c>
      <c r="L102" s="79">
        <v>0</v>
      </c>
      <c r="M102" s="80">
        <v>147</v>
      </c>
      <c r="N102" s="83">
        <f t="shared" si="44"/>
        <v>12076236.352672001</v>
      </c>
      <c r="O102" s="79"/>
      <c r="P102" s="85"/>
      <c r="Q102" s="85"/>
      <c r="R102" s="85">
        <f>+AQ102+AR102-102291.02</f>
        <v>1880810.18</v>
      </c>
      <c r="S102" s="85">
        <f>+'Приложение №2'!E102-'Приложение №1'!R102</f>
        <v>10195426.172672002</v>
      </c>
      <c r="T102" s="79">
        <f>+'Приложение №2'!E102-'Приложение №1'!P102-'Приложение №1'!Q102-'Приложение №1'!R102-'Приложение №1'!S102</f>
        <v>0</v>
      </c>
      <c r="U102" s="85">
        <f t="shared" si="52"/>
        <v>3505.4387090484765</v>
      </c>
      <c r="V102" s="85">
        <f t="shared" si="52"/>
        <v>3505.4387090484765</v>
      </c>
      <c r="W102" s="87">
        <v>2022</v>
      </c>
      <c r="X102" s="88" t="e">
        <f>+#REF!-'[1]Приложение №1'!$P1079</f>
        <v>#REF!</v>
      </c>
      <c r="Z102" s="46">
        <f t="shared" si="53"/>
        <v>19622588.439999994</v>
      </c>
      <c r="AA102" s="31">
        <v>5822137.5647799</v>
      </c>
      <c r="AB102" s="31">
        <v>3367101.3183015599</v>
      </c>
      <c r="AC102" s="31">
        <v>3559275.4023027602</v>
      </c>
      <c r="AD102" s="31">
        <v>2713977.7540528802</v>
      </c>
      <c r="AE102" s="31">
        <v>1084178.55356622</v>
      </c>
      <c r="AF102" s="31"/>
      <c r="AG102" s="31">
        <v>289300.48238280002</v>
      </c>
      <c r="AH102" s="31">
        <v>0</v>
      </c>
      <c r="AI102" s="31">
        <v>0</v>
      </c>
      <c r="AJ102" s="31">
        <v>0</v>
      </c>
      <c r="AK102" s="31">
        <v>0</v>
      </c>
      <c r="AL102" s="31">
        <v>0</v>
      </c>
      <c r="AM102" s="31">
        <v>2222222.8914000001</v>
      </c>
      <c r="AN102" s="47">
        <v>196225.88440000001</v>
      </c>
      <c r="AO102" s="48">
        <v>368168.58881387999</v>
      </c>
      <c r="AP102" s="91">
        <f>+N102-'Приложение №2'!E102</f>
        <v>0</v>
      </c>
      <c r="AQ102" s="6">
        <v>1631711.2</v>
      </c>
      <c r="AR102" s="6">
        <f t="shared" si="54"/>
        <v>351390</v>
      </c>
      <c r="AS102" s="6">
        <f>+(K102*10+L102*20)*12*30</f>
        <v>12402000</v>
      </c>
    </row>
    <row r="103" spans="1:46">
      <c r="A103" s="67">
        <f t="shared" si="49"/>
        <v>89</v>
      </c>
      <c r="B103" s="68">
        <f t="shared" si="50"/>
        <v>89</v>
      </c>
      <c r="C103" s="68" t="s">
        <v>109</v>
      </c>
      <c r="D103" s="68" t="s">
        <v>163</v>
      </c>
      <c r="E103" s="69">
        <v>1979</v>
      </c>
      <c r="F103" s="69">
        <v>2013</v>
      </c>
      <c r="G103" s="69" t="s">
        <v>111</v>
      </c>
      <c r="H103" s="69">
        <v>4</v>
      </c>
      <c r="I103" s="69">
        <v>4</v>
      </c>
      <c r="J103" s="79">
        <v>3917.8</v>
      </c>
      <c r="K103" s="79">
        <v>3440.2</v>
      </c>
      <c r="L103" s="79">
        <v>0</v>
      </c>
      <c r="M103" s="80">
        <v>140</v>
      </c>
      <c r="N103" s="83">
        <f t="shared" si="44"/>
        <v>11581857.306039998</v>
      </c>
      <c r="O103" s="79"/>
      <c r="P103" s="85"/>
      <c r="Q103" s="85"/>
      <c r="R103" s="85">
        <f>+AQ103+AR103-102179.5</f>
        <v>1936128.0399999998</v>
      </c>
      <c r="S103" s="85">
        <f>+'Приложение №2'!E103-'Приложение №1'!R103</f>
        <v>9645729.2660399992</v>
      </c>
      <c r="T103" s="79">
        <f>+'Приложение №2'!E103-'Приложение №1'!P103-'Приложение №1'!Q103-'Приложение №1'!R103-'Приложение №1'!S103</f>
        <v>0</v>
      </c>
      <c r="U103" s="85">
        <f t="shared" si="52"/>
        <v>3366.6232504040458</v>
      </c>
      <c r="V103" s="85">
        <f t="shared" si="52"/>
        <v>3366.6232504040458</v>
      </c>
      <c r="W103" s="87">
        <v>2022</v>
      </c>
      <c r="X103" s="88" t="e">
        <f>+#REF!-'[1]Приложение №1'!$P1080</f>
        <v>#REF!</v>
      </c>
      <c r="Z103" s="46">
        <f t="shared" si="53"/>
        <v>19409336.159999996</v>
      </c>
      <c r="AA103" s="31">
        <v>5758864.3566909004</v>
      </c>
      <c r="AB103" s="31">
        <v>3330508.6911448799</v>
      </c>
      <c r="AC103" s="31">
        <v>3520594.2884208602</v>
      </c>
      <c r="AD103" s="31">
        <v>2684483.0712294001</v>
      </c>
      <c r="AE103" s="31">
        <v>1072396.0376261999</v>
      </c>
      <c r="AF103" s="31"/>
      <c r="AG103" s="31">
        <v>286156.45293899998</v>
      </c>
      <c r="AH103" s="31">
        <v>0</v>
      </c>
      <c r="AI103" s="31">
        <v>0</v>
      </c>
      <c r="AJ103" s="31">
        <v>0</v>
      </c>
      <c r="AK103" s="31">
        <v>0</v>
      </c>
      <c r="AL103" s="31">
        <v>0</v>
      </c>
      <c r="AM103" s="31">
        <v>2198072.4550000001</v>
      </c>
      <c r="AN103" s="47">
        <v>194093.3616</v>
      </c>
      <c r="AO103" s="48">
        <v>364167.44534876</v>
      </c>
      <c r="AP103" s="91">
        <f>+N103-'Приложение №2'!E103</f>
        <v>0</v>
      </c>
      <c r="AQ103" s="6">
        <v>1687407.14</v>
      </c>
      <c r="AR103" s="6">
        <f t="shared" si="54"/>
        <v>350900.39999999997</v>
      </c>
      <c r="AS103" s="6">
        <f>+(K103*10+L103*20)*12*30</f>
        <v>12384720</v>
      </c>
    </row>
    <row r="104" spans="1:46">
      <c r="A104" s="67">
        <f t="shared" si="49"/>
        <v>90</v>
      </c>
      <c r="B104" s="68">
        <f t="shared" si="50"/>
        <v>90</v>
      </c>
      <c r="C104" s="68" t="s">
        <v>109</v>
      </c>
      <c r="D104" s="68" t="s">
        <v>164</v>
      </c>
      <c r="E104" s="69">
        <v>1979</v>
      </c>
      <c r="F104" s="69">
        <v>2013</v>
      </c>
      <c r="G104" s="69" t="s">
        <v>111</v>
      </c>
      <c r="H104" s="69">
        <v>4</v>
      </c>
      <c r="I104" s="69">
        <v>4</v>
      </c>
      <c r="J104" s="79">
        <v>3969.95</v>
      </c>
      <c r="K104" s="79">
        <v>3453.7</v>
      </c>
      <c r="L104" s="79">
        <v>0</v>
      </c>
      <c r="M104" s="80">
        <v>154</v>
      </c>
      <c r="N104" s="83">
        <f t="shared" si="44"/>
        <v>9582308.6759980023</v>
      </c>
      <c r="O104" s="79"/>
      <c r="P104" s="85"/>
      <c r="Q104" s="85"/>
      <c r="R104" s="85">
        <f>+AQ104+AR104-102179.5</f>
        <v>1705810.5499999998</v>
      </c>
      <c r="S104" s="85">
        <f>+'Приложение №2'!E104-'Приложение №1'!R104</f>
        <v>7876498.1259980025</v>
      </c>
      <c r="T104" s="79">
        <f>+'Приложение №2'!E104-'Приложение №1'!P104-'Приложение №1'!Q104-'Приложение №1'!R104-'Приложение №1'!S104</f>
        <v>0</v>
      </c>
      <c r="U104" s="85">
        <f t="shared" si="52"/>
        <v>2774.5052193294155</v>
      </c>
      <c r="V104" s="85">
        <f t="shared" si="52"/>
        <v>2774.5052193294155</v>
      </c>
      <c r="W104" s="87">
        <v>2022</v>
      </c>
      <c r="X104" s="88" t="e">
        <f>+#REF!-'[1]Приложение №1'!$P1081</f>
        <v>#REF!</v>
      </c>
      <c r="Z104" s="46">
        <f t="shared" si="53"/>
        <v>19594173.580000002</v>
      </c>
      <c r="AA104" s="31">
        <v>5813706.7057906203</v>
      </c>
      <c r="AB104" s="31">
        <v>3362225.5261996798</v>
      </c>
      <c r="AC104" s="31">
        <v>3554121.3229788002</v>
      </c>
      <c r="AD104" s="31">
        <v>2710047.7279638001</v>
      </c>
      <c r="AE104" s="31">
        <v>1082608.5872498399</v>
      </c>
      <c r="AF104" s="31"/>
      <c r="AG104" s="31">
        <v>288881.55977183999</v>
      </c>
      <c r="AH104" s="31">
        <v>0</v>
      </c>
      <c r="AI104" s="31">
        <v>0</v>
      </c>
      <c r="AJ104" s="31">
        <v>0</v>
      </c>
      <c r="AK104" s="31">
        <v>0</v>
      </c>
      <c r="AL104" s="31">
        <v>0</v>
      </c>
      <c r="AM104" s="31">
        <v>2219004.9589</v>
      </c>
      <c r="AN104" s="47">
        <v>195941.73579999999</v>
      </c>
      <c r="AO104" s="48">
        <v>367635.45534541999</v>
      </c>
      <c r="AP104" s="91">
        <f>+N104-'Приложение №2'!E104</f>
        <v>0</v>
      </c>
      <c r="AQ104" s="6">
        <v>1455712.65</v>
      </c>
      <c r="AR104" s="6">
        <f t="shared" si="54"/>
        <v>352277.39999999997</v>
      </c>
      <c r="AS104" s="6">
        <f>+(K104*10+L104*20)*12*30</f>
        <v>12433320</v>
      </c>
    </row>
    <row r="105" spans="1:46">
      <c r="A105" s="67">
        <f t="shared" si="49"/>
        <v>91</v>
      </c>
      <c r="B105" s="68">
        <f t="shared" si="50"/>
        <v>91</v>
      </c>
      <c r="C105" s="68" t="s">
        <v>109</v>
      </c>
      <c r="D105" s="68" t="s">
        <v>165</v>
      </c>
      <c r="E105" s="69">
        <v>1961</v>
      </c>
      <c r="F105" s="69">
        <v>2013</v>
      </c>
      <c r="G105" s="69" t="s">
        <v>58</v>
      </c>
      <c r="H105" s="69">
        <v>4</v>
      </c>
      <c r="I105" s="69">
        <v>3</v>
      </c>
      <c r="J105" s="79">
        <v>3049.5</v>
      </c>
      <c r="K105" s="79">
        <v>2277.6</v>
      </c>
      <c r="L105" s="79">
        <v>771.9</v>
      </c>
      <c r="M105" s="80">
        <v>94</v>
      </c>
      <c r="N105" s="83">
        <f t="shared" si="44"/>
        <v>2250491.4753760803</v>
      </c>
      <c r="O105" s="79"/>
      <c r="P105" s="85"/>
      <c r="Q105" s="85"/>
      <c r="R105" s="85">
        <f>+AQ105+AR105-367035.45</f>
        <v>1670433.2200000002</v>
      </c>
      <c r="S105" s="85">
        <f>+'Приложение №2'!E105-'Приложение №1'!R105</f>
        <v>580058.25537608005</v>
      </c>
      <c r="T105" s="79">
        <f>+'Приложение №2'!E105-'Приложение №1'!P105-'Приложение №1'!Q105-'Приложение №1'!R105-'Приложение №1'!S105</f>
        <v>0</v>
      </c>
      <c r="U105" s="85">
        <f t="shared" si="52"/>
        <v>737.98703898215456</v>
      </c>
      <c r="V105" s="85">
        <f t="shared" si="52"/>
        <v>737.98703898215456</v>
      </c>
      <c r="W105" s="87">
        <v>2022</v>
      </c>
      <c r="X105" s="88" t="e">
        <f>+#REF!-'[1]Приложение №1'!$P1463</f>
        <v>#REF!</v>
      </c>
      <c r="Z105" s="46">
        <f t="shared" si="53"/>
        <v>13067933.899999999</v>
      </c>
      <c r="AA105" s="31">
        <v>5253036.7368624602</v>
      </c>
      <c r="AB105" s="31">
        <v>1871872.94908698</v>
      </c>
      <c r="AC105" s="31">
        <v>1955690.72273694</v>
      </c>
      <c r="AD105" s="31">
        <v>1224386.0518469999</v>
      </c>
      <c r="AE105" s="31">
        <v>749124.08010090003</v>
      </c>
      <c r="AF105" s="31"/>
      <c r="AG105" s="31">
        <v>201573.40567308001</v>
      </c>
      <c r="AH105" s="31">
        <v>0</v>
      </c>
      <c r="AI105" s="31">
        <v>0</v>
      </c>
      <c r="AJ105" s="31">
        <v>0</v>
      </c>
      <c r="AK105" s="31">
        <v>0</v>
      </c>
      <c r="AL105" s="31">
        <v>0</v>
      </c>
      <c r="AM105" s="31">
        <v>1435431.6033999999</v>
      </c>
      <c r="AN105" s="47">
        <v>130679.33900000001</v>
      </c>
      <c r="AO105" s="48">
        <v>246139.01129264</v>
      </c>
      <c r="AP105" s="91">
        <f>+N105-'Приложение №2'!E105</f>
        <v>0</v>
      </c>
      <c r="AQ105" s="6">
        <v>1647685.87</v>
      </c>
      <c r="AR105" s="6">
        <f t="shared" si="54"/>
        <v>389782.8</v>
      </c>
      <c r="AS105" s="6">
        <f>+(K105*10+L105*20)*12*30-1902349.22</f>
        <v>11854690.779999999</v>
      </c>
    </row>
    <row r="106" spans="1:46">
      <c r="A106" s="67">
        <f t="shared" si="49"/>
        <v>92</v>
      </c>
      <c r="B106" s="68">
        <f t="shared" si="50"/>
        <v>92</v>
      </c>
      <c r="C106" s="68" t="s">
        <v>109</v>
      </c>
      <c r="D106" s="68" t="s">
        <v>166</v>
      </c>
      <c r="E106" s="69">
        <v>1963</v>
      </c>
      <c r="F106" s="69">
        <v>2005</v>
      </c>
      <c r="G106" s="69" t="s">
        <v>58</v>
      </c>
      <c r="H106" s="69">
        <v>4</v>
      </c>
      <c r="I106" s="69">
        <v>2</v>
      </c>
      <c r="J106" s="79">
        <v>1240.4000000000001</v>
      </c>
      <c r="K106" s="79">
        <v>1075.8</v>
      </c>
      <c r="L106" s="79">
        <v>111.9</v>
      </c>
      <c r="M106" s="80">
        <v>70</v>
      </c>
      <c r="N106" s="83">
        <f t="shared" si="44"/>
        <v>2251928.7114039203</v>
      </c>
      <c r="O106" s="79"/>
      <c r="P106" s="85"/>
      <c r="Q106" s="85"/>
      <c r="R106" s="85">
        <f>+AR106</f>
        <v>132559.19999999998</v>
      </c>
      <c r="S106" s="85">
        <f>+'Приложение №2'!E106-'Приложение №1'!P106-'Приложение №1'!Q106-'Приложение №1'!R106</f>
        <v>2119369.5114039201</v>
      </c>
      <c r="T106" s="79">
        <f>+'Приложение №2'!E106-'Приложение №1'!P106-'Приложение №1'!Q106-'Приложение №1'!R106-'Приложение №1'!S106</f>
        <v>0</v>
      </c>
      <c r="U106" s="85">
        <f t="shared" si="52"/>
        <v>1896.0416867928941</v>
      </c>
      <c r="V106" s="85">
        <f t="shared" si="52"/>
        <v>1896.0416867928941</v>
      </c>
      <c r="W106" s="87">
        <v>2022</v>
      </c>
      <c r="X106" s="88" t="e">
        <f>+#REF!-'[1]Приложение №1'!$P1464</f>
        <v>#REF!</v>
      </c>
      <c r="Z106" s="46">
        <f t="shared" si="53"/>
        <v>6371609.4744707607</v>
      </c>
      <c r="AA106" s="31">
        <v>2696472.9036772801</v>
      </c>
      <c r="AB106" s="31">
        <v>960864.14913719997</v>
      </c>
      <c r="AC106" s="31"/>
      <c r="AD106" s="31">
        <v>628498.13628335996</v>
      </c>
      <c r="AE106" s="31">
        <v>384538.10584644001</v>
      </c>
      <c r="AF106" s="31"/>
      <c r="AG106" s="31">
        <v>103471.04618424</v>
      </c>
      <c r="AH106" s="31">
        <v>0</v>
      </c>
      <c r="AI106" s="31"/>
      <c r="AJ106" s="31">
        <v>0</v>
      </c>
      <c r="AK106" s="31">
        <v>0</v>
      </c>
      <c r="AL106" s="31">
        <v>0</v>
      </c>
      <c r="AM106" s="31">
        <v>1240567.6336999999</v>
      </c>
      <c r="AN106" s="47">
        <v>123050.61470000001</v>
      </c>
      <c r="AO106" s="48">
        <v>234146.88494223999</v>
      </c>
      <c r="AP106" s="91">
        <f>+N106-'Приложение №2'!E106</f>
        <v>0</v>
      </c>
      <c r="AQ106" s="6">
        <v>669629.44999999995</v>
      </c>
      <c r="AR106" s="6">
        <f t="shared" si="54"/>
        <v>132559.19999999998</v>
      </c>
      <c r="AS106" s="6">
        <f>+(K106*10+L106*20)*12*30-1442997.24</f>
        <v>3235562.76</v>
      </c>
      <c r="AT106" s="88">
        <f>+P106+Q106+R106+S106+T106-'Приложение №2'!E106</f>
        <v>0</v>
      </c>
    </row>
    <row r="107" spans="1:46">
      <c r="A107" s="67">
        <f t="shared" si="49"/>
        <v>93</v>
      </c>
      <c r="B107" s="68">
        <f t="shared" si="50"/>
        <v>93</v>
      </c>
      <c r="C107" s="68" t="s">
        <v>109</v>
      </c>
      <c r="D107" s="68" t="s">
        <v>167</v>
      </c>
      <c r="E107" s="69">
        <v>1977</v>
      </c>
      <c r="F107" s="69">
        <v>2013</v>
      </c>
      <c r="G107" s="69" t="s">
        <v>111</v>
      </c>
      <c r="H107" s="69">
        <v>4</v>
      </c>
      <c r="I107" s="69">
        <v>4</v>
      </c>
      <c r="J107" s="79">
        <v>3916.4</v>
      </c>
      <c r="K107" s="79">
        <v>3440.3</v>
      </c>
      <c r="L107" s="79">
        <v>0</v>
      </c>
      <c r="M107" s="80">
        <v>163</v>
      </c>
      <c r="N107" s="83">
        <f t="shared" si="44"/>
        <v>32141161.942086644</v>
      </c>
      <c r="O107" s="79"/>
      <c r="P107" s="85">
        <v>8441186.8800000008</v>
      </c>
      <c r="Q107" s="85"/>
      <c r="R107" s="85">
        <f>+AQ107+AR107-101933.18</f>
        <v>1930515.8099999998</v>
      </c>
      <c r="S107" s="85">
        <f>+AS107</f>
        <v>12385080</v>
      </c>
      <c r="T107" s="79">
        <f>+'Приложение №2'!E107-'Приложение №1'!P107-'Приложение №1'!Q107-'Приложение №1'!R107-'Приложение №1'!S107</f>
        <v>9384379.2520866431</v>
      </c>
      <c r="U107" s="85">
        <f t="shared" si="52"/>
        <v>9342.54627273396</v>
      </c>
      <c r="V107" s="85">
        <f t="shared" si="52"/>
        <v>9342.54627273396</v>
      </c>
      <c r="W107" s="87">
        <v>2022</v>
      </c>
      <c r="X107" s="88" t="e">
        <f>+#REF!-'[1]Приложение №1'!$P1085</f>
        <v>#REF!</v>
      </c>
      <c r="Z107" s="46">
        <f t="shared" si="53"/>
        <v>62685332.070000015</v>
      </c>
      <c r="AA107" s="31">
        <v>5740166.1959951399</v>
      </c>
      <c r="AB107" s="31">
        <v>3319695.0395049001</v>
      </c>
      <c r="AC107" s="31">
        <v>3509163.4526478602</v>
      </c>
      <c r="AD107" s="31">
        <v>2675766.9644319601</v>
      </c>
      <c r="AE107" s="31">
        <v>1068914.1259818</v>
      </c>
      <c r="AF107" s="31"/>
      <c r="AG107" s="31">
        <v>285227.34661260003</v>
      </c>
      <c r="AH107" s="31">
        <v>0</v>
      </c>
      <c r="AI107" s="31">
        <v>10218369.7972314</v>
      </c>
      <c r="AJ107" s="31">
        <v>0</v>
      </c>
      <c r="AK107" s="31">
        <v>19839022.9193663</v>
      </c>
      <c r="AL107" s="31">
        <v>7802433.2655801</v>
      </c>
      <c r="AM107" s="31">
        <v>6408816.8778999997</v>
      </c>
      <c r="AN107" s="47">
        <v>626853.32070000004</v>
      </c>
      <c r="AO107" s="48">
        <v>1190902.7640479601</v>
      </c>
      <c r="AP107" s="91">
        <f>+N107-'Приложение №2'!E107</f>
        <v>0</v>
      </c>
      <c r="AQ107" s="6">
        <v>1681538.39</v>
      </c>
      <c r="AR107" s="6">
        <f t="shared" si="54"/>
        <v>350910.6</v>
      </c>
      <c r="AS107" s="6">
        <f>+(K107*10+L107*20)*12*30</f>
        <v>12385080</v>
      </c>
      <c r="AT107" s="88">
        <f>+P107+Q107+R107+S107+T107-'Приложение №2'!E107</f>
        <v>0</v>
      </c>
    </row>
    <row r="108" spans="1:46">
      <c r="A108" s="67">
        <f t="shared" si="49"/>
        <v>94</v>
      </c>
      <c r="B108" s="68">
        <f t="shared" si="50"/>
        <v>94</v>
      </c>
      <c r="C108" s="68" t="s">
        <v>109</v>
      </c>
      <c r="D108" s="68" t="s">
        <v>168</v>
      </c>
      <c r="E108" s="69">
        <v>1992</v>
      </c>
      <c r="F108" s="69">
        <v>2013</v>
      </c>
      <c r="G108" s="69" t="s">
        <v>111</v>
      </c>
      <c r="H108" s="69">
        <v>5</v>
      </c>
      <c r="I108" s="69">
        <v>4</v>
      </c>
      <c r="J108" s="79">
        <v>5274.7</v>
      </c>
      <c r="K108" s="79">
        <v>4397.95</v>
      </c>
      <c r="L108" s="79">
        <v>82.7</v>
      </c>
      <c r="M108" s="80">
        <v>351</v>
      </c>
      <c r="N108" s="83">
        <f t="shared" si="44"/>
        <v>31700667.852847103</v>
      </c>
      <c r="O108" s="79"/>
      <c r="P108" s="85">
        <v>5926172.7400000002</v>
      </c>
      <c r="Q108" s="85"/>
      <c r="R108" s="85">
        <f t="shared" si="51"/>
        <v>2453067.9700000002</v>
      </c>
      <c r="S108" s="85">
        <v>13935549.872847101</v>
      </c>
      <c r="T108" s="79">
        <v>9385877.2699999996</v>
      </c>
      <c r="U108" s="85">
        <f t="shared" si="52"/>
        <v>7075.0154225050173</v>
      </c>
      <c r="V108" s="85">
        <f t="shared" si="52"/>
        <v>7075.0154225050173</v>
      </c>
      <c r="W108" s="87">
        <v>2022</v>
      </c>
      <c r="X108" s="88" t="e">
        <f>+#REF!-'[1]Приложение №1'!$P1088</f>
        <v>#REF!</v>
      </c>
      <c r="Z108" s="46">
        <f t="shared" si="53"/>
        <v>73758689.840000004</v>
      </c>
      <c r="AA108" s="31">
        <v>6929151.7355478602</v>
      </c>
      <c r="AB108" s="31">
        <v>4007317.87339926</v>
      </c>
      <c r="AC108" s="31">
        <v>4236031.7089398</v>
      </c>
      <c r="AD108" s="31">
        <v>3230010.1851276001</v>
      </c>
      <c r="AE108" s="31">
        <v>0</v>
      </c>
      <c r="AF108" s="31"/>
      <c r="AG108" s="31">
        <v>344307.72949692002</v>
      </c>
      <c r="AH108" s="31">
        <v>0</v>
      </c>
      <c r="AI108" s="31">
        <v>12334945.070788199</v>
      </c>
      <c r="AJ108" s="31">
        <v>0</v>
      </c>
      <c r="AK108" s="31">
        <v>23948365.8336569</v>
      </c>
      <c r="AL108" s="31">
        <v>9418585.1320217997</v>
      </c>
      <c r="AM108" s="31">
        <v>7163024.8004000001</v>
      </c>
      <c r="AN108" s="47">
        <v>737586.89839999995</v>
      </c>
      <c r="AO108" s="48">
        <v>1409362.8722216799</v>
      </c>
      <c r="AP108" s="91">
        <f>+N108-'Приложение №2'!E108</f>
        <v>0</v>
      </c>
      <c r="AQ108" s="6">
        <v>1987606.27</v>
      </c>
      <c r="AR108" s="6">
        <f t="shared" si="54"/>
        <v>465461.7</v>
      </c>
      <c r="AS108" s="6">
        <f>+(K108*10+L108*20)*12*30</f>
        <v>16428060</v>
      </c>
      <c r="AT108" s="88">
        <f>+P108+Q108+R108+S108+T108-'Приложение №2'!E108</f>
        <v>0</v>
      </c>
    </row>
    <row r="109" spans="1:46">
      <c r="A109" s="67">
        <f t="shared" si="49"/>
        <v>95</v>
      </c>
      <c r="B109" s="68">
        <f t="shared" si="50"/>
        <v>95</v>
      </c>
      <c r="C109" s="68" t="s">
        <v>109</v>
      </c>
      <c r="D109" s="68" t="s">
        <v>169</v>
      </c>
      <c r="E109" s="69">
        <v>1987</v>
      </c>
      <c r="F109" s="69">
        <v>1987</v>
      </c>
      <c r="G109" s="69" t="s">
        <v>58</v>
      </c>
      <c r="H109" s="69">
        <v>5</v>
      </c>
      <c r="I109" s="69">
        <v>3</v>
      </c>
      <c r="J109" s="79">
        <v>5170.7</v>
      </c>
      <c r="K109" s="79">
        <v>2871.7</v>
      </c>
      <c r="L109" s="79">
        <v>2299</v>
      </c>
      <c r="M109" s="80">
        <v>334</v>
      </c>
      <c r="N109" s="83">
        <f t="shared" si="44"/>
        <v>17200495.257108919</v>
      </c>
      <c r="O109" s="79"/>
      <c r="P109" s="85">
        <v>7697892.5300000003</v>
      </c>
      <c r="Q109" s="85"/>
      <c r="R109" s="85">
        <f t="shared" si="51"/>
        <v>3340640.71</v>
      </c>
      <c r="S109" s="85">
        <f>+'Приложение №2'!E109-'Приложение №1'!P109-'Приложение №1'!R109</f>
        <v>6161962.0171089182</v>
      </c>
      <c r="T109" s="79">
        <f>+'Приложение №2'!E109-'Приложение №1'!P109-'Приложение №1'!Q109-'Приложение №1'!R109-'Приложение №1'!S109</f>
        <v>0</v>
      </c>
      <c r="U109" s="85">
        <f>$N109/($K109+$L109)</f>
        <v>3326.5312737364225</v>
      </c>
      <c r="V109" s="85">
        <f>$N109/($K109+$L109)</f>
        <v>3326.5312737364225</v>
      </c>
      <c r="W109" s="87">
        <v>2022</v>
      </c>
      <c r="X109" s="88" t="e">
        <f>+#REF!-'[1]Приложение №1'!$P1090</f>
        <v>#REF!</v>
      </c>
      <c r="Z109" s="46">
        <f t="shared" si="53"/>
        <v>44376055.650000006</v>
      </c>
      <c r="AA109" s="31">
        <v>6705846.8643129598</v>
      </c>
      <c r="AB109" s="31">
        <v>2389568.92118868</v>
      </c>
      <c r="AC109" s="31">
        <v>2496567.8323118398</v>
      </c>
      <c r="AD109" s="31">
        <v>1563009.3139332</v>
      </c>
      <c r="AE109" s="31">
        <v>0</v>
      </c>
      <c r="AF109" s="31"/>
      <c r="AG109" s="31">
        <v>257321.70331308001</v>
      </c>
      <c r="AH109" s="31">
        <v>0</v>
      </c>
      <c r="AI109" s="31">
        <v>12259308.387853799</v>
      </c>
      <c r="AJ109" s="31">
        <v>0</v>
      </c>
      <c r="AK109" s="31">
        <v>6365089.67499342</v>
      </c>
      <c r="AL109" s="31">
        <v>6865494.2663706001</v>
      </c>
      <c r="AM109" s="31">
        <v>4179375.6532000001</v>
      </c>
      <c r="AN109" s="47">
        <v>443760.55650000001</v>
      </c>
      <c r="AO109" s="48">
        <v>850712.47602241999</v>
      </c>
      <c r="AP109" s="91">
        <f>+N109-'Приложение №2'!E109</f>
        <v>0</v>
      </c>
      <c r="AQ109" s="6">
        <v>2578731.31</v>
      </c>
      <c r="AR109" s="6">
        <f t="shared" si="54"/>
        <v>761909.4</v>
      </c>
      <c r="AS109" s="6">
        <f>+(K109*10+L109*20)*12*30</f>
        <v>26890920</v>
      </c>
      <c r="AT109" s="88">
        <f>+P109+Q109+R109+S109+T109-'Приложение №2'!E109</f>
        <v>0</v>
      </c>
    </row>
    <row r="110" spans="1:46">
      <c r="A110" s="67">
        <f t="shared" si="49"/>
        <v>96</v>
      </c>
      <c r="B110" s="68">
        <f t="shared" si="50"/>
        <v>96</v>
      </c>
      <c r="C110" s="68" t="s">
        <v>109</v>
      </c>
      <c r="D110" s="68" t="s">
        <v>170</v>
      </c>
      <c r="E110" s="69">
        <v>1970</v>
      </c>
      <c r="F110" s="69">
        <v>2013</v>
      </c>
      <c r="G110" s="69" t="s">
        <v>58</v>
      </c>
      <c r="H110" s="69">
        <v>4</v>
      </c>
      <c r="I110" s="69">
        <v>4</v>
      </c>
      <c r="J110" s="79">
        <v>3209.3</v>
      </c>
      <c r="K110" s="79">
        <v>2718.2</v>
      </c>
      <c r="L110" s="79">
        <v>0</v>
      </c>
      <c r="M110" s="80">
        <v>128</v>
      </c>
      <c r="N110" s="83">
        <f t="shared" si="44"/>
        <v>1092667.3</v>
      </c>
      <c r="O110" s="79"/>
      <c r="P110" s="85">
        <v>923688.17</v>
      </c>
      <c r="Q110" s="85"/>
      <c r="R110" s="85"/>
      <c r="S110" s="85">
        <v>168979.13</v>
      </c>
      <c r="T110" s="79">
        <f>+'Приложение №2'!E110-'Приложение №1'!P110-'Приложение №1'!Q110-'Приложение №1'!R110-'Приложение №1'!S110</f>
        <v>0</v>
      </c>
      <c r="U110" s="85">
        <f t="shared" si="52"/>
        <v>401.98193657567515</v>
      </c>
      <c r="V110" s="85">
        <f t="shared" si="52"/>
        <v>401.98193657567515</v>
      </c>
      <c r="W110" s="87">
        <v>2022</v>
      </c>
      <c r="X110" s="88" t="e">
        <f>+#REF!-'[1]Приложение №1'!$P687</f>
        <v>#REF!</v>
      </c>
      <c r="Z110" s="46">
        <f t="shared" si="53"/>
        <v>8384825.7976820003</v>
      </c>
      <c r="AA110" s="31">
        <v>0</v>
      </c>
      <c r="AB110" s="31">
        <v>0</v>
      </c>
      <c r="AC110" s="31">
        <v>0</v>
      </c>
      <c r="AD110" s="31">
        <v>0</v>
      </c>
      <c r="AE110" s="31">
        <v>1159895.3899999999</v>
      </c>
      <c r="AF110" s="31"/>
      <c r="AG110" s="31">
        <v>0</v>
      </c>
      <c r="AH110" s="31">
        <v>0</v>
      </c>
      <c r="AI110" s="31">
        <v>0</v>
      </c>
      <c r="AJ110" s="31">
        <v>0</v>
      </c>
      <c r="AK110" s="31">
        <v>6147987.2414091602</v>
      </c>
      <c r="AL110" s="31">
        <v>0</v>
      </c>
      <c r="AM110" s="31">
        <v>864115.304</v>
      </c>
      <c r="AN110" s="47">
        <v>72811.335399999996</v>
      </c>
      <c r="AO110" s="48">
        <v>140016.52687284001</v>
      </c>
      <c r="AP110" s="91">
        <f>+N110-'Приложение №2'!E110</f>
        <v>0</v>
      </c>
      <c r="AQ110" s="6">
        <v>1140903.55</v>
      </c>
      <c r="AR110" s="6">
        <f t="shared" si="54"/>
        <v>277256.39999999997</v>
      </c>
      <c r="AS110" s="6">
        <f>+(K110*10+L110*20)*12*30</f>
        <v>9785520</v>
      </c>
      <c r="AT110" s="88">
        <f>+P110+Q110+R110+S110+T110-'Приложение №2'!E110</f>
        <v>0</v>
      </c>
    </row>
    <row r="111" spans="1:46">
      <c r="A111" s="67">
        <f t="shared" si="49"/>
        <v>97</v>
      </c>
      <c r="B111" s="68">
        <f t="shared" si="50"/>
        <v>97</v>
      </c>
      <c r="C111" s="68" t="s">
        <v>109</v>
      </c>
      <c r="D111" s="68" t="s">
        <v>171</v>
      </c>
      <c r="E111" s="69">
        <v>1992</v>
      </c>
      <c r="F111" s="69">
        <v>2013</v>
      </c>
      <c r="G111" s="69" t="s">
        <v>111</v>
      </c>
      <c r="H111" s="69">
        <v>10</v>
      </c>
      <c r="I111" s="69">
        <v>4</v>
      </c>
      <c r="J111" s="79">
        <v>12644.49</v>
      </c>
      <c r="K111" s="79">
        <v>10557.43</v>
      </c>
      <c r="L111" s="79">
        <v>90.5</v>
      </c>
      <c r="M111" s="80">
        <v>379</v>
      </c>
      <c r="N111" s="83">
        <f t="shared" ref="N111:N143" si="56">+P111+Q111+R111+S111+T111</f>
        <v>8609691.4240093995</v>
      </c>
      <c r="O111" s="79"/>
      <c r="P111" s="85"/>
      <c r="Q111" s="85"/>
      <c r="R111" s="85">
        <v>6910298.2999999998</v>
      </c>
      <c r="S111" s="85">
        <f>+'Приложение №2'!E111-'Приложение №1'!R111</f>
        <v>1699393.1240093997</v>
      </c>
      <c r="T111" s="79">
        <f>+'Приложение №2'!E111-'Приложение №1'!P111-'Приложение №1'!Q111-'Приложение №1'!R111-'Приложение №1'!S111</f>
        <v>0</v>
      </c>
      <c r="U111" s="85">
        <f t="shared" si="52"/>
        <v>808.57889035797564</v>
      </c>
      <c r="V111" s="85">
        <f t="shared" si="52"/>
        <v>808.57889035797564</v>
      </c>
      <c r="W111" s="87">
        <v>2022</v>
      </c>
      <c r="X111" s="88" t="e">
        <f>+#REF!-'[1]Приложение №1'!$P1093</f>
        <v>#REF!</v>
      </c>
      <c r="Z111" s="46">
        <f t="shared" si="53"/>
        <v>9468137.6899999995</v>
      </c>
      <c r="AA111" s="31">
        <v>0</v>
      </c>
      <c r="AB111" s="31">
        <v>0</v>
      </c>
      <c r="AC111" s="31">
        <v>0</v>
      </c>
      <c r="AD111" s="31">
        <v>0</v>
      </c>
      <c r="AE111" s="31">
        <v>0</v>
      </c>
      <c r="AF111" s="31"/>
      <c r="AG111" s="31">
        <v>0</v>
      </c>
      <c r="AH111" s="31">
        <v>0</v>
      </c>
      <c r="AI111" s="31">
        <v>8338967.5890905997</v>
      </c>
      <c r="AJ111" s="31">
        <v>0</v>
      </c>
      <c r="AK111" s="31">
        <v>0</v>
      </c>
      <c r="AL111" s="31">
        <v>0</v>
      </c>
      <c r="AM111" s="31">
        <v>852132.39210000006</v>
      </c>
      <c r="AN111" s="47">
        <v>94681.376900000003</v>
      </c>
      <c r="AO111" s="48">
        <v>182356.3319094</v>
      </c>
      <c r="AP111" s="91">
        <f>+N111-'Приложение №2'!E111</f>
        <v>0</v>
      </c>
      <c r="AQ111" s="6">
        <v>6495346.2400000002</v>
      </c>
      <c r="AR111" s="6">
        <f>+(K111*13.29+L111*22.52)*12*0.85</f>
        <v>1451932.3079399997</v>
      </c>
      <c r="AS111" s="6">
        <f>+(K111*13.29+L111*22.52)*12*30</f>
        <v>51244669.691999994</v>
      </c>
    </row>
    <row r="112" spans="1:46">
      <c r="A112" s="67">
        <f t="shared" si="49"/>
        <v>98</v>
      </c>
      <c r="B112" s="68">
        <f t="shared" si="50"/>
        <v>98</v>
      </c>
      <c r="C112" s="68" t="s">
        <v>109</v>
      </c>
      <c r="D112" s="68" t="s">
        <v>172</v>
      </c>
      <c r="E112" s="69">
        <v>1980</v>
      </c>
      <c r="F112" s="69">
        <v>2008</v>
      </c>
      <c r="G112" s="69" t="s">
        <v>111</v>
      </c>
      <c r="H112" s="69">
        <v>5</v>
      </c>
      <c r="I112" s="69">
        <v>6</v>
      </c>
      <c r="J112" s="79">
        <v>7149.4</v>
      </c>
      <c r="K112" s="79">
        <v>6325.2</v>
      </c>
      <c r="L112" s="79">
        <v>0</v>
      </c>
      <c r="M112" s="80">
        <v>293</v>
      </c>
      <c r="N112" s="83">
        <f t="shared" si="56"/>
        <v>32849485.83675516</v>
      </c>
      <c r="O112" s="79"/>
      <c r="P112" s="85">
        <v>1024898.66</v>
      </c>
      <c r="Q112" s="85"/>
      <c r="R112" s="85">
        <f>+AQ112+AR112-371756.49</f>
        <v>3317737.7199999997</v>
      </c>
      <c r="S112" s="85">
        <f>+AS112</f>
        <v>22770720</v>
      </c>
      <c r="T112" s="79">
        <f>+'Приложение №2'!E112-'Приложение №1'!P112-'Приложение №1'!Q112-'Приложение №1'!R112-'Приложение №1'!S112</f>
        <v>5736129.4567551613</v>
      </c>
      <c r="U112" s="85">
        <f t="shared" si="52"/>
        <v>5193.4303795540318</v>
      </c>
      <c r="V112" s="85">
        <f t="shared" si="52"/>
        <v>5193.4303795540318</v>
      </c>
      <c r="W112" s="87">
        <v>2022</v>
      </c>
      <c r="X112" s="88" t="e">
        <f>+#REF!-'[1]Приложение №1'!$P1094</f>
        <v>#REF!</v>
      </c>
      <c r="Z112" s="46">
        <f t="shared" si="53"/>
        <v>114548451.67000006</v>
      </c>
      <c r="AA112" s="31">
        <v>10489330.258041199</v>
      </c>
      <c r="AB112" s="31">
        <v>6066266.4462859202</v>
      </c>
      <c r="AC112" s="31">
        <v>6412492.7922270596</v>
      </c>
      <c r="AD112" s="31">
        <v>4889580.2685995996</v>
      </c>
      <c r="AE112" s="31">
        <v>1953287.2251610199</v>
      </c>
      <c r="AF112" s="31"/>
      <c r="AG112" s="31">
        <v>521212.05792599998</v>
      </c>
      <c r="AH112" s="31">
        <v>0</v>
      </c>
      <c r="AI112" s="31">
        <v>18672604.894377001</v>
      </c>
      <c r="AJ112" s="31">
        <v>0</v>
      </c>
      <c r="AK112" s="31">
        <v>36252968.326471299</v>
      </c>
      <c r="AL112" s="31">
        <v>14257827.475101</v>
      </c>
      <c r="AM112" s="31">
        <v>11711193.4519</v>
      </c>
      <c r="AN112" s="47">
        <v>1145484.5167</v>
      </c>
      <c r="AO112" s="48">
        <v>2176203.9572099601</v>
      </c>
      <c r="AP112" s="91">
        <f>+N112-'Приложение №2'!E112</f>
        <v>0</v>
      </c>
      <c r="AQ112" s="6">
        <v>3044323.81</v>
      </c>
      <c r="AR112" s="6">
        <f t="shared" ref="AR112:AR120" si="57">+(K112*10+L112*20)*12*0.85</f>
        <v>645170.4</v>
      </c>
      <c r="AS112" s="6">
        <f t="shared" ref="AS112:AS120" si="58">+(K112*10+L112*20)*12*30</f>
        <v>22770720</v>
      </c>
      <c r="AT112" s="88">
        <f>+P112+Q112+R112+S112+T112-'Приложение №2'!E112</f>
        <v>0</v>
      </c>
    </row>
    <row r="113" spans="1:46">
      <c r="A113" s="67">
        <f t="shared" si="49"/>
        <v>99</v>
      </c>
      <c r="B113" s="68">
        <f t="shared" si="50"/>
        <v>99</v>
      </c>
      <c r="C113" s="68" t="s">
        <v>109</v>
      </c>
      <c r="D113" s="68" t="s">
        <v>173</v>
      </c>
      <c r="E113" s="69">
        <v>1991</v>
      </c>
      <c r="F113" s="69">
        <v>2013</v>
      </c>
      <c r="G113" s="69" t="s">
        <v>111</v>
      </c>
      <c r="H113" s="69">
        <v>5</v>
      </c>
      <c r="I113" s="69">
        <v>6</v>
      </c>
      <c r="J113" s="79">
        <v>7178.4</v>
      </c>
      <c r="K113" s="79">
        <v>6274.92</v>
      </c>
      <c r="L113" s="79">
        <v>0</v>
      </c>
      <c r="M113" s="80">
        <v>326</v>
      </c>
      <c r="N113" s="83">
        <f t="shared" si="56"/>
        <v>24565160.651498862</v>
      </c>
      <c r="O113" s="79"/>
      <c r="P113" s="85"/>
      <c r="Q113" s="85"/>
      <c r="R113" s="85">
        <f>+AQ113+AR113</f>
        <v>3540174.4699999997</v>
      </c>
      <c r="S113" s="85">
        <f>+'Приложение №2'!E113-'Приложение №1'!P113-'Приложение №1'!Q113-'Приложение №1'!R113</f>
        <v>21024986.181498863</v>
      </c>
      <c r="T113" s="79">
        <f>+'Приложение №2'!E113-'Приложение №1'!P113-'Приложение №1'!Q113-'Приложение №1'!R113-'Приложение №1'!S113</f>
        <v>0</v>
      </c>
      <c r="U113" s="85">
        <f>$N113/($K113+$L113)</f>
        <v>3914.8165477008251</v>
      </c>
      <c r="V113" s="85">
        <f>$N113/($K113+$L113)</f>
        <v>3914.8165477008251</v>
      </c>
      <c r="W113" s="87">
        <v>2022</v>
      </c>
      <c r="X113" s="88" t="e">
        <f>+#REF!-'[1]Приложение №1'!$P1095</f>
        <v>#REF!</v>
      </c>
      <c r="Z113" s="46">
        <f t="shared" si="53"/>
        <v>114739882.33999993</v>
      </c>
      <c r="AA113" s="31">
        <v>10506859.781467101</v>
      </c>
      <c r="AB113" s="31">
        <v>6076404.2463314403</v>
      </c>
      <c r="AC113" s="31">
        <v>6423209.20185294</v>
      </c>
      <c r="AD113" s="31">
        <v>4897751.6187222004</v>
      </c>
      <c r="AE113" s="31">
        <v>1956551.5156395601</v>
      </c>
      <c r="AF113" s="31"/>
      <c r="AG113" s="31">
        <v>522083.09510699997</v>
      </c>
      <c r="AH113" s="31">
        <v>0</v>
      </c>
      <c r="AI113" s="31">
        <v>18703810.111480199</v>
      </c>
      <c r="AJ113" s="31">
        <v>0</v>
      </c>
      <c r="AK113" s="31">
        <v>36313553.4282998</v>
      </c>
      <c r="AL113" s="31">
        <v>14281654.8168945</v>
      </c>
      <c r="AM113" s="31">
        <v>11730764.922900001</v>
      </c>
      <c r="AN113" s="47">
        <v>1147398.8234000001</v>
      </c>
      <c r="AO113" s="48">
        <v>2179840.7779051801</v>
      </c>
      <c r="AP113" s="91">
        <f>+N113-'Приложение №2'!E113</f>
        <v>0</v>
      </c>
      <c r="AQ113" s="6">
        <v>2900132.63</v>
      </c>
      <c r="AR113" s="6">
        <f t="shared" si="57"/>
        <v>640041.83999999985</v>
      </c>
      <c r="AS113" s="6">
        <f t="shared" si="58"/>
        <v>22589711.999999996</v>
      </c>
      <c r="AT113" s="88">
        <f>+P113+Q113+R113+S113+T113-'Приложение №2'!E113</f>
        <v>0</v>
      </c>
    </row>
    <row r="114" spans="1:46">
      <c r="A114" s="67">
        <f t="shared" si="49"/>
        <v>100</v>
      </c>
      <c r="B114" s="68">
        <f t="shared" si="50"/>
        <v>100</v>
      </c>
      <c r="C114" s="68" t="s">
        <v>109</v>
      </c>
      <c r="D114" s="68" t="s">
        <v>174</v>
      </c>
      <c r="E114" s="69">
        <v>1988</v>
      </c>
      <c r="F114" s="69">
        <v>2013</v>
      </c>
      <c r="G114" s="69" t="s">
        <v>111</v>
      </c>
      <c r="H114" s="69">
        <v>5</v>
      </c>
      <c r="I114" s="69">
        <v>6</v>
      </c>
      <c r="J114" s="79">
        <v>7060</v>
      </c>
      <c r="K114" s="79">
        <v>6080.7</v>
      </c>
      <c r="L114" s="79">
        <v>143.1</v>
      </c>
      <c r="M114" s="80">
        <v>261</v>
      </c>
      <c r="N114" s="83">
        <f t="shared" si="56"/>
        <v>24727799.600598522</v>
      </c>
      <c r="O114" s="79"/>
      <c r="P114" s="85"/>
      <c r="Q114" s="85"/>
      <c r="R114" s="85">
        <f>+AQ114+AR114</f>
        <v>3405808.57</v>
      </c>
      <c r="S114" s="85">
        <f>+'Приложение №2'!E114-'Приложение №1'!P114-'Приложение №1'!Q114-'Приложение №1'!R114</f>
        <v>21321991.030598521</v>
      </c>
      <c r="T114" s="79">
        <f>+'Приложение №2'!E114-'Приложение №1'!P114-'Приложение №1'!Q114-'Приложение №1'!R114-'Приложение №1'!S114</f>
        <v>0</v>
      </c>
      <c r="U114" s="85">
        <f>$N114/($K114+$L114)</f>
        <v>3973.1031846457986</v>
      </c>
      <c r="V114" s="85">
        <f>$N114/($K114+$L114)</f>
        <v>3973.1031846457986</v>
      </c>
      <c r="W114" s="87">
        <v>2022</v>
      </c>
      <c r="X114" s="88" t="e">
        <f>+#REF!-'[1]Приложение №1'!$P1096</f>
        <v>#REF!</v>
      </c>
      <c r="Z114" s="46">
        <f t="shared" si="53"/>
        <v>113728034.62000006</v>
      </c>
      <c r="AA114" s="31">
        <v>10414203.748155501</v>
      </c>
      <c r="AB114" s="31">
        <v>6022818.7318051197</v>
      </c>
      <c r="AC114" s="31">
        <v>6366565.34106516</v>
      </c>
      <c r="AD114" s="31">
        <v>4854560.1966455998</v>
      </c>
      <c r="AE114" s="31">
        <v>1939297.42329372</v>
      </c>
      <c r="AF114" s="31"/>
      <c r="AG114" s="31">
        <v>517479.04143600003</v>
      </c>
      <c r="AH114" s="31">
        <v>0</v>
      </c>
      <c r="AI114" s="31">
        <v>18538868.268522002</v>
      </c>
      <c r="AJ114" s="31">
        <v>0</v>
      </c>
      <c r="AK114" s="31">
        <v>35993317.908726402</v>
      </c>
      <c r="AL114" s="31">
        <v>14155710.295986</v>
      </c>
      <c r="AM114" s="31">
        <v>11627315.7334</v>
      </c>
      <c r="AN114" s="47">
        <v>1137280.3462</v>
      </c>
      <c r="AO114" s="48">
        <v>2160617.5847645602</v>
      </c>
      <c r="AP114" s="91">
        <f>+N114-'Приложение №2'!E114</f>
        <v>0</v>
      </c>
      <c r="AQ114" s="6">
        <v>2756384.77</v>
      </c>
      <c r="AR114" s="6">
        <f t="shared" si="57"/>
        <v>649423.79999999993</v>
      </c>
      <c r="AS114" s="6">
        <f t="shared" si="58"/>
        <v>22920840</v>
      </c>
      <c r="AT114" s="88">
        <f>+P114+Q114+R114+S114+T114-'Приложение №2'!E114</f>
        <v>0</v>
      </c>
    </row>
    <row r="115" spans="1:46">
      <c r="A115" s="67">
        <f t="shared" si="49"/>
        <v>101</v>
      </c>
      <c r="B115" s="68">
        <f t="shared" si="50"/>
        <v>101</v>
      </c>
      <c r="C115" s="68" t="s">
        <v>109</v>
      </c>
      <c r="D115" s="68" t="s">
        <v>175</v>
      </c>
      <c r="E115" s="69">
        <v>1975</v>
      </c>
      <c r="F115" s="69">
        <v>2013</v>
      </c>
      <c r="G115" s="69" t="s">
        <v>58</v>
      </c>
      <c r="H115" s="69">
        <v>4</v>
      </c>
      <c r="I115" s="69">
        <v>4</v>
      </c>
      <c r="J115" s="79">
        <v>2912.6</v>
      </c>
      <c r="K115" s="79">
        <v>2004.3</v>
      </c>
      <c r="L115" s="79">
        <v>902.2</v>
      </c>
      <c r="M115" s="80">
        <v>104</v>
      </c>
      <c r="N115" s="83">
        <f t="shared" si="56"/>
        <v>5531712.218633756</v>
      </c>
      <c r="O115" s="79"/>
      <c r="P115" s="85">
        <v>3162805.00014647</v>
      </c>
      <c r="Q115" s="85"/>
      <c r="R115" s="85">
        <f>+AQ115+AR115</f>
        <v>2325190.8199999998</v>
      </c>
      <c r="S115" s="85">
        <f>+'Приложение №2'!E115-'Приложение №1'!P115-'Приложение №1'!Q115-'Приложение №1'!R115</f>
        <v>43716.398487286177</v>
      </c>
      <c r="T115" s="79">
        <f>+'Приложение №2'!E115-'Приложение №1'!P115-'Приложение №1'!Q115-'Приложение №1'!R115-'Приложение №1'!S115</f>
        <v>0</v>
      </c>
      <c r="U115" s="85">
        <f t="shared" ref="U115:V170" si="59">$N115/($K115+$L115)</f>
        <v>1903.2211314755741</v>
      </c>
      <c r="V115" s="85">
        <f t="shared" si="59"/>
        <v>1903.2211314755741</v>
      </c>
      <c r="W115" s="87">
        <v>2022</v>
      </c>
      <c r="X115" s="88" t="e">
        <f>+#REF!-'[1]Приложение №1'!$P691</f>
        <v>#REF!</v>
      </c>
      <c r="Z115" s="46">
        <f t="shared" si="5"/>
        <v>33480583.039703999</v>
      </c>
      <c r="AA115" s="31">
        <v>4910426.6191344</v>
      </c>
      <c r="AB115" s="31">
        <v>1749786.8763320399</v>
      </c>
      <c r="AC115" s="31">
        <v>1828137.9504292801</v>
      </c>
      <c r="AD115" s="31">
        <v>1144529.9445770399</v>
      </c>
      <c r="AE115" s="31">
        <v>818458.35</v>
      </c>
      <c r="AF115" s="31"/>
      <c r="AG115" s="31">
        <v>188426.5127934</v>
      </c>
      <c r="AH115" s="31">
        <v>0</v>
      </c>
      <c r="AI115" s="31">
        <v>8977006.9994345997</v>
      </c>
      <c r="AJ115" s="31">
        <v>0</v>
      </c>
      <c r="AK115" s="31">
        <v>4660903.59852558</v>
      </c>
      <c r="AL115" s="31">
        <v>5027330.1025222801</v>
      </c>
      <c r="AM115" s="31">
        <v>3221989.0268000001</v>
      </c>
      <c r="AN115" s="47">
        <v>327170.53649999999</v>
      </c>
      <c r="AO115" s="48">
        <v>626416.52265537996</v>
      </c>
      <c r="AP115" s="91">
        <f>+N115-'Приложение №2'!E115</f>
        <v>0</v>
      </c>
      <c r="AQ115" s="6">
        <v>1936703.42</v>
      </c>
      <c r="AR115" s="6">
        <f t="shared" si="57"/>
        <v>388487.39999999997</v>
      </c>
      <c r="AS115" s="6">
        <f t="shared" si="58"/>
        <v>13711320</v>
      </c>
      <c r="AT115" s="88">
        <f>+P115+Q115+R115+S115+T115-'Приложение №2'!E115</f>
        <v>0</v>
      </c>
    </row>
    <row r="116" spans="1:46">
      <c r="A116" s="67">
        <f t="shared" si="49"/>
        <v>102</v>
      </c>
      <c r="B116" s="68">
        <f t="shared" si="50"/>
        <v>102</v>
      </c>
      <c r="C116" s="68" t="s">
        <v>109</v>
      </c>
      <c r="D116" s="68" t="s">
        <v>176</v>
      </c>
      <c r="E116" s="69">
        <v>1993</v>
      </c>
      <c r="F116" s="69">
        <v>2013</v>
      </c>
      <c r="G116" s="69" t="s">
        <v>58</v>
      </c>
      <c r="H116" s="69">
        <v>5</v>
      </c>
      <c r="I116" s="69">
        <v>2</v>
      </c>
      <c r="J116" s="79">
        <v>2382.6999999999998</v>
      </c>
      <c r="K116" s="79">
        <v>2177.75</v>
      </c>
      <c r="L116" s="79">
        <v>0</v>
      </c>
      <c r="M116" s="80">
        <v>103</v>
      </c>
      <c r="N116" s="83">
        <f t="shared" si="56"/>
        <v>8825748.4216627013</v>
      </c>
      <c r="O116" s="79"/>
      <c r="P116" s="85">
        <v>376305.81</v>
      </c>
      <c r="Q116" s="85"/>
      <c r="R116" s="85">
        <v>751589.24</v>
      </c>
      <c r="S116" s="85">
        <f>+'Приложение №2'!E116-'Приложение №1'!P116-'Приложение №1'!Q116-'Приложение №1'!R116</f>
        <v>7697853.3716627005</v>
      </c>
      <c r="T116" s="79">
        <f>+'Приложение №2'!E116-'Приложение №1'!P116-'Приложение №1'!Q116-'Приложение №1'!R116-'Приложение №1'!S116</f>
        <v>0</v>
      </c>
      <c r="U116" s="85">
        <f>$N116/($K116+$L116)</f>
        <v>4052.6912738664682</v>
      </c>
      <c r="V116" s="85">
        <f>$N116/($K116+$L116)</f>
        <v>4052.6912738664682</v>
      </c>
      <c r="W116" s="87">
        <v>2022</v>
      </c>
      <c r="X116" s="88" t="e">
        <f>+#REF!-'[1]Приложение №1'!$P1097</f>
        <v>#REF!</v>
      </c>
      <c r="Z116" s="46">
        <f>SUM(AA116:AO116)</f>
        <v>22932892.859999999</v>
      </c>
      <c r="AA116" s="31">
        <v>5269271.9163684603</v>
      </c>
      <c r="AB116" s="31">
        <v>1877658.2087747401</v>
      </c>
      <c r="AC116" s="31">
        <v>1961735.03898246</v>
      </c>
      <c r="AD116" s="31">
        <v>1228170.17043756</v>
      </c>
      <c r="AE116" s="31"/>
      <c r="AF116" s="31"/>
      <c r="AG116" s="31">
        <v>202196.39026188001</v>
      </c>
      <c r="AH116" s="31">
        <v>0</v>
      </c>
      <c r="AI116" s="31">
        <v>9633030.8035122007</v>
      </c>
      <c r="AJ116" s="31">
        <v>0</v>
      </c>
      <c r="AK116" s="31">
        <v>0</v>
      </c>
      <c r="AL116" s="31">
        <v>0</v>
      </c>
      <c r="AM116" s="31">
        <v>2090379.2509000001</v>
      </c>
      <c r="AN116" s="47">
        <v>229328.92860000001</v>
      </c>
      <c r="AO116" s="48">
        <v>441122.15216270002</v>
      </c>
      <c r="AP116" s="91">
        <f>+N116-'Приложение №2'!E116</f>
        <v>0</v>
      </c>
      <c r="AQ116" s="6">
        <v>1043569.01</v>
      </c>
      <c r="AR116" s="6">
        <f t="shared" si="57"/>
        <v>222130.5</v>
      </c>
      <c r="AS116" s="6">
        <f t="shared" si="58"/>
        <v>7839900</v>
      </c>
      <c r="AT116" s="88">
        <f>+P116+Q116+R116+S116+T116-'Приложение №2'!E116</f>
        <v>0</v>
      </c>
    </row>
    <row r="117" spans="1:46">
      <c r="A117" s="67">
        <f t="shared" si="49"/>
        <v>103</v>
      </c>
      <c r="B117" s="68">
        <f t="shared" si="50"/>
        <v>103</v>
      </c>
      <c r="C117" s="68" t="s">
        <v>109</v>
      </c>
      <c r="D117" s="68" t="s">
        <v>177</v>
      </c>
      <c r="E117" s="69">
        <v>1966</v>
      </c>
      <c r="F117" s="69">
        <v>2013</v>
      </c>
      <c r="G117" s="69" t="s">
        <v>58</v>
      </c>
      <c r="H117" s="69">
        <v>4</v>
      </c>
      <c r="I117" s="69">
        <v>6</v>
      </c>
      <c r="J117" s="79">
        <v>2829.5</v>
      </c>
      <c r="K117" s="79">
        <v>2537.8000000000002</v>
      </c>
      <c r="L117" s="79">
        <v>230.6</v>
      </c>
      <c r="M117" s="80">
        <v>144</v>
      </c>
      <c r="N117" s="83">
        <f t="shared" si="56"/>
        <v>4462811.3410231601</v>
      </c>
      <c r="O117" s="79"/>
      <c r="P117" s="85"/>
      <c r="Q117" s="85"/>
      <c r="R117" s="85">
        <f>+AQ117+AR117-102987.16</f>
        <v>1506343.8800000001</v>
      </c>
      <c r="S117" s="85">
        <f>+'Приложение №2'!E117-'Приложение №1'!R117</f>
        <v>2956467.4610231603</v>
      </c>
      <c r="T117" s="79">
        <f>+'Приложение №2'!E117-'Приложение №1'!P117-'Приложение №1'!Q117-'Приложение №1'!R117-'Приложение №1'!S117</f>
        <v>0</v>
      </c>
      <c r="U117" s="85">
        <f>$N117/($K117+$L117)</f>
        <v>1612.054378349646</v>
      </c>
      <c r="V117" s="85">
        <f>$N117/($K117+$L117)</f>
        <v>1612.054378349646</v>
      </c>
      <c r="W117" s="87">
        <v>2022</v>
      </c>
      <c r="X117" s="88" t="e">
        <f>+#REF!-'[1]Приложение №1'!$P1488</f>
        <v>#REF!</v>
      </c>
      <c r="Z117" s="46">
        <f>SUM(AA117:AO117)</f>
        <v>15087934.029999997</v>
      </c>
      <c r="AA117" s="31">
        <v>6065034.6402882598</v>
      </c>
      <c r="AB117" s="31">
        <v>2161221.1824524999</v>
      </c>
      <c r="AC117" s="31">
        <v>2257995.2503873799</v>
      </c>
      <c r="AD117" s="31">
        <v>1413647.7960217199</v>
      </c>
      <c r="AE117" s="31">
        <v>864921.32273358002</v>
      </c>
      <c r="AF117" s="31"/>
      <c r="AG117" s="31">
        <v>232731.98563608</v>
      </c>
      <c r="AH117" s="31">
        <v>0</v>
      </c>
      <c r="AI117" s="31">
        <v>0</v>
      </c>
      <c r="AJ117" s="31">
        <v>0</v>
      </c>
      <c r="AK117" s="31">
        <v>0</v>
      </c>
      <c r="AL117" s="31">
        <v>0</v>
      </c>
      <c r="AM117" s="31">
        <v>1657316.1065</v>
      </c>
      <c r="AN117" s="47">
        <v>150879.34030000001</v>
      </c>
      <c r="AO117" s="48">
        <v>284186.40568048001</v>
      </c>
      <c r="AP117" s="91">
        <f>+N117-'Приложение №2'!E117</f>
        <v>0</v>
      </c>
      <c r="AQ117" s="6">
        <v>1303433.04</v>
      </c>
      <c r="AR117" s="6">
        <f t="shared" si="57"/>
        <v>305898</v>
      </c>
      <c r="AS117" s="6">
        <f t="shared" si="58"/>
        <v>10796400</v>
      </c>
    </row>
    <row r="118" spans="1:46">
      <c r="A118" s="67">
        <f t="shared" si="49"/>
        <v>104</v>
      </c>
      <c r="B118" s="68">
        <f t="shared" si="50"/>
        <v>104</v>
      </c>
      <c r="C118" s="68" t="s">
        <v>109</v>
      </c>
      <c r="D118" s="68" t="s">
        <v>178</v>
      </c>
      <c r="E118" s="69">
        <v>1973</v>
      </c>
      <c r="F118" s="69">
        <v>2013</v>
      </c>
      <c r="G118" s="69" t="s">
        <v>58</v>
      </c>
      <c r="H118" s="69">
        <v>5</v>
      </c>
      <c r="I118" s="69">
        <v>4</v>
      </c>
      <c r="J118" s="79">
        <v>3187.3</v>
      </c>
      <c r="K118" s="79">
        <v>2508.4</v>
      </c>
      <c r="L118" s="79">
        <v>678.9</v>
      </c>
      <c r="M118" s="80">
        <v>119</v>
      </c>
      <c r="N118" s="83">
        <f t="shared" si="56"/>
        <v>1013056.9700000001</v>
      </c>
      <c r="O118" s="79"/>
      <c r="P118" s="85"/>
      <c r="Q118" s="85"/>
      <c r="R118" s="85">
        <f>+'Приложение №2'!E118</f>
        <v>1013056.9700000001</v>
      </c>
      <c r="S118" s="85">
        <f>+'Приложение №2'!E118-'Приложение №1'!R118</f>
        <v>0</v>
      </c>
      <c r="T118" s="79">
        <f>+'Приложение №2'!E118-'Приложение №1'!P118-'Приложение №1'!Q118-'Приложение №1'!R118-'Приложение №1'!S118</f>
        <v>0</v>
      </c>
      <c r="U118" s="85">
        <f t="shared" si="59"/>
        <v>317.84173752078561</v>
      </c>
      <c r="V118" s="85">
        <f t="shared" si="59"/>
        <v>317.84173752078561</v>
      </c>
      <c r="W118" s="87">
        <v>2022</v>
      </c>
      <c r="X118" s="88" t="e">
        <f>+#REF!-'[1]Приложение №1'!$P700</f>
        <v>#REF!</v>
      </c>
      <c r="Z118" s="46">
        <f t="shared" si="5"/>
        <v>1264729.77</v>
      </c>
      <c r="AA118" s="31">
        <v>0</v>
      </c>
      <c r="AB118" s="31">
        <v>0</v>
      </c>
      <c r="AC118" s="31">
        <v>0</v>
      </c>
      <c r="AD118" s="31">
        <v>0</v>
      </c>
      <c r="AE118" s="31">
        <v>1007223.29</v>
      </c>
      <c r="AF118" s="31"/>
      <c r="AG118" s="31">
        <v>0</v>
      </c>
      <c r="AH118" s="31">
        <v>0</v>
      </c>
      <c r="AI118" s="31">
        <v>0</v>
      </c>
      <c r="AJ118" s="31">
        <v>0</v>
      </c>
      <c r="AK118" s="31">
        <v>0</v>
      </c>
      <c r="AL118" s="31">
        <v>0</v>
      </c>
      <c r="AM118" s="31">
        <v>241672.8</v>
      </c>
      <c r="AN118" s="47">
        <v>10000</v>
      </c>
      <c r="AO118" s="48">
        <v>5833.68</v>
      </c>
      <c r="AP118" s="91">
        <f>+N118-'Приложение №2'!E118</f>
        <v>0</v>
      </c>
      <c r="AQ118" s="6">
        <v>1840438.6</v>
      </c>
      <c r="AR118" s="6">
        <f t="shared" si="57"/>
        <v>394352.39999999997</v>
      </c>
      <c r="AS118" s="6">
        <f t="shared" si="58"/>
        <v>13918320</v>
      </c>
    </row>
    <row r="119" spans="1:46">
      <c r="A119" s="67">
        <f t="shared" si="49"/>
        <v>105</v>
      </c>
      <c r="B119" s="68">
        <f t="shared" si="50"/>
        <v>105</v>
      </c>
      <c r="C119" s="68" t="s">
        <v>109</v>
      </c>
      <c r="D119" s="68" t="s">
        <v>179</v>
      </c>
      <c r="E119" s="69">
        <v>1995</v>
      </c>
      <c r="F119" s="69">
        <v>2013</v>
      </c>
      <c r="G119" s="69" t="s">
        <v>58</v>
      </c>
      <c r="H119" s="69">
        <v>5</v>
      </c>
      <c r="I119" s="69">
        <v>2</v>
      </c>
      <c r="J119" s="79">
        <v>2325.6999999999998</v>
      </c>
      <c r="K119" s="79">
        <v>1861.6</v>
      </c>
      <c r="L119" s="79">
        <v>0</v>
      </c>
      <c r="M119" s="80">
        <v>45</v>
      </c>
      <c r="N119" s="83">
        <f t="shared" si="56"/>
        <v>12649312.870907839</v>
      </c>
      <c r="O119" s="79"/>
      <c r="P119" s="85">
        <v>3166309.31</v>
      </c>
      <c r="Q119" s="85"/>
      <c r="R119" s="85">
        <v>801099.03</v>
      </c>
      <c r="S119" s="85">
        <f>+AS119</f>
        <v>6701760</v>
      </c>
      <c r="T119" s="79">
        <f>+'Приложение №2'!E119-'Приложение №1'!P119-'Приложение №1'!Q119-'Приложение №1'!R119-'Приложение №1'!S119</f>
        <v>1980144.5309078395</v>
      </c>
      <c r="U119" s="85">
        <f t="shared" ref="U119:V123" si="60">$N119/($K119+$L119)</f>
        <v>6794.8608030231198</v>
      </c>
      <c r="V119" s="85">
        <f t="shared" si="60"/>
        <v>6794.8608030231198</v>
      </c>
      <c r="W119" s="87">
        <v>2022</v>
      </c>
      <c r="X119" s="88" t="e">
        <f>+#REF!-'[1]Приложение №1'!$P1100</f>
        <v>#REF!</v>
      </c>
      <c r="Z119" s="46">
        <f>SUM(AA119:AO119)</f>
        <v>24619973.59</v>
      </c>
      <c r="AA119" s="31">
        <v>4453931.4770332202</v>
      </c>
      <c r="AB119" s="31">
        <v>1587118.89355698</v>
      </c>
      <c r="AC119" s="31">
        <v>1658186.10096636</v>
      </c>
      <c r="AD119" s="31">
        <v>1038129.3440137201</v>
      </c>
      <c r="AE119" s="31">
        <v>0</v>
      </c>
      <c r="AF119" s="31"/>
      <c r="AG119" s="31">
        <v>170909.54989416001</v>
      </c>
      <c r="AH119" s="31">
        <v>0</v>
      </c>
      <c r="AI119" s="31">
        <v>8142464.4194250004</v>
      </c>
      <c r="AJ119" s="31">
        <v>0</v>
      </c>
      <c r="AK119" s="31">
        <v>0</v>
      </c>
      <c r="AL119" s="31">
        <v>4559967.0846529799</v>
      </c>
      <c r="AM119" s="31">
        <v>2290484.5943999998</v>
      </c>
      <c r="AN119" s="47">
        <v>246199.7359</v>
      </c>
      <c r="AO119" s="48">
        <v>472582.39015758003</v>
      </c>
      <c r="AP119" s="91">
        <f>+N119-'Приложение №2'!E119</f>
        <v>0</v>
      </c>
      <c r="AQ119" s="6">
        <v>717879.06</v>
      </c>
      <c r="AR119" s="6">
        <f t="shared" si="57"/>
        <v>189883.19999999998</v>
      </c>
      <c r="AS119" s="6">
        <f t="shared" si="58"/>
        <v>6701760</v>
      </c>
      <c r="AT119" s="88">
        <f>+P119+Q119+R119+S119+T119-'Приложение №2'!E119</f>
        <v>0</v>
      </c>
    </row>
    <row r="120" spans="1:46" s="5" customFormat="1">
      <c r="A120" s="67">
        <f t="shared" si="49"/>
        <v>106</v>
      </c>
      <c r="B120" s="68">
        <f t="shared" si="50"/>
        <v>106</v>
      </c>
      <c r="C120" s="68" t="s">
        <v>180</v>
      </c>
      <c r="D120" s="68" t="s">
        <v>181</v>
      </c>
      <c r="E120" s="69" t="s">
        <v>182</v>
      </c>
      <c r="F120" s="69"/>
      <c r="G120" s="69" t="s">
        <v>127</v>
      </c>
      <c r="H120" s="69" t="s">
        <v>183</v>
      </c>
      <c r="I120" s="69" t="s">
        <v>184</v>
      </c>
      <c r="J120" s="79">
        <v>5677.5</v>
      </c>
      <c r="K120" s="79">
        <v>4896.3999999999996</v>
      </c>
      <c r="L120" s="79">
        <v>72</v>
      </c>
      <c r="M120" s="80">
        <v>216</v>
      </c>
      <c r="N120" s="83">
        <f t="shared" si="56"/>
        <v>57755965.378878094</v>
      </c>
      <c r="O120" s="79">
        <v>0</v>
      </c>
      <c r="P120" s="85">
        <v>15959090.24</v>
      </c>
      <c r="Q120" s="85">
        <v>0</v>
      </c>
      <c r="R120" s="85">
        <f t="shared" si="51"/>
        <v>2779541.4</v>
      </c>
      <c r="S120" s="85">
        <f>+AS120</f>
        <v>18145440</v>
      </c>
      <c r="T120" s="79">
        <f>+'Приложение №2'!E120-'Приложение №1'!P120-'Приложение №1'!Q120-'Приложение №1'!R120-'Приложение №1'!S120</f>
        <v>20871893.738878094</v>
      </c>
      <c r="U120" s="85">
        <v>224.97</v>
      </c>
      <c r="V120" s="85">
        <v>224.97</v>
      </c>
      <c r="W120" s="87">
        <v>2022</v>
      </c>
      <c r="X120" s="5">
        <v>1825680.39</v>
      </c>
      <c r="Y120" s="5">
        <f>+(K120*9.1+L120*18.19)*12</f>
        <v>550403.04</v>
      </c>
      <c r="AA120" s="95">
        <f>+N120-'[4]Приложение № 2'!E95</f>
        <v>55804819.758878097</v>
      </c>
      <c r="AD120" s="95">
        <f>+N120-'[4]Приложение № 2'!E95</f>
        <v>55804819.758878097</v>
      </c>
      <c r="AP120" s="91">
        <f>+N120-'Приложение №2'!E120</f>
        <v>0</v>
      </c>
      <c r="AQ120" s="5">
        <v>2265420.6</v>
      </c>
      <c r="AR120" s="6">
        <f t="shared" si="57"/>
        <v>514120.8</v>
      </c>
      <c r="AS120" s="6">
        <f t="shared" si="58"/>
        <v>18145440</v>
      </c>
      <c r="AT120" s="88">
        <f>+P120+Q120+R120+S120+T120-'Приложение №2'!E120</f>
        <v>0</v>
      </c>
    </row>
    <row r="121" spans="1:46">
      <c r="A121" s="67">
        <f t="shared" si="49"/>
        <v>107</v>
      </c>
      <c r="B121" s="68">
        <f t="shared" si="50"/>
        <v>107</v>
      </c>
      <c r="C121" s="68" t="s">
        <v>109</v>
      </c>
      <c r="D121" s="68" t="s">
        <v>185</v>
      </c>
      <c r="E121" s="69">
        <v>1986</v>
      </c>
      <c r="F121" s="69">
        <v>2013</v>
      </c>
      <c r="G121" s="69" t="s">
        <v>58</v>
      </c>
      <c r="H121" s="69">
        <v>12</v>
      </c>
      <c r="I121" s="69">
        <v>1</v>
      </c>
      <c r="J121" s="79">
        <v>5358.08</v>
      </c>
      <c r="K121" s="79">
        <v>4351.1000000000004</v>
      </c>
      <c r="L121" s="79">
        <v>75.099999999999994</v>
      </c>
      <c r="M121" s="80">
        <v>175</v>
      </c>
      <c r="N121" s="83">
        <f t="shared" si="56"/>
        <v>24434887.203030363</v>
      </c>
      <c r="O121" s="79"/>
      <c r="P121" s="85">
        <v>8285257.2000000002</v>
      </c>
      <c r="Q121" s="85"/>
      <c r="R121" s="85">
        <f t="shared" si="51"/>
        <v>3249810.1642</v>
      </c>
      <c r="S121" s="85">
        <f>+'Приложение №2'!E121-'Приложение №1'!P121-'Приложение №1'!Q121-'Приложение №1'!R121</f>
        <v>12899819.838830363</v>
      </c>
      <c r="T121" s="79">
        <f>+'Приложение №2'!E121-'Приложение №1'!P121-'Приложение №1'!Q121-'Приложение №1'!R121-'Приложение №1'!S121</f>
        <v>0</v>
      </c>
      <c r="U121" s="85">
        <f t="shared" si="60"/>
        <v>5520.5113196489901</v>
      </c>
      <c r="V121" s="85">
        <f t="shared" si="60"/>
        <v>5520.5113196489901</v>
      </c>
      <c r="W121" s="87">
        <v>2022</v>
      </c>
      <c r="X121" s="88" t="e">
        <f>+#REF!-'[1]Приложение №1'!$P1102</f>
        <v>#REF!</v>
      </c>
      <c r="Z121" s="46">
        <f>SUM(AA121:AO121)</f>
        <v>79559391.959999979</v>
      </c>
      <c r="AA121" s="31">
        <v>8341354.4473350001</v>
      </c>
      <c r="AB121" s="31">
        <v>5553433.1235902403</v>
      </c>
      <c r="AC121" s="31">
        <v>3380551.53059988</v>
      </c>
      <c r="AD121" s="31">
        <v>3049959.7596686399</v>
      </c>
      <c r="AE121" s="31">
        <v>1113740.92605384</v>
      </c>
      <c r="AF121" s="31"/>
      <c r="AG121" s="31">
        <v>465647.12643960002</v>
      </c>
      <c r="AH121" s="31">
        <v>0</v>
      </c>
      <c r="AI121" s="31">
        <v>3947389.3810512</v>
      </c>
      <c r="AJ121" s="31">
        <v>0</v>
      </c>
      <c r="AK121" s="31">
        <v>34269240.723520301</v>
      </c>
      <c r="AL121" s="31">
        <v>9011986.1099326797</v>
      </c>
      <c r="AM121" s="31">
        <v>8118689.5914000003</v>
      </c>
      <c r="AN121" s="47">
        <v>795593.91960000002</v>
      </c>
      <c r="AO121" s="48">
        <v>1511805.3208085999</v>
      </c>
      <c r="AP121" s="91">
        <f>+N121-'Приложение №2'!E121</f>
        <v>0</v>
      </c>
      <c r="AQ121" s="6">
        <v>2642732.98</v>
      </c>
      <c r="AR121" s="6">
        <f>+(K121*13.29+L121*22.52)*12*0.85</f>
        <v>607077.18420000002</v>
      </c>
      <c r="AS121" s="6">
        <f>+(K121*13.29+L121*22.52)*12*30</f>
        <v>21426253.560000002</v>
      </c>
      <c r="AT121" s="88">
        <f>+P121+Q121+R121+S121+T121-'Приложение №2'!E121</f>
        <v>0</v>
      </c>
    </row>
    <row r="122" spans="1:46">
      <c r="A122" s="67">
        <f t="shared" si="49"/>
        <v>108</v>
      </c>
      <c r="B122" s="68">
        <f t="shared" si="50"/>
        <v>108</v>
      </c>
      <c r="C122" s="68" t="s">
        <v>109</v>
      </c>
      <c r="D122" s="68" t="s">
        <v>186</v>
      </c>
      <c r="E122" s="69">
        <v>1974</v>
      </c>
      <c r="F122" s="69">
        <v>2013</v>
      </c>
      <c r="G122" s="69" t="s">
        <v>111</v>
      </c>
      <c r="H122" s="69">
        <v>4</v>
      </c>
      <c r="I122" s="69">
        <v>6</v>
      </c>
      <c r="J122" s="79">
        <v>5678.2</v>
      </c>
      <c r="K122" s="79">
        <v>4923.8</v>
      </c>
      <c r="L122" s="79">
        <v>69.900000000000006</v>
      </c>
      <c r="M122" s="80">
        <v>205</v>
      </c>
      <c r="N122" s="83">
        <f t="shared" si="56"/>
        <v>8954679.3352534026</v>
      </c>
      <c r="O122" s="79"/>
      <c r="P122" s="85">
        <v>3428910.94</v>
      </c>
      <c r="Q122" s="85"/>
      <c r="R122" s="85">
        <v>2055008.88</v>
      </c>
      <c r="S122" s="85">
        <f>+'Приложение №2'!E122-'Приложение №1'!P122-'Приложение №1'!Q122-'Приложение №1'!R122</f>
        <v>3470759.5152534014</v>
      </c>
      <c r="T122" s="79">
        <f>+'Приложение №2'!E122-'Приложение №1'!P122-'Приложение №1'!Q122-'Приложение №1'!R122-'Приложение №1'!S122</f>
        <v>0</v>
      </c>
      <c r="U122" s="85">
        <f t="shared" si="60"/>
        <v>1793.1952931200119</v>
      </c>
      <c r="V122" s="85">
        <f t="shared" si="60"/>
        <v>1793.1952931200119</v>
      </c>
      <c r="W122" s="87">
        <v>2022</v>
      </c>
      <c r="X122" s="88" t="e">
        <f>+#REF!-'[1]Приложение №1'!$P1492</f>
        <v>#REF!</v>
      </c>
      <c r="Z122" s="46">
        <f>SUM(AA122:AO122)</f>
        <v>16666252.090000002</v>
      </c>
      <c r="AA122" s="31">
        <v>0</v>
      </c>
      <c r="AB122" s="31">
        <v>0</v>
      </c>
      <c r="AC122" s="31">
        <v>0</v>
      </c>
      <c r="AD122" s="31">
        <v>0</v>
      </c>
      <c r="AE122" s="31">
        <v>0</v>
      </c>
      <c r="AF122" s="31"/>
      <c r="AG122" s="31">
        <v>0</v>
      </c>
      <c r="AH122" s="31">
        <v>0</v>
      </c>
      <c r="AI122" s="31">
        <v>14678634.865746601</v>
      </c>
      <c r="AJ122" s="31">
        <v>0</v>
      </c>
      <c r="AK122" s="31">
        <v>0</v>
      </c>
      <c r="AL122" s="31">
        <v>0</v>
      </c>
      <c r="AM122" s="31">
        <v>1499962.6880999999</v>
      </c>
      <c r="AN122" s="47">
        <v>166662.5209</v>
      </c>
      <c r="AO122" s="48">
        <v>320992.01525340002</v>
      </c>
      <c r="AP122" s="91">
        <f>+N122-'Приложение №2'!E122</f>
        <v>0</v>
      </c>
      <c r="AQ122" s="6">
        <v>2280888.52</v>
      </c>
      <c r="AR122" s="6">
        <f>+(K122*10+L122*20)*12*0.85</f>
        <v>516487.2</v>
      </c>
      <c r="AS122" s="6">
        <f>+(K122*10+L122*20)*12*30</f>
        <v>18228960</v>
      </c>
    </row>
    <row r="123" spans="1:46">
      <c r="A123" s="67">
        <f t="shared" si="49"/>
        <v>109</v>
      </c>
      <c r="B123" s="68">
        <f t="shared" si="50"/>
        <v>109</v>
      </c>
      <c r="C123" s="68" t="s">
        <v>109</v>
      </c>
      <c r="D123" s="68" t="s">
        <v>187</v>
      </c>
      <c r="E123" s="69">
        <v>1974</v>
      </c>
      <c r="F123" s="69">
        <v>2013</v>
      </c>
      <c r="G123" s="69" t="s">
        <v>111</v>
      </c>
      <c r="H123" s="69">
        <v>4</v>
      </c>
      <c r="I123" s="69">
        <v>6</v>
      </c>
      <c r="J123" s="79">
        <v>5563.5</v>
      </c>
      <c r="K123" s="79">
        <v>4878.8999999999996</v>
      </c>
      <c r="L123" s="79">
        <v>141.30000000000001</v>
      </c>
      <c r="M123" s="80">
        <v>202</v>
      </c>
      <c r="N123" s="83">
        <f t="shared" si="56"/>
        <v>6451211.9614080004</v>
      </c>
      <c r="O123" s="79"/>
      <c r="P123" s="85">
        <v>1110141.22</v>
      </c>
      <c r="Q123" s="85"/>
      <c r="R123" s="85">
        <v>2007826.6</v>
      </c>
      <c r="S123" s="85">
        <f>+'Приложение №2'!E123-'Приложение №1'!P123-'Приложение №1'!Q123-'Приложение №1'!R123</f>
        <v>3333244.1414079997</v>
      </c>
      <c r="T123" s="79">
        <f>+'Приложение №2'!E123-'Приложение №1'!P123-'Приложение №1'!Q123-'Приложение №1'!R123-'Приложение №1'!S123</f>
        <v>0</v>
      </c>
      <c r="U123" s="85">
        <f t="shared" si="60"/>
        <v>1285.0507871017091</v>
      </c>
      <c r="V123" s="85">
        <f t="shared" si="60"/>
        <v>1285.0507871017091</v>
      </c>
      <c r="W123" s="87">
        <v>2022</v>
      </c>
      <c r="X123" s="88" t="e">
        <f>+#REF!-'[1]Приложение №1'!$P1493</f>
        <v>#REF!</v>
      </c>
      <c r="Z123" s="46">
        <f>SUM(AA123:AO123)</f>
        <v>16283600.800000001</v>
      </c>
      <c r="AA123" s="31">
        <v>0</v>
      </c>
      <c r="AB123" s="31">
        <v>0</v>
      </c>
      <c r="AC123" s="31">
        <v>0</v>
      </c>
      <c r="AD123" s="31">
        <v>0</v>
      </c>
      <c r="AE123" s="31">
        <v>0</v>
      </c>
      <c r="AF123" s="31"/>
      <c r="AG123" s="31">
        <v>0</v>
      </c>
      <c r="AH123" s="31">
        <v>0</v>
      </c>
      <c r="AI123" s="31">
        <v>14341618.568592001</v>
      </c>
      <c r="AJ123" s="31">
        <v>0</v>
      </c>
      <c r="AK123" s="31">
        <v>0</v>
      </c>
      <c r="AL123" s="31">
        <v>0</v>
      </c>
      <c r="AM123" s="31">
        <v>1465524.0719999999</v>
      </c>
      <c r="AN123" s="47">
        <v>162836.008</v>
      </c>
      <c r="AO123" s="48">
        <v>313622.15140799998</v>
      </c>
      <c r="AP123" s="91">
        <f>+N123-'Приложение №2'!E123</f>
        <v>0</v>
      </c>
      <c r="AQ123" s="6">
        <v>2384583.81</v>
      </c>
      <c r="AR123" s="6">
        <f>+(K123*10+L123*20)*12*0.85</f>
        <v>526473</v>
      </c>
      <c r="AS123" s="6">
        <f>+(K123*10+L123*20)*12*30</f>
        <v>18581400</v>
      </c>
    </row>
    <row r="124" spans="1:46">
      <c r="A124" s="67">
        <f t="shared" si="49"/>
        <v>110</v>
      </c>
      <c r="B124" s="68">
        <f t="shared" si="50"/>
        <v>110</v>
      </c>
      <c r="C124" s="68" t="s">
        <v>109</v>
      </c>
      <c r="D124" s="68" t="s">
        <v>188</v>
      </c>
      <c r="E124" s="69">
        <v>1968</v>
      </c>
      <c r="F124" s="69">
        <v>2013</v>
      </c>
      <c r="G124" s="69" t="s">
        <v>111</v>
      </c>
      <c r="H124" s="69">
        <v>4</v>
      </c>
      <c r="I124" s="69">
        <v>4</v>
      </c>
      <c r="J124" s="79">
        <v>1991.8</v>
      </c>
      <c r="K124" s="79">
        <v>1480.5</v>
      </c>
      <c r="L124" s="79">
        <v>509.2</v>
      </c>
      <c r="M124" s="80">
        <v>80</v>
      </c>
      <c r="N124" s="83">
        <f t="shared" si="56"/>
        <v>435458</v>
      </c>
      <c r="O124" s="79"/>
      <c r="P124" s="85">
        <v>185262.05</v>
      </c>
      <c r="Q124" s="85"/>
      <c r="R124" s="85">
        <v>250195.95</v>
      </c>
      <c r="S124" s="85"/>
      <c r="T124" s="79">
        <f>+'Приложение №2'!E124-'Приложение №1'!P124-'Приложение №1'!Q124-'Приложение №1'!R124-'Приложение №1'!S124</f>
        <v>0</v>
      </c>
      <c r="U124" s="85">
        <f t="shared" si="59"/>
        <v>218.85610896114991</v>
      </c>
      <c r="V124" s="85">
        <f t="shared" si="59"/>
        <v>218.85610896114991</v>
      </c>
      <c r="W124" s="87">
        <v>2022</v>
      </c>
      <c r="X124" s="88" t="e">
        <f>+#REF!-'[1]Приложение №1'!$P716</f>
        <v>#REF!</v>
      </c>
      <c r="Z124" s="46">
        <f t="shared" si="5"/>
        <v>670440.25</v>
      </c>
      <c r="AA124" s="31">
        <v>0</v>
      </c>
      <c r="AB124" s="31">
        <v>0</v>
      </c>
      <c r="AC124" s="31">
        <v>0</v>
      </c>
      <c r="AD124" s="31">
        <v>0</v>
      </c>
      <c r="AE124" s="31">
        <v>475262.77</v>
      </c>
      <c r="AF124" s="31"/>
      <c r="AG124" s="31">
        <v>0</v>
      </c>
      <c r="AH124" s="31">
        <v>0</v>
      </c>
      <c r="AI124" s="31">
        <v>0</v>
      </c>
      <c r="AJ124" s="31">
        <v>0</v>
      </c>
      <c r="AK124" s="31">
        <v>0</v>
      </c>
      <c r="AL124" s="31">
        <v>0</v>
      </c>
      <c r="AM124" s="31">
        <v>178933.79</v>
      </c>
      <c r="AN124" s="47">
        <v>10000</v>
      </c>
      <c r="AO124" s="48">
        <v>6243.69</v>
      </c>
      <c r="AP124" s="91">
        <f>+N124-'Приложение №2'!E124</f>
        <v>0</v>
      </c>
      <c r="AQ124" s="6">
        <v>1179424.97</v>
      </c>
      <c r="AR124" s="6">
        <f>+(K124*10+L124*20)*12*0.85</f>
        <v>254887.8</v>
      </c>
      <c r="AS124" s="6">
        <f>+(K124*10+L124*20)*12*30</f>
        <v>8996040</v>
      </c>
      <c r="AT124" s="88">
        <f>+P124+Q124+R124+S124+T124-'Приложение №2'!E124</f>
        <v>0</v>
      </c>
    </row>
    <row r="125" spans="1:46">
      <c r="A125" s="67">
        <f t="shared" si="49"/>
        <v>111</v>
      </c>
      <c r="B125" s="68">
        <f t="shared" si="50"/>
        <v>111</v>
      </c>
      <c r="C125" s="68" t="s">
        <v>109</v>
      </c>
      <c r="D125" s="68" t="s">
        <v>189</v>
      </c>
      <c r="E125" s="69">
        <v>1977</v>
      </c>
      <c r="F125" s="69">
        <v>2013</v>
      </c>
      <c r="G125" s="69" t="s">
        <v>58</v>
      </c>
      <c r="H125" s="69">
        <v>9</v>
      </c>
      <c r="I125" s="69">
        <v>1</v>
      </c>
      <c r="J125" s="79">
        <v>2365.9899999999998</v>
      </c>
      <c r="K125" s="79">
        <v>1903.5</v>
      </c>
      <c r="L125" s="79">
        <v>136</v>
      </c>
      <c r="M125" s="80">
        <v>70</v>
      </c>
      <c r="N125" s="83">
        <f t="shared" si="56"/>
        <v>5964161.0093955807</v>
      </c>
      <c r="O125" s="79"/>
      <c r="P125" s="85">
        <v>3041730.66</v>
      </c>
      <c r="Q125" s="85"/>
      <c r="R125" s="85"/>
      <c r="S125" s="85">
        <f>+'Приложение №2'!E125-'Приложение №1'!P125-'Приложение №1'!Q125-'Приложение №1'!R125</f>
        <v>2922430.3493955806</v>
      </c>
      <c r="T125" s="79">
        <f>+'Приложение №2'!E125-'Приложение №1'!P125-'Приложение №1'!Q125-'Приложение №1'!R125-'Приложение №1'!S125</f>
        <v>0</v>
      </c>
      <c r="U125" s="85">
        <f t="shared" si="59"/>
        <v>2924.3250842831972</v>
      </c>
      <c r="V125" s="85">
        <f t="shared" si="59"/>
        <v>2924.3250842831972</v>
      </c>
      <c r="W125" s="87">
        <v>2022</v>
      </c>
      <c r="X125" s="88" t="e">
        <f>+#REF!-'[1]Приложение №1'!$P721</f>
        <v>#REF!</v>
      </c>
      <c r="Z125" s="46">
        <f t="shared" si="5"/>
        <v>26854433.359999958</v>
      </c>
      <c r="AA125" s="31">
        <v>3681294.5645548799</v>
      </c>
      <c r="AB125" s="31">
        <v>2450899.70770344</v>
      </c>
      <c r="AC125" s="31">
        <v>0</v>
      </c>
      <c r="AD125" s="31">
        <v>1346040.4200070801</v>
      </c>
      <c r="AE125" s="31">
        <v>491527.90003841999</v>
      </c>
      <c r="AF125" s="31"/>
      <c r="AG125" s="31">
        <v>205504.30800059999</v>
      </c>
      <c r="AH125" s="31">
        <v>0</v>
      </c>
      <c r="AI125" s="31">
        <v>0</v>
      </c>
      <c r="AJ125" s="31">
        <v>0</v>
      </c>
      <c r="AK125" s="31">
        <v>15124062.916324699</v>
      </c>
      <c r="AL125" s="31">
        <v>0</v>
      </c>
      <c r="AM125" s="31">
        <v>2777050.0558000002</v>
      </c>
      <c r="AN125" s="47">
        <v>268544.33360000001</v>
      </c>
      <c r="AO125" s="48">
        <v>509509.15397083998</v>
      </c>
      <c r="AP125" s="91">
        <f>+N125-'Приложение №2'!E125</f>
        <v>0</v>
      </c>
      <c r="AQ125" s="6">
        <f>1333569.91-680973.2372-75663.69</f>
        <v>576932.98279999988</v>
      </c>
      <c r="AR125" s="6">
        <f>+(K125*13.29+L125*22.52)*12*0.85</f>
        <v>289274.397</v>
      </c>
      <c r="AS125" s="6">
        <f>+(K125*13.29+L125*22.52)*12*30-6485.14-39928.49</f>
        <v>10163270.969999999</v>
      </c>
      <c r="AT125" s="88">
        <f>+P125+Q125+R125+S125+T125-'Приложение №2'!E125</f>
        <v>0</v>
      </c>
    </row>
    <row r="126" spans="1:46">
      <c r="A126" s="67">
        <f t="shared" si="49"/>
        <v>112</v>
      </c>
      <c r="B126" s="68">
        <f t="shared" si="50"/>
        <v>112</v>
      </c>
      <c r="C126" s="68" t="s">
        <v>109</v>
      </c>
      <c r="D126" s="68" t="s">
        <v>190</v>
      </c>
      <c r="E126" s="69">
        <v>1977</v>
      </c>
      <c r="F126" s="69">
        <v>2013</v>
      </c>
      <c r="G126" s="69" t="s">
        <v>58</v>
      </c>
      <c r="H126" s="69">
        <v>9</v>
      </c>
      <c r="I126" s="69">
        <v>1</v>
      </c>
      <c r="J126" s="79">
        <v>2366.89</v>
      </c>
      <c r="K126" s="79">
        <v>1904.8</v>
      </c>
      <c r="L126" s="79">
        <v>41.8</v>
      </c>
      <c r="M126" s="80">
        <v>59</v>
      </c>
      <c r="N126" s="83">
        <f t="shared" si="56"/>
        <v>6918791.5024397802</v>
      </c>
      <c r="O126" s="79"/>
      <c r="P126" s="85">
        <v>3841991.13</v>
      </c>
      <c r="Q126" s="85"/>
      <c r="R126" s="85">
        <v>228553.42</v>
      </c>
      <c r="S126" s="85">
        <f>+'Приложение №2'!E126-'Приложение №1'!P126-'Приложение №1'!Q126-'Приложение №1'!R126</f>
        <v>2848246.9524397803</v>
      </c>
      <c r="T126" s="79">
        <f>+'Приложение №2'!E126-'Приложение №1'!P126-'Приложение №1'!Q126-'Приложение №1'!R126-'Приложение №1'!S126</f>
        <v>0</v>
      </c>
      <c r="U126" s="85">
        <f t="shared" si="59"/>
        <v>3554.2954394532931</v>
      </c>
      <c r="V126" s="85">
        <f t="shared" si="59"/>
        <v>3554.2954394532931</v>
      </c>
      <c r="W126" s="87">
        <v>2022</v>
      </c>
      <c r="X126" s="88" t="e">
        <f>+#REF!-'[1]Приложение №1'!$P722</f>
        <v>#REF!</v>
      </c>
      <c r="Z126" s="46">
        <f t="shared" si="5"/>
        <v>28541976.04124596</v>
      </c>
      <c r="AA126" s="31">
        <v>3719699.05</v>
      </c>
      <c r="AB126" s="31">
        <v>2452058.27684286</v>
      </c>
      <c r="AC126" s="31">
        <v>1492645.9296378</v>
      </c>
      <c r="AD126" s="31">
        <v>1346676.7170788399</v>
      </c>
      <c r="AE126" s="31">
        <v>491760.24805782002</v>
      </c>
      <c r="AF126" s="31"/>
      <c r="AG126" s="31">
        <v>205601.44794672</v>
      </c>
      <c r="AH126" s="31">
        <v>0</v>
      </c>
      <c r="AI126" s="31">
        <v>0</v>
      </c>
      <c r="AJ126" s="31">
        <v>0</v>
      </c>
      <c r="AK126" s="31">
        <v>15131212.272876799</v>
      </c>
      <c r="AL126" s="31">
        <v>0</v>
      </c>
      <c r="AM126" s="31">
        <v>2959194.6140999999</v>
      </c>
      <c r="AN126" s="47">
        <v>245562.47510000001</v>
      </c>
      <c r="AO126" s="48">
        <v>497565.00960511999</v>
      </c>
      <c r="AP126" s="91">
        <f>+N126-'Приложение №2'!E126</f>
        <v>0</v>
      </c>
      <c r="AQ126" s="6">
        <f>1227927.06-726007.6004</f>
        <v>501919.45960000006</v>
      </c>
      <c r="AR126" s="6">
        <f>+(K126*13.29+L126*22.52)*12*0.85</f>
        <v>267812.50559999997</v>
      </c>
      <c r="AS126" s="6">
        <f>+(K126*13.29+L126*22.52)*12*30-9115.31</f>
        <v>9443090.7699999977</v>
      </c>
      <c r="AT126" s="88">
        <f>+P126+Q126+R126+S126+T126-'Приложение №2'!E126</f>
        <v>0</v>
      </c>
    </row>
    <row r="127" spans="1:46">
      <c r="A127" s="67">
        <f t="shared" si="49"/>
        <v>113</v>
      </c>
      <c r="B127" s="68">
        <f t="shared" si="50"/>
        <v>113</v>
      </c>
      <c r="C127" s="68" t="s">
        <v>109</v>
      </c>
      <c r="D127" s="68" t="s">
        <v>191</v>
      </c>
      <c r="E127" s="69">
        <v>1964</v>
      </c>
      <c r="F127" s="69">
        <v>2016</v>
      </c>
      <c r="G127" s="69" t="s">
        <v>58</v>
      </c>
      <c r="H127" s="69">
        <v>4</v>
      </c>
      <c r="I127" s="69">
        <v>4</v>
      </c>
      <c r="J127" s="79">
        <v>2622.1</v>
      </c>
      <c r="K127" s="79">
        <v>2204.5</v>
      </c>
      <c r="L127" s="79">
        <v>225.2</v>
      </c>
      <c r="M127" s="80">
        <v>107</v>
      </c>
      <c r="N127" s="83">
        <f t="shared" si="56"/>
        <v>994811.65</v>
      </c>
      <c r="O127" s="79"/>
      <c r="P127" s="85"/>
      <c r="Q127" s="85"/>
      <c r="R127" s="85">
        <v>994811.65</v>
      </c>
      <c r="S127" s="85">
        <f>+'Приложение №2'!E127-'Приложение №1'!P127-'Приложение №1'!R127</f>
        <v>0</v>
      </c>
      <c r="T127" s="79">
        <f>+'Приложение №2'!E127-'Приложение №1'!P127-'Приложение №1'!Q127-'Приложение №1'!R127-'Приложение №1'!S127</f>
        <v>0</v>
      </c>
      <c r="U127" s="85">
        <f t="shared" si="59"/>
        <v>409.4380581964852</v>
      </c>
      <c r="V127" s="85">
        <f t="shared" si="59"/>
        <v>409.4380581964852</v>
      </c>
      <c r="W127" s="87">
        <v>2022</v>
      </c>
      <c r="X127" s="88" t="e">
        <f>+#REF!-'[1]Приложение №1'!$P723</f>
        <v>#REF!</v>
      </c>
      <c r="Z127" s="46">
        <f t="shared" si="5"/>
        <v>1186752.2</v>
      </c>
      <c r="AA127" s="31">
        <v>0</v>
      </c>
      <c r="AB127" s="31">
        <v>0</v>
      </c>
      <c r="AC127" s="31">
        <v>0</v>
      </c>
      <c r="AD127" s="31">
        <v>0</v>
      </c>
      <c r="AE127" s="31">
        <v>994811.73</v>
      </c>
      <c r="AF127" s="31"/>
      <c r="AG127" s="31">
        <v>0</v>
      </c>
      <c r="AH127" s="31">
        <v>0</v>
      </c>
      <c r="AI127" s="31">
        <v>0</v>
      </c>
      <c r="AJ127" s="31">
        <v>0</v>
      </c>
      <c r="AK127" s="31">
        <v>0</v>
      </c>
      <c r="AL127" s="31">
        <v>0</v>
      </c>
      <c r="AM127" s="31">
        <v>176245.47</v>
      </c>
      <c r="AN127" s="47">
        <v>10000</v>
      </c>
      <c r="AO127" s="48">
        <v>5695</v>
      </c>
      <c r="AP127" s="91">
        <f>+N127-'Приложение №2'!E127</f>
        <v>0</v>
      </c>
      <c r="AQ127" s="6">
        <v>1171903.8500000001</v>
      </c>
      <c r="AR127" s="6">
        <f>+(K127*10+L127*20)*12*0.85</f>
        <v>270799.8</v>
      </c>
      <c r="AS127" s="6">
        <f>+(K127*10+L127*20)*12*30</f>
        <v>9557640</v>
      </c>
    </row>
    <row r="128" spans="1:46">
      <c r="A128" s="67">
        <f t="shared" si="49"/>
        <v>114</v>
      </c>
      <c r="B128" s="68">
        <f t="shared" si="50"/>
        <v>114</v>
      </c>
      <c r="C128" s="68" t="s">
        <v>109</v>
      </c>
      <c r="D128" s="68" t="s">
        <v>192</v>
      </c>
      <c r="E128" s="69">
        <v>1973</v>
      </c>
      <c r="F128" s="69">
        <v>2013</v>
      </c>
      <c r="G128" s="69" t="s">
        <v>58</v>
      </c>
      <c r="H128" s="69">
        <v>5</v>
      </c>
      <c r="I128" s="69">
        <v>8</v>
      </c>
      <c r="J128" s="79">
        <v>6624.9</v>
      </c>
      <c r="K128" s="79">
        <v>5826</v>
      </c>
      <c r="L128" s="79">
        <v>239.3</v>
      </c>
      <c r="M128" s="80">
        <v>272</v>
      </c>
      <c r="N128" s="83">
        <f t="shared" si="56"/>
        <v>1790839.18224</v>
      </c>
      <c r="O128" s="79"/>
      <c r="P128" s="85"/>
      <c r="Q128" s="85"/>
      <c r="R128" s="85">
        <f>+'Приложение №2'!E128</f>
        <v>1790839.18224</v>
      </c>
      <c r="S128" s="85">
        <f>+'Приложение №2'!E128-'Приложение №1'!R128</f>
        <v>0</v>
      </c>
      <c r="T128" s="79">
        <f>+'Приложение №2'!E128-'Приложение №1'!P128-'Приложение №1'!Q128-'Приложение №1'!R128-'Приложение №1'!S128</f>
        <v>0</v>
      </c>
      <c r="U128" s="85">
        <f>$N128/($K128+$L128)</f>
        <v>295.25978636506028</v>
      </c>
      <c r="V128" s="85">
        <f>$N128/($K128+$L128)</f>
        <v>295.25978636506028</v>
      </c>
      <c r="W128" s="87">
        <v>2022</v>
      </c>
      <c r="X128" s="88" t="e">
        <f>+#REF!-'[1]Приложение №1'!$P433</f>
        <v>#REF!</v>
      </c>
      <c r="Z128" s="46">
        <f>SUM(AA128:AO128)</f>
        <v>68280809.790000021</v>
      </c>
      <c r="AA128" s="31">
        <v>14487752.1113816</v>
      </c>
      <c r="AB128" s="31">
        <v>5162581.6814224804</v>
      </c>
      <c r="AC128" s="31">
        <v>5393749.1598622799</v>
      </c>
      <c r="AD128" s="31">
        <v>3376828.00437696</v>
      </c>
      <c r="AE128" s="31">
        <v>2066066.63772516</v>
      </c>
      <c r="AF128" s="31"/>
      <c r="AG128" s="31">
        <v>0</v>
      </c>
      <c r="AH128" s="31">
        <v>0</v>
      </c>
      <c r="AI128" s="31">
        <v>0</v>
      </c>
      <c r="AJ128" s="31">
        <v>0</v>
      </c>
      <c r="AK128" s="31">
        <v>13751557.8881974</v>
      </c>
      <c r="AL128" s="31">
        <v>14832664.840462999</v>
      </c>
      <c r="AM128" s="31">
        <v>7235033.8569999998</v>
      </c>
      <c r="AN128" s="47">
        <v>682808.09790000005</v>
      </c>
      <c r="AO128" s="48">
        <v>1291767.5116711401</v>
      </c>
      <c r="AP128" s="91">
        <f>+N128-'Приложение №2'!E128</f>
        <v>0</v>
      </c>
      <c r="AQ128" s="6">
        <f>3058321.2-217412.18</f>
        <v>2840909.02</v>
      </c>
      <c r="AR128" s="6">
        <f>+(K128*10+L128*20)*12*0.85</f>
        <v>643069.19999999995</v>
      </c>
      <c r="AS128" s="6">
        <f>+(K128*10+L128*20)*12*30-1066942.82</f>
        <v>21629617.18</v>
      </c>
    </row>
    <row r="129" spans="1:46">
      <c r="A129" s="67">
        <f t="shared" si="49"/>
        <v>115</v>
      </c>
      <c r="B129" s="68">
        <f t="shared" si="50"/>
        <v>115</v>
      </c>
      <c r="C129" s="68" t="s">
        <v>109</v>
      </c>
      <c r="D129" s="68" t="s">
        <v>193</v>
      </c>
      <c r="E129" s="69">
        <v>1975</v>
      </c>
      <c r="F129" s="69">
        <v>2013</v>
      </c>
      <c r="G129" s="69" t="s">
        <v>111</v>
      </c>
      <c r="H129" s="69">
        <v>4</v>
      </c>
      <c r="I129" s="69">
        <v>6</v>
      </c>
      <c r="J129" s="79">
        <v>5531.3</v>
      </c>
      <c r="K129" s="79">
        <v>4842.7</v>
      </c>
      <c r="L129" s="79">
        <v>189.7</v>
      </c>
      <c r="M129" s="80">
        <v>224</v>
      </c>
      <c r="N129" s="83">
        <f t="shared" si="56"/>
        <v>22642012.956827998</v>
      </c>
      <c r="O129" s="79"/>
      <c r="P129" s="85">
        <v>6272515.9699999997</v>
      </c>
      <c r="Q129" s="85"/>
      <c r="R129" s="85">
        <f>+AQ129+AR129</f>
        <v>437084.14999999967</v>
      </c>
      <c r="S129" s="85">
        <f>+AS129</f>
        <v>0</v>
      </c>
      <c r="T129" s="85">
        <f>+'Приложение №2'!E129-'Приложение №1'!P129-'Приложение №1'!R129-'Приложение №1'!S129</f>
        <v>15932412.836827999</v>
      </c>
      <c r="U129" s="85">
        <f>N129/K129</f>
        <v>4675.4936206719394</v>
      </c>
      <c r="V129" s="85">
        <v>1339.2830200640001</v>
      </c>
      <c r="W129" s="87">
        <v>2022</v>
      </c>
      <c r="X129" s="88" t="e">
        <f>+#REF!-'[1]Приложение №1'!$P1452</f>
        <v>#REF!</v>
      </c>
      <c r="Z129" s="46">
        <f>SUM(AA129:AO129)</f>
        <v>87511152</v>
      </c>
      <c r="AA129" s="31">
        <v>8013494.3878079997</v>
      </c>
      <c r="AB129" s="31">
        <v>4634422.8779520001</v>
      </c>
      <c r="AC129" s="31">
        <v>4898928.1239360003</v>
      </c>
      <c r="AD129" s="31">
        <v>3735474.3417600002</v>
      </c>
      <c r="AE129" s="31">
        <v>1492245.5325120001</v>
      </c>
      <c r="AF129" s="31"/>
      <c r="AG129" s="31">
        <v>398188.42560000002</v>
      </c>
      <c r="AH129" s="31">
        <v>0</v>
      </c>
      <c r="AI129" s="31">
        <v>14265240.0912</v>
      </c>
      <c r="AJ129" s="31">
        <v>0</v>
      </c>
      <c r="AK129" s="31">
        <v>27696044.559455998</v>
      </c>
      <c r="AL129" s="31">
        <v>10892499.105599999</v>
      </c>
      <c r="AM129" s="31">
        <v>8946956.6400000006</v>
      </c>
      <c r="AN129" s="47">
        <v>875111.52</v>
      </c>
      <c r="AO129" s="48">
        <v>1662546.394176</v>
      </c>
      <c r="AP129" s="91">
        <f>+N129-'Приложение №2'!E129</f>
        <v>0</v>
      </c>
      <c r="AQ129" s="88">
        <f>2505054.36-R333</f>
        <v>-95570.050000000279</v>
      </c>
      <c r="AR129" s="6">
        <f>+(K129*10+L129*20)*12*0.85</f>
        <v>532654.19999999995</v>
      </c>
      <c r="AS129" s="6">
        <f>+(K129*10+L129*20)*12*30-S333</f>
        <v>0</v>
      </c>
      <c r="AT129" s="88">
        <f>+P129+Q129+R129+S129+T129-'Приложение №2'!E129</f>
        <v>0</v>
      </c>
    </row>
    <row r="130" spans="1:46">
      <c r="A130" s="67">
        <f t="shared" si="49"/>
        <v>116</v>
      </c>
      <c r="B130" s="68">
        <f t="shared" si="50"/>
        <v>116</v>
      </c>
      <c r="C130" s="68" t="s">
        <v>109</v>
      </c>
      <c r="D130" s="68" t="s">
        <v>194</v>
      </c>
      <c r="E130" s="69">
        <v>1974</v>
      </c>
      <c r="F130" s="69">
        <v>2013</v>
      </c>
      <c r="G130" s="69" t="s">
        <v>111</v>
      </c>
      <c r="H130" s="69">
        <v>4</v>
      </c>
      <c r="I130" s="69">
        <v>4</v>
      </c>
      <c r="J130" s="79">
        <v>3940.9</v>
      </c>
      <c r="K130" s="79">
        <v>3373.8</v>
      </c>
      <c r="L130" s="79">
        <v>212.7</v>
      </c>
      <c r="M130" s="80">
        <v>140</v>
      </c>
      <c r="N130" s="83">
        <f t="shared" si="56"/>
        <v>27880033.496240743</v>
      </c>
      <c r="O130" s="79"/>
      <c r="P130" s="85">
        <v>122906.3</v>
      </c>
      <c r="Q130" s="85"/>
      <c r="R130" s="85">
        <f t="shared" si="51"/>
        <v>1982331.96</v>
      </c>
      <c r="S130" s="85">
        <f>+AS130</f>
        <v>12866908.35</v>
      </c>
      <c r="T130" s="79">
        <f>+'Приложение №2'!E130-'Приложение №1'!P130-'Приложение №1'!Q130-'Приложение №1'!R130-'Приложение №1'!S130</f>
        <v>12907886.886240741</v>
      </c>
      <c r="U130" s="85">
        <f>$N130/($K130+$L130)</f>
        <v>7773.6047668313795</v>
      </c>
      <c r="V130" s="85">
        <f>$N130/($K130+$L130)</f>
        <v>7773.6047668313795</v>
      </c>
      <c r="W130" s="87">
        <v>2022</v>
      </c>
      <c r="X130" s="88" t="e">
        <f>+#REF!-'[1]Приложение №1'!$P1108</f>
        <v>#REF!</v>
      </c>
      <c r="Z130" s="46">
        <f>SUM(AA130:AO130)</f>
        <v>62533714.20789399</v>
      </c>
      <c r="AA130" s="31">
        <v>6056878.3300000001</v>
      </c>
      <c r="AB130" s="31">
        <v>3324136.3562038802</v>
      </c>
      <c r="AC130" s="31">
        <v>3513858.2605085401</v>
      </c>
      <c r="AD130" s="31">
        <v>2679346.7940094802</v>
      </c>
      <c r="AE130" s="31">
        <v>1070344.1973180601</v>
      </c>
      <c r="AF130" s="31"/>
      <c r="AG130" s="31">
        <v>285608.94385380001</v>
      </c>
      <c r="AH130" s="31">
        <v>0</v>
      </c>
      <c r="AI130" s="31">
        <v>10232040.6523188</v>
      </c>
      <c r="AJ130" s="31">
        <v>0</v>
      </c>
      <c r="AK130" s="31">
        <v>19865564.963810999</v>
      </c>
      <c r="AL130" s="31">
        <v>7812871.9105562996</v>
      </c>
      <c r="AM130" s="31">
        <v>5963728.8811999997</v>
      </c>
      <c r="AN130" s="47">
        <v>570673.40870000003</v>
      </c>
      <c r="AO130" s="48">
        <v>1158661.5094141399</v>
      </c>
      <c r="AP130" s="91">
        <f>+N130-'Приложение №2'!E130</f>
        <v>0</v>
      </c>
      <c r="AQ130" s="6">
        <f>1707386.79-112573.23</f>
        <v>1594813.56</v>
      </c>
      <c r="AR130" s="6">
        <f>+(K130*10+L130*20)*12*0.85</f>
        <v>387518.39999999997</v>
      </c>
      <c r="AS130" s="6">
        <f>+(K130*10+L130*20)*12*30-810211.65</f>
        <v>12866908.35</v>
      </c>
      <c r="AT130" s="88">
        <f>+P130+Q130+R130+S130+T130-'Приложение №2'!E130</f>
        <v>0</v>
      </c>
    </row>
    <row r="131" spans="1:46">
      <c r="A131" s="67">
        <f t="shared" si="49"/>
        <v>117</v>
      </c>
      <c r="B131" s="68">
        <f t="shared" si="50"/>
        <v>117</v>
      </c>
      <c r="C131" s="68" t="s">
        <v>109</v>
      </c>
      <c r="D131" s="68" t="s">
        <v>195</v>
      </c>
      <c r="E131" s="69">
        <v>1977</v>
      </c>
      <c r="F131" s="69">
        <v>2013</v>
      </c>
      <c r="G131" s="69" t="s">
        <v>58</v>
      </c>
      <c r="H131" s="69">
        <v>9</v>
      </c>
      <c r="I131" s="69">
        <v>1</v>
      </c>
      <c r="J131" s="79">
        <v>2362.6</v>
      </c>
      <c r="K131" s="79">
        <v>1902.4</v>
      </c>
      <c r="L131" s="79">
        <v>195.5</v>
      </c>
      <c r="M131" s="80">
        <v>72</v>
      </c>
      <c r="N131" s="83">
        <f t="shared" si="56"/>
        <v>7247351.3765099403</v>
      </c>
      <c r="O131" s="79"/>
      <c r="P131" s="85">
        <v>4091717.78</v>
      </c>
      <c r="Q131" s="85"/>
      <c r="R131" s="85">
        <v>312117.44</v>
      </c>
      <c r="S131" s="85">
        <f>+'Приложение №2'!E131-'Приложение №1'!P131-'Приложение №1'!Q131-'Приложение №1'!R131</f>
        <v>2843516.1565099405</v>
      </c>
      <c r="T131" s="79">
        <f>+'Приложение №2'!E131-'Приложение №1'!P131-'Приложение №1'!Q131-'Приложение №1'!R131-'Приложение №1'!S131</f>
        <v>0</v>
      </c>
      <c r="U131" s="85">
        <f t="shared" si="59"/>
        <v>3454.5742773773486</v>
      </c>
      <c r="V131" s="85">
        <f t="shared" si="59"/>
        <v>3454.5742773773486</v>
      </c>
      <c r="W131" s="87">
        <v>2022</v>
      </c>
      <c r="X131" s="88" t="e">
        <f>+#REF!-'[1]Приложение №1'!$P725</f>
        <v>#REF!</v>
      </c>
      <c r="Z131" s="46">
        <f t="shared" si="5"/>
        <v>28501175.670387998</v>
      </c>
      <c r="AA131" s="31">
        <v>3719699.05</v>
      </c>
      <c r="AB131" s="31">
        <v>2447938.89958044</v>
      </c>
      <c r="AC131" s="31">
        <v>1490138.3398477801</v>
      </c>
      <c r="AD131" s="31">
        <v>1344414.3471276001</v>
      </c>
      <c r="AE131" s="31">
        <v>490934.10601116001</v>
      </c>
      <c r="AF131" s="31"/>
      <c r="AG131" s="31">
        <v>205256.04442224</v>
      </c>
      <c r="AH131" s="31">
        <v>0</v>
      </c>
      <c r="AI131" s="31">
        <v>0</v>
      </c>
      <c r="AJ131" s="31">
        <v>0</v>
      </c>
      <c r="AK131" s="31">
        <v>15105792.339437099</v>
      </c>
      <c r="AL131" s="31">
        <v>0</v>
      </c>
      <c r="AM131" s="31">
        <v>2953956.3437999999</v>
      </c>
      <c r="AN131" s="47">
        <v>246262.91500000001</v>
      </c>
      <c r="AO131" s="48">
        <v>496783.28516168002</v>
      </c>
      <c r="AP131" s="91">
        <f>+N131-'Приложение №2'!E131</f>
        <v>0</v>
      </c>
      <c r="AQ131" s="6">
        <f>1288619.08-658887.88</f>
        <v>629731.20000000007</v>
      </c>
      <c r="AR131" s="6">
        <f>+(K131*13.29+L131*22.52)*12*0.85</f>
        <v>302792.67119999998</v>
      </c>
      <c r="AS131" s="6">
        <f>+(K131*13.29+L131*22.52)*12*30-8648.871</f>
        <v>10678151.289000001</v>
      </c>
      <c r="AT131" s="88">
        <f>+P131+Q131+R131+S131+T131-'Приложение №2'!E131</f>
        <v>0</v>
      </c>
    </row>
    <row r="132" spans="1:46">
      <c r="A132" s="67">
        <f t="shared" si="49"/>
        <v>118</v>
      </c>
      <c r="B132" s="68">
        <f t="shared" si="50"/>
        <v>118</v>
      </c>
      <c r="C132" s="68" t="s">
        <v>196</v>
      </c>
      <c r="D132" s="68" t="s">
        <v>197</v>
      </c>
      <c r="E132" s="69">
        <v>1979</v>
      </c>
      <c r="F132" s="69">
        <v>1979</v>
      </c>
      <c r="G132" s="69" t="s">
        <v>58</v>
      </c>
      <c r="H132" s="69">
        <v>4</v>
      </c>
      <c r="I132" s="69">
        <v>6</v>
      </c>
      <c r="J132" s="79">
        <v>3867.8</v>
      </c>
      <c r="K132" s="79">
        <v>3539.7</v>
      </c>
      <c r="L132" s="79">
        <v>0</v>
      </c>
      <c r="M132" s="80">
        <v>193</v>
      </c>
      <c r="N132" s="83">
        <f t="shared" si="56"/>
        <v>9785218.7020976003</v>
      </c>
      <c r="O132" s="79"/>
      <c r="P132" s="85">
        <v>7358449.5099999998</v>
      </c>
      <c r="Q132" s="85"/>
      <c r="R132" s="85"/>
      <c r="S132" s="85">
        <f>+'Приложение №2'!E132-'Приложение №1'!R132-P132</f>
        <v>2426769.1920976005</v>
      </c>
      <c r="T132" s="79">
        <f>+'Приложение №2'!E132-'Приложение №1'!P132-'Приложение №1'!Q132-'Приложение №1'!R132-'Приложение №1'!S132</f>
        <v>0</v>
      </c>
      <c r="U132" s="85">
        <f>$N132/($K132+$L132)</f>
        <v>2764.4203469496288</v>
      </c>
      <c r="V132" s="85">
        <f>$N132/($K132+$L132)</f>
        <v>2764.4203469496288</v>
      </c>
      <c r="W132" s="87">
        <v>2022</v>
      </c>
      <c r="X132" s="88" t="e">
        <f>+#REF!-'[1]Приложение №1'!$P1498</f>
        <v>#REF!</v>
      </c>
      <c r="Z132" s="46">
        <f>SUM(AA132:AO132)</f>
        <v>36672038.07</v>
      </c>
      <c r="AA132" s="31">
        <v>0</v>
      </c>
      <c r="AB132" s="31">
        <v>0</v>
      </c>
      <c r="AC132" s="31">
        <v>0</v>
      </c>
      <c r="AD132" s="31">
        <v>0</v>
      </c>
      <c r="AE132" s="31">
        <v>0</v>
      </c>
      <c r="AF132" s="31"/>
      <c r="AG132" s="31">
        <v>0</v>
      </c>
      <c r="AH132" s="31">
        <v>0</v>
      </c>
      <c r="AI132" s="31">
        <v>15443839.101902399</v>
      </c>
      <c r="AJ132" s="31">
        <v>0</v>
      </c>
      <c r="AK132" s="31">
        <v>8018512.7549818195</v>
      </c>
      <c r="AL132" s="31">
        <v>8648904.6005779207</v>
      </c>
      <c r="AM132" s="31">
        <v>3491853.0893999999</v>
      </c>
      <c r="AN132" s="47">
        <v>366720.38069999998</v>
      </c>
      <c r="AO132" s="48">
        <v>702208.14243786002</v>
      </c>
      <c r="AP132" s="91">
        <f>+N132-'Приложение №2'!E132</f>
        <v>0</v>
      </c>
      <c r="AQ132" s="6">
        <v>1735682.5</v>
      </c>
      <c r="AR132" s="6">
        <f t="shared" ref="AR132:AR155" si="61">+(K132*10+L132*20)*12*0.85</f>
        <v>361049.39999999997</v>
      </c>
      <c r="AS132" s="6">
        <f>+(K132*10+L132*20)*12*30</f>
        <v>12742920</v>
      </c>
      <c r="AT132" s="88">
        <f>+P132+Q132+R132+S132+T132-'Приложение №2'!E132</f>
        <v>0</v>
      </c>
    </row>
    <row r="133" spans="1:46">
      <c r="A133" s="67">
        <f t="shared" si="49"/>
        <v>119</v>
      </c>
      <c r="B133" s="68">
        <f t="shared" si="50"/>
        <v>119</v>
      </c>
      <c r="C133" s="68" t="s">
        <v>196</v>
      </c>
      <c r="D133" s="68" t="s">
        <v>198</v>
      </c>
      <c r="E133" s="69">
        <v>1966</v>
      </c>
      <c r="F133" s="69">
        <v>1966</v>
      </c>
      <c r="G133" s="69" t="s">
        <v>58</v>
      </c>
      <c r="H133" s="69">
        <v>4</v>
      </c>
      <c r="I133" s="69">
        <v>2</v>
      </c>
      <c r="J133" s="79">
        <v>1327.2</v>
      </c>
      <c r="K133" s="79">
        <v>1234.5999999999999</v>
      </c>
      <c r="L133" s="79">
        <v>0</v>
      </c>
      <c r="M133" s="80">
        <v>61</v>
      </c>
      <c r="N133" s="83">
        <f t="shared" si="56"/>
        <v>459932.97</v>
      </c>
      <c r="O133" s="79"/>
      <c r="P133" s="85">
        <v>226913.39</v>
      </c>
      <c r="Q133" s="85"/>
      <c r="R133" s="85">
        <v>192796.3</v>
      </c>
      <c r="S133" s="85">
        <f>+'Приложение №2'!E133-'Приложение №1'!P133-'Приложение №1'!R133</f>
        <v>40223.27999999997</v>
      </c>
      <c r="T133" s="79">
        <f>+'Приложение №2'!E133-'Приложение №1'!P133-'Приложение №1'!Q133-'Приложение №1'!R133-'Приложение №1'!S133</f>
        <v>0</v>
      </c>
      <c r="U133" s="85">
        <f t="shared" si="59"/>
        <v>372.53601976348614</v>
      </c>
      <c r="V133" s="85">
        <f t="shared" si="59"/>
        <v>372.53601976348614</v>
      </c>
      <c r="W133" s="87">
        <v>2022</v>
      </c>
      <c r="X133" s="88" t="e">
        <f>+#REF!-'[1]Приложение №1'!$P727</f>
        <v>#REF!</v>
      </c>
      <c r="Z133" s="46">
        <f t="shared" si="5"/>
        <v>621576.65</v>
      </c>
      <c r="AA133" s="31">
        <v>0</v>
      </c>
      <c r="AB133" s="31">
        <v>0</v>
      </c>
      <c r="AC133" s="31">
        <v>0</v>
      </c>
      <c r="AD133" s="31">
        <v>0</v>
      </c>
      <c r="AE133" s="31">
        <v>419709.68768610002</v>
      </c>
      <c r="AF133" s="31"/>
      <c r="AG133" s="31">
        <v>0</v>
      </c>
      <c r="AH133" s="31">
        <v>0</v>
      </c>
      <c r="AI133" s="31">
        <v>0</v>
      </c>
      <c r="AJ133" s="31">
        <v>0</v>
      </c>
      <c r="AK133" s="31">
        <v>0</v>
      </c>
      <c r="AL133" s="31">
        <v>0</v>
      </c>
      <c r="AM133" s="31">
        <v>186472.995</v>
      </c>
      <c r="AN133" s="47">
        <v>6215.7664999999997</v>
      </c>
      <c r="AO133" s="48">
        <v>9178.2008139000009</v>
      </c>
      <c r="AP133" s="91">
        <f>+N133-'Приложение №2'!E133</f>
        <v>0</v>
      </c>
      <c r="AQ133" s="6">
        <v>512184.69</v>
      </c>
      <c r="AR133" s="6">
        <f t="shared" si="61"/>
        <v>125929.2</v>
      </c>
      <c r="AS133" s="6">
        <f>+(K133*10+L133*20)*12*30</f>
        <v>4444560</v>
      </c>
      <c r="AT133" s="88">
        <f>+P133+Q133+R133+S133+T133-'Приложение №2'!E133</f>
        <v>0</v>
      </c>
    </row>
    <row r="134" spans="1:46">
      <c r="A134" s="67">
        <f t="shared" si="49"/>
        <v>120</v>
      </c>
      <c r="B134" s="68">
        <f t="shared" si="50"/>
        <v>120</v>
      </c>
      <c r="C134" s="68" t="s">
        <v>196</v>
      </c>
      <c r="D134" s="68" t="s">
        <v>199</v>
      </c>
      <c r="E134" s="69">
        <v>1969</v>
      </c>
      <c r="F134" s="69">
        <v>2013</v>
      </c>
      <c r="G134" s="69" t="s">
        <v>58</v>
      </c>
      <c r="H134" s="69">
        <v>4</v>
      </c>
      <c r="I134" s="69">
        <v>4</v>
      </c>
      <c r="J134" s="79">
        <v>3016.9</v>
      </c>
      <c r="K134" s="79">
        <v>2778.3</v>
      </c>
      <c r="L134" s="79">
        <v>0</v>
      </c>
      <c r="M134" s="80">
        <v>148</v>
      </c>
      <c r="N134" s="81">
        <f t="shared" si="56"/>
        <v>7741470.9756144583</v>
      </c>
      <c r="O134" s="79"/>
      <c r="P134" s="85">
        <v>1196060.52</v>
      </c>
      <c r="Q134" s="85"/>
      <c r="R134" s="85">
        <f>+AQ134+AR134</f>
        <v>847797.20000000007</v>
      </c>
      <c r="S134" s="85">
        <f>+AS134</f>
        <v>2164833.5300000003</v>
      </c>
      <c r="T134" s="85">
        <f>+'Приложение №2'!E134-'Приложение №1'!P134-'Приложение №1'!Q134-'Приложение №1'!R134-'Приложение №1'!S134</f>
        <v>3532779.7256144583</v>
      </c>
      <c r="U134" s="79">
        <f>$N134/($K134+$L134)</f>
        <v>2786.4057069482988</v>
      </c>
      <c r="V134" s="79">
        <f>$N134/($K134+$L134)</f>
        <v>2786.4057069482988</v>
      </c>
      <c r="W134" s="87">
        <v>2022</v>
      </c>
      <c r="X134" s="88" t="e">
        <f>+#REF!-'[1]Приложение №1'!$P1314</f>
        <v>#REF!</v>
      </c>
      <c r="Y134" s="6" t="s">
        <v>200</v>
      </c>
      <c r="Z134" s="46">
        <f>SUM(AA134:AO134)</f>
        <v>43468971.050000004</v>
      </c>
      <c r="AA134" s="31">
        <v>6634698.5656060204</v>
      </c>
      <c r="AB134" s="31">
        <v>2364215.8595970599</v>
      </c>
      <c r="AC134" s="31">
        <v>2470079.5170193799</v>
      </c>
      <c r="AD134" s="31">
        <v>0</v>
      </c>
      <c r="AE134" s="31">
        <v>946159.85291436</v>
      </c>
      <c r="AF134" s="31"/>
      <c r="AG134" s="31">
        <v>254591.55199296001</v>
      </c>
      <c r="AH134" s="31">
        <v>0</v>
      </c>
      <c r="AI134" s="31">
        <v>12129238.4675742</v>
      </c>
      <c r="AJ134" s="31">
        <v>0</v>
      </c>
      <c r="AK134" s="31">
        <v>6297556.7640778804</v>
      </c>
      <c r="AL134" s="31">
        <v>6792652.1243855404</v>
      </c>
      <c r="AM134" s="31">
        <v>4316528.7304999996</v>
      </c>
      <c r="AN134" s="47">
        <v>434689.71049999999</v>
      </c>
      <c r="AO134" s="48">
        <v>828559.90583259996</v>
      </c>
      <c r="AP134" s="91">
        <f>+N134-'Приложение №2'!E134</f>
        <v>0</v>
      </c>
      <c r="AQ134" s="6">
        <f>1200544.79-636134.19</f>
        <v>564410.60000000009</v>
      </c>
      <c r="AR134" s="6">
        <f t="shared" si="61"/>
        <v>283386.59999999998</v>
      </c>
      <c r="AS134" s="6">
        <f>+(K134*10+L134*20)*12*30-7837046.47</f>
        <v>2164833.5300000003</v>
      </c>
      <c r="AT134" s="88">
        <f>+S134-AS134</f>
        <v>0</v>
      </c>
    </row>
    <row r="135" spans="1:46">
      <c r="A135" s="67">
        <f t="shared" si="49"/>
        <v>121</v>
      </c>
      <c r="B135" s="68">
        <f t="shared" si="50"/>
        <v>121</v>
      </c>
      <c r="C135" s="68" t="s">
        <v>196</v>
      </c>
      <c r="D135" s="68" t="s">
        <v>201</v>
      </c>
      <c r="E135" s="69">
        <v>1971</v>
      </c>
      <c r="F135" s="69">
        <v>1971</v>
      </c>
      <c r="G135" s="69" t="s">
        <v>58</v>
      </c>
      <c r="H135" s="69">
        <v>4</v>
      </c>
      <c r="I135" s="69">
        <v>4</v>
      </c>
      <c r="J135" s="79">
        <v>2851.3</v>
      </c>
      <c r="K135" s="79">
        <v>2629.3</v>
      </c>
      <c r="L135" s="79">
        <v>0</v>
      </c>
      <c r="M135" s="80">
        <v>126</v>
      </c>
      <c r="N135" s="83">
        <f t="shared" si="56"/>
        <v>1318598.3729000001</v>
      </c>
      <c r="O135" s="79"/>
      <c r="P135" s="85"/>
      <c r="Q135" s="85"/>
      <c r="R135" s="85">
        <f>+'Приложение №2'!E135</f>
        <v>1318598.3729000001</v>
      </c>
      <c r="S135" s="85">
        <f>+'Приложение №2'!E135-'Приложение №1'!R135</f>
        <v>0</v>
      </c>
      <c r="T135" s="79">
        <f>+'Приложение №2'!E135-'Приложение №1'!P135-'Приложение №1'!Q135-'Приложение №1'!R135-'Приложение №1'!S135</f>
        <v>0</v>
      </c>
      <c r="U135" s="85">
        <f t="shared" ref="U135:V135" si="62">$N135/($K135+$L135)</f>
        <v>501.50168215874947</v>
      </c>
      <c r="V135" s="85">
        <f t="shared" si="62"/>
        <v>501.50168215874947</v>
      </c>
      <c r="W135" s="87">
        <v>2022</v>
      </c>
      <c r="X135" s="88" t="e">
        <f>+#REF!-'[1]Приложение №1'!$P436</f>
        <v>#REF!</v>
      </c>
      <c r="Z135" s="46">
        <f>SUM(AA135:AO135)</f>
        <v>6580564.0300000003</v>
      </c>
      <c r="AA135" s="31">
        <v>0</v>
      </c>
      <c r="AB135" s="31">
        <v>2237961.00035928</v>
      </c>
      <c r="AC135" s="31">
        <v>2338171.2866580598</v>
      </c>
      <c r="AD135" s="31">
        <v>0</v>
      </c>
      <c r="AE135" s="31">
        <v>895632.61937688</v>
      </c>
      <c r="AF135" s="31"/>
      <c r="AG135" s="31">
        <v>0</v>
      </c>
      <c r="AH135" s="31">
        <v>0</v>
      </c>
      <c r="AI135" s="31">
        <v>0</v>
      </c>
      <c r="AJ135" s="31">
        <v>0</v>
      </c>
      <c r="AK135" s="31">
        <v>0</v>
      </c>
      <c r="AL135" s="31">
        <v>0</v>
      </c>
      <c r="AM135" s="31">
        <v>923337.06700000004</v>
      </c>
      <c r="AN135" s="47">
        <v>65805.640299999999</v>
      </c>
      <c r="AO135" s="48">
        <v>119656.41630578</v>
      </c>
      <c r="AP135" s="91">
        <f>+N135-'Приложение №2'!E135</f>
        <v>0</v>
      </c>
      <c r="AQ135" s="6">
        <v>1216435.44</v>
      </c>
      <c r="AR135" s="6">
        <f t="shared" si="61"/>
        <v>268188.59999999998</v>
      </c>
      <c r="AS135" s="6">
        <f>+(K135*10+L135*20)*12*30</f>
        <v>9465480</v>
      </c>
    </row>
    <row r="136" spans="1:46">
      <c r="A136" s="67">
        <f t="shared" si="49"/>
        <v>122</v>
      </c>
      <c r="B136" s="68">
        <f t="shared" si="50"/>
        <v>122</v>
      </c>
      <c r="C136" s="68" t="s">
        <v>202</v>
      </c>
      <c r="D136" s="68" t="s">
        <v>203</v>
      </c>
      <c r="E136" s="69">
        <v>1983</v>
      </c>
      <c r="F136" s="69">
        <v>1983</v>
      </c>
      <c r="G136" s="69" t="s">
        <v>58</v>
      </c>
      <c r="H136" s="69">
        <v>2</v>
      </c>
      <c r="I136" s="69">
        <v>2</v>
      </c>
      <c r="J136" s="79">
        <v>910.77</v>
      </c>
      <c r="K136" s="79">
        <v>841.26</v>
      </c>
      <c r="L136" s="79">
        <v>0</v>
      </c>
      <c r="M136" s="80">
        <v>34</v>
      </c>
      <c r="N136" s="83">
        <f t="shared" si="56"/>
        <v>1175462.0518470199</v>
      </c>
      <c r="O136" s="79"/>
      <c r="P136" s="85">
        <v>54031.710000000698</v>
      </c>
      <c r="Q136" s="85"/>
      <c r="R136" s="85">
        <f>+AQ136+AR136</f>
        <v>393318.14</v>
      </c>
      <c r="S136" s="85">
        <f>+'Приложение №2'!E136-'Приложение №1'!P136-'Приложение №1'!Q136-'Приложение №1'!R136</f>
        <v>728112.20184701926</v>
      </c>
      <c r="T136" s="79">
        <f>+'Приложение №2'!E136-'Приложение №1'!P136-'Приложение №1'!Q136-'Приложение №1'!R136-'Приложение №1'!S136</f>
        <v>0</v>
      </c>
      <c r="U136" s="85">
        <f t="shared" si="59"/>
        <v>1397.2636899971708</v>
      </c>
      <c r="V136" s="85">
        <f t="shared" si="59"/>
        <v>1397.2636899971708</v>
      </c>
      <c r="W136" s="87">
        <v>2022</v>
      </c>
      <c r="X136" s="88" t="e">
        <f>+#REF!-'[1]Приложение №1'!$P742</f>
        <v>#REF!</v>
      </c>
      <c r="Z136" s="46">
        <f t="shared" si="5"/>
        <v>6295969.4100000001</v>
      </c>
      <c r="AA136" s="31">
        <v>2467129.6784152202</v>
      </c>
      <c r="AB136" s="31">
        <v>1501213.4170404</v>
      </c>
      <c r="AC136" s="31">
        <v>707372.31680261996</v>
      </c>
      <c r="AD136" s="31">
        <v>602841.43419444002</v>
      </c>
      <c r="AE136" s="31">
        <v>0</v>
      </c>
      <c r="AF136" s="31"/>
      <c r="AG136" s="31">
        <v>262217.35903776</v>
      </c>
      <c r="AH136" s="31">
        <v>0</v>
      </c>
      <c r="AI136" s="31">
        <v>0</v>
      </c>
      <c r="AJ136" s="31">
        <v>0</v>
      </c>
      <c r="AK136" s="31">
        <v>0</v>
      </c>
      <c r="AL136" s="31">
        <v>0</v>
      </c>
      <c r="AM136" s="31">
        <v>571070.00049999997</v>
      </c>
      <c r="AN136" s="47">
        <v>62959.694100000001</v>
      </c>
      <c r="AO136" s="48">
        <v>121165.50990956</v>
      </c>
      <c r="AP136" s="91">
        <f>+N136-'Приложение №2'!E136</f>
        <v>0</v>
      </c>
      <c r="AQ136" s="6">
        <f>380898.3-73388.68</f>
        <v>307509.62</v>
      </c>
      <c r="AR136" s="6">
        <f t="shared" si="61"/>
        <v>85808.52</v>
      </c>
      <c r="AS136" s="6">
        <f>+(K136*10+L136*20)*12*30-439562.52</f>
        <v>2588973.4800000004</v>
      </c>
      <c r="AT136" s="88">
        <f>+P136+Q136+R136+S136+T136-'Приложение №2'!E136</f>
        <v>0</v>
      </c>
    </row>
    <row r="137" spans="1:46">
      <c r="A137" s="67">
        <f t="shared" si="49"/>
        <v>123</v>
      </c>
      <c r="B137" s="68">
        <f t="shared" si="50"/>
        <v>123</v>
      </c>
      <c r="C137" s="68" t="s">
        <v>204</v>
      </c>
      <c r="D137" s="68" t="s">
        <v>205</v>
      </c>
      <c r="E137" s="69">
        <v>1989</v>
      </c>
      <c r="F137" s="69">
        <v>1989</v>
      </c>
      <c r="G137" s="69" t="s">
        <v>58</v>
      </c>
      <c r="H137" s="69">
        <v>2</v>
      </c>
      <c r="I137" s="69">
        <v>2</v>
      </c>
      <c r="J137" s="79">
        <v>915</v>
      </c>
      <c r="K137" s="79">
        <v>892.81</v>
      </c>
      <c r="L137" s="79">
        <v>0</v>
      </c>
      <c r="M137" s="80">
        <v>32</v>
      </c>
      <c r="N137" s="83">
        <f t="shared" si="56"/>
        <v>7543619.0781599991</v>
      </c>
      <c r="O137" s="79"/>
      <c r="P137" s="85">
        <v>1628827.36333333</v>
      </c>
      <c r="Q137" s="85"/>
      <c r="R137" s="85">
        <f>+AQ137+AR137</f>
        <v>458392.32000000001</v>
      </c>
      <c r="S137" s="85">
        <f>+AS137</f>
        <v>3214115.9999999995</v>
      </c>
      <c r="T137" s="79">
        <f>+'Приложение №2'!E137-'Приложение №1'!P137-'Приложение №1'!Q137-'Приложение №1'!R137-'Приложение №1'!S137</f>
        <v>2242283.3948266697</v>
      </c>
      <c r="U137" s="85">
        <f>$N137/($K137+$L137)</f>
        <v>8449.299490552301</v>
      </c>
      <c r="V137" s="85">
        <f>$N137/($K137+$L137)</f>
        <v>8449.299490552301</v>
      </c>
      <c r="W137" s="87">
        <v>2022</v>
      </c>
      <c r="X137" s="88" t="e">
        <f>+#REF!-'[1]Приложение №1'!$P1127</f>
        <v>#REF!</v>
      </c>
      <c r="Z137" s="46">
        <f>SUM(AA137:AO137)</f>
        <v>8546292.5500000007</v>
      </c>
      <c r="AA137" s="31">
        <v>0</v>
      </c>
      <c r="AB137" s="31">
        <v>0</v>
      </c>
      <c r="AC137" s="31">
        <v>0</v>
      </c>
      <c r="AD137" s="31">
        <v>0</v>
      </c>
      <c r="AE137" s="31">
        <v>0</v>
      </c>
      <c r="AF137" s="31"/>
      <c r="AG137" s="31">
        <v>0</v>
      </c>
      <c r="AH137" s="31">
        <v>0</v>
      </c>
      <c r="AI137" s="31">
        <v>7527061.7004869999</v>
      </c>
      <c r="AJ137" s="31">
        <v>0</v>
      </c>
      <c r="AK137" s="31">
        <v>0</v>
      </c>
      <c r="AL137" s="31">
        <v>0</v>
      </c>
      <c r="AM137" s="31">
        <v>769166.32949999999</v>
      </c>
      <c r="AN137" s="47">
        <v>85462.925499999998</v>
      </c>
      <c r="AO137" s="48">
        <v>164601.59451299999</v>
      </c>
      <c r="AP137" s="91">
        <f>+N137-'Приложение №2'!E137</f>
        <v>0</v>
      </c>
      <c r="AQ137" s="6">
        <v>367325.7</v>
      </c>
      <c r="AR137" s="6">
        <f t="shared" si="61"/>
        <v>91066.619999999981</v>
      </c>
      <c r="AS137" s="6">
        <f>+(K137*10+L137*20)*12*30</f>
        <v>3214115.9999999995</v>
      </c>
      <c r="AT137" s="88">
        <f>+P137+Q137+R137+S137+T137-'Приложение №2'!E137</f>
        <v>0</v>
      </c>
    </row>
    <row r="138" spans="1:46">
      <c r="A138" s="67">
        <f t="shared" si="49"/>
        <v>124</v>
      </c>
      <c r="B138" s="68">
        <f t="shared" si="50"/>
        <v>124</v>
      </c>
      <c r="C138" s="68" t="s">
        <v>204</v>
      </c>
      <c r="D138" s="68" t="s">
        <v>206</v>
      </c>
      <c r="E138" s="69">
        <v>1976</v>
      </c>
      <c r="F138" s="69">
        <v>2008</v>
      </c>
      <c r="G138" s="69" t="s">
        <v>58</v>
      </c>
      <c r="H138" s="69">
        <v>4</v>
      </c>
      <c r="I138" s="69">
        <v>4</v>
      </c>
      <c r="J138" s="79">
        <v>4257.32</v>
      </c>
      <c r="K138" s="79">
        <v>3128.38</v>
      </c>
      <c r="L138" s="79">
        <v>991.08</v>
      </c>
      <c r="M138" s="80">
        <v>124</v>
      </c>
      <c r="N138" s="83">
        <f t="shared" si="56"/>
        <v>5577897.7643837398</v>
      </c>
      <c r="O138" s="79"/>
      <c r="P138" s="85"/>
      <c r="Q138" s="85"/>
      <c r="R138" s="85">
        <f t="shared" ref="R138" si="63">+AQ138+AR138</f>
        <v>1333462.67</v>
      </c>
      <c r="S138" s="85">
        <f>+'Приложение №2'!E138-'Приложение №1'!R138</f>
        <v>4244435.0943837399</v>
      </c>
      <c r="T138" s="79">
        <f>+'Приложение №2'!E138-'Приложение №1'!P138-'Приложение №1'!Q138-'Приложение №1'!R138-'Приложение №1'!S138</f>
        <v>0</v>
      </c>
      <c r="U138" s="85">
        <f t="shared" ref="U138:V138" si="64">$N138/($K138+$L138)</f>
        <v>1354.0361514333772</v>
      </c>
      <c r="V138" s="85">
        <f t="shared" si="64"/>
        <v>1354.0361514333772</v>
      </c>
      <c r="W138" s="87">
        <v>2022</v>
      </c>
      <c r="X138" s="88" t="e">
        <f>+#REF!-'[1]Приложение №1'!$P565</f>
        <v>#REF!</v>
      </c>
      <c r="Z138" s="46">
        <f t="shared" ref="Z138" si="65">SUM(AA138:AO138)</f>
        <v>16411728.57</v>
      </c>
      <c r="AA138" s="31">
        <v>7185234.1705489801</v>
      </c>
      <c r="AB138" s="31">
        <v>2542217.2836664799</v>
      </c>
      <c r="AC138" s="31">
        <v>0</v>
      </c>
      <c r="AD138" s="31">
        <v>1662855.463857</v>
      </c>
      <c r="AE138" s="31">
        <v>2127796.9824119401</v>
      </c>
      <c r="AF138" s="31"/>
      <c r="AG138" s="31">
        <v>285097.02429768001</v>
      </c>
      <c r="AH138" s="31">
        <v>0</v>
      </c>
      <c r="AI138" s="31">
        <v>0</v>
      </c>
      <c r="AJ138" s="31">
        <v>0</v>
      </c>
      <c r="AK138" s="31">
        <v>0</v>
      </c>
      <c r="AL138" s="31">
        <v>0</v>
      </c>
      <c r="AM138" s="31">
        <v>2142562.3114999998</v>
      </c>
      <c r="AN138" s="47">
        <v>164117.28570000001</v>
      </c>
      <c r="AO138" s="48">
        <v>301848.04801791999</v>
      </c>
      <c r="AP138" s="91">
        <f>+N138-'Приложение №2'!E138</f>
        <v>0</v>
      </c>
      <c r="AQ138" s="6">
        <f>1377282.4-565094.81</f>
        <v>812187.58999999985</v>
      </c>
      <c r="AR138" s="6">
        <f t="shared" si="61"/>
        <v>521275.08</v>
      </c>
      <c r="AS138" s="6">
        <f>+(K138*10+L138*20)*12*30-180969.62</f>
        <v>18216974.379999999</v>
      </c>
    </row>
    <row r="139" spans="1:46">
      <c r="A139" s="67">
        <f t="shared" si="49"/>
        <v>125</v>
      </c>
      <c r="B139" s="68">
        <f t="shared" si="50"/>
        <v>125</v>
      </c>
      <c r="C139" s="68" t="s">
        <v>204</v>
      </c>
      <c r="D139" s="68" t="s">
        <v>207</v>
      </c>
      <c r="E139" s="69">
        <v>1964</v>
      </c>
      <c r="F139" s="69">
        <v>1964</v>
      </c>
      <c r="G139" s="69" t="s">
        <v>58</v>
      </c>
      <c r="H139" s="69">
        <v>2</v>
      </c>
      <c r="I139" s="69">
        <v>2</v>
      </c>
      <c r="J139" s="79">
        <v>816.77</v>
      </c>
      <c r="K139" s="79">
        <v>598.04999999999995</v>
      </c>
      <c r="L139" s="79">
        <v>218.72</v>
      </c>
      <c r="M139" s="80">
        <v>23</v>
      </c>
      <c r="N139" s="83">
        <f t="shared" si="56"/>
        <v>5711883.7509560008</v>
      </c>
      <c r="O139" s="79"/>
      <c r="P139" s="85">
        <v>1063520.6100000001</v>
      </c>
      <c r="Q139" s="85"/>
      <c r="R139" s="85">
        <f t="shared" ref="R139:R142" si="66">+AQ139+AR139</f>
        <v>229835.71999999997</v>
      </c>
      <c r="S139" s="85">
        <f t="shared" ref="S139" si="67">+AS139</f>
        <v>3698306.2799999993</v>
      </c>
      <c r="T139" s="79">
        <f>+'Приложение №2'!E139-'Приложение №1'!P139-'Приложение №1'!Q139-'Приложение №1'!R139-'Приложение №1'!S139</f>
        <v>720221.14095600136</v>
      </c>
      <c r="U139" s="85">
        <f t="shared" ref="U139:V142" si="68">$N139/($K139+$L139)</f>
        <v>6993.2585072370448</v>
      </c>
      <c r="V139" s="85">
        <f t="shared" si="68"/>
        <v>6993.2585072370448</v>
      </c>
      <c r="W139" s="87">
        <v>2022</v>
      </c>
      <c r="X139" s="88" t="e">
        <f>+#REF!-'[1]Приложение №1'!$P563</f>
        <v>#REF!</v>
      </c>
      <c r="Z139" s="46">
        <f t="shared" ref="Z139:Z145" si="69">SUM(AA139:AO139)</f>
        <v>6301561.3699999992</v>
      </c>
      <c r="AA139" s="31">
        <v>0</v>
      </c>
      <c r="AB139" s="31">
        <v>0</v>
      </c>
      <c r="AC139" s="31">
        <v>499972.95528431999</v>
      </c>
      <c r="AD139" s="31">
        <v>0</v>
      </c>
      <c r="AE139" s="31">
        <v>0</v>
      </c>
      <c r="AF139" s="31"/>
      <c r="AG139" s="31">
        <v>0</v>
      </c>
      <c r="AH139" s="31">
        <v>0</v>
      </c>
      <c r="AI139" s="31">
        <v>5044446.5320746005</v>
      </c>
      <c r="AJ139" s="31">
        <v>0</v>
      </c>
      <c r="AK139" s="31">
        <v>0</v>
      </c>
      <c r="AL139" s="31">
        <v>0</v>
      </c>
      <c r="AM139" s="31">
        <v>572881.04410000006</v>
      </c>
      <c r="AN139" s="47">
        <v>63015.613700000002</v>
      </c>
      <c r="AO139" s="48">
        <v>121245.22484107999</v>
      </c>
      <c r="AP139" s="91">
        <f>+N139-'Приложение №2'!E139</f>
        <v>0</v>
      </c>
      <c r="AQ139" s="6">
        <f>223283.02-99067.28</f>
        <v>124215.73999999999</v>
      </c>
      <c r="AR139" s="6">
        <f t="shared" si="61"/>
        <v>105619.97999999998</v>
      </c>
      <c r="AS139" s="6">
        <f>+(K139*10+L139*20)*12*30-29457.72</f>
        <v>3698306.2799999993</v>
      </c>
      <c r="AT139" s="88">
        <f>+P139+Q139+R139+S139+T139-'Приложение №2'!E139</f>
        <v>0</v>
      </c>
    </row>
    <row r="140" spans="1:46">
      <c r="A140" s="67">
        <f t="shared" si="49"/>
        <v>126</v>
      </c>
      <c r="B140" s="68">
        <f t="shared" si="50"/>
        <v>126</v>
      </c>
      <c r="C140" s="68" t="s">
        <v>204</v>
      </c>
      <c r="D140" s="68" t="s">
        <v>208</v>
      </c>
      <c r="E140" s="69">
        <v>1975</v>
      </c>
      <c r="F140" s="69">
        <v>2008</v>
      </c>
      <c r="G140" s="69" t="s">
        <v>58</v>
      </c>
      <c r="H140" s="69">
        <v>4</v>
      </c>
      <c r="I140" s="69">
        <v>4</v>
      </c>
      <c r="J140" s="79">
        <v>4182.96</v>
      </c>
      <c r="K140" s="79">
        <v>3048.03</v>
      </c>
      <c r="L140" s="79">
        <v>978.37</v>
      </c>
      <c r="M140" s="80">
        <v>135</v>
      </c>
      <c r="N140" s="83">
        <f t="shared" si="56"/>
        <v>4646812.0886898199</v>
      </c>
      <c r="O140" s="79"/>
      <c r="P140" s="85"/>
      <c r="Q140" s="85"/>
      <c r="R140" s="85">
        <f t="shared" si="66"/>
        <v>1566212.3599999999</v>
      </c>
      <c r="S140" s="85">
        <f>+'Приложение №2'!E140-'Приложение №1'!R140</f>
        <v>3080599.72868982</v>
      </c>
      <c r="T140" s="79">
        <f>+'Приложение №2'!E140-'Приложение №1'!P140-'Приложение №1'!Q140-'Приложение №1'!R140-'Приложение №1'!S140</f>
        <v>0</v>
      </c>
      <c r="U140" s="85">
        <f t="shared" si="68"/>
        <v>1154.0860542146384</v>
      </c>
      <c r="V140" s="85">
        <f t="shared" si="68"/>
        <v>1154.0860542146384</v>
      </c>
      <c r="W140" s="87">
        <v>2022</v>
      </c>
      <c r="X140" s="88" t="e">
        <f>+#REF!-'[1]Приложение №1'!$P564</f>
        <v>#REF!</v>
      </c>
      <c r="Z140" s="46">
        <f t="shared" si="69"/>
        <v>16048675.259999998</v>
      </c>
      <c r="AA140" s="31">
        <v>7026285.4671664201</v>
      </c>
      <c r="AB140" s="31">
        <v>2485979.4267953401</v>
      </c>
      <c r="AC140" s="31">
        <v>0</v>
      </c>
      <c r="AD140" s="31">
        <v>1626070.4809314001</v>
      </c>
      <c r="AE140" s="31">
        <v>2080726.7578889399</v>
      </c>
      <c r="AF140" s="31"/>
      <c r="AG140" s="31">
        <v>278790.22600296</v>
      </c>
      <c r="AH140" s="31">
        <v>0</v>
      </c>
      <c r="AI140" s="31">
        <v>0</v>
      </c>
      <c r="AJ140" s="31">
        <v>0</v>
      </c>
      <c r="AK140" s="31">
        <v>0</v>
      </c>
      <c r="AL140" s="31">
        <v>0</v>
      </c>
      <c r="AM140" s="31">
        <v>2095165.4553</v>
      </c>
      <c r="AN140" s="47">
        <v>160486.75260000001</v>
      </c>
      <c r="AO140" s="48">
        <v>295170.69331494003</v>
      </c>
      <c r="AP140" s="91">
        <f>+N140-'Приложение №2'!E140</f>
        <v>0</v>
      </c>
      <c r="AQ140" s="6">
        <f>1500891.17-445165.35</f>
        <v>1055725.8199999998</v>
      </c>
      <c r="AR140" s="6">
        <f t="shared" si="61"/>
        <v>510486.54</v>
      </c>
      <c r="AS140" s="6">
        <f>+(K140*10+L140*20)*12*30-179374.89</f>
        <v>17837797.109999999</v>
      </c>
    </row>
    <row r="141" spans="1:46">
      <c r="A141" s="67">
        <f t="shared" si="49"/>
        <v>127</v>
      </c>
      <c r="B141" s="68">
        <f t="shared" si="50"/>
        <v>127</v>
      </c>
      <c r="C141" s="68" t="s">
        <v>204</v>
      </c>
      <c r="D141" s="68" t="s">
        <v>209</v>
      </c>
      <c r="E141" s="69">
        <v>1978</v>
      </c>
      <c r="F141" s="69">
        <v>2007</v>
      </c>
      <c r="G141" s="69" t="s">
        <v>58</v>
      </c>
      <c r="H141" s="69">
        <v>4</v>
      </c>
      <c r="I141" s="69">
        <v>4</v>
      </c>
      <c r="J141" s="79">
        <v>3576.31</v>
      </c>
      <c r="K141" s="79">
        <v>2733.31</v>
      </c>
      <c r="L141" s="79">
        <v>843</v>
      </c>
      <c r="M141" s="80">
        <v>110</v>
      </c>
      <c r="N141" s="83">
        <f t="shared" si="56"/>
        <v>4535295.2881458001</v>
      </c>
      <c r="O141" s="79"/>
      <c r="P141" s="85"/>
      <c r="Q141" s="85"/>
      <c r="R141" s="85">
        <f t="shared" si="66"/>
        <v>1244325.77</v>
      </c>
      <c r="S141" s="85">
        <f>+'Приложение №2'!E141-'Приложение №1'!R141</f>
        <v>3290969.5181458001</v>
      </c>
      <c r="T141" s="79">
        <f>+'Приложение №2'!E141-'Приложение №1'!P141-'Приложение №1'!Q141-'Приложение №1'!R141-'Приложение №1'!S141</f>
        <v>0</v>
      </c>
      <c r="U141" s="85">
        <f t="shared" si="68"/>
        <v>1268.1493741162819</v>
      </c>
      <c r="V141" s="85">
        <f t="shared" si="68"/>
        <v>1268.1493741162819</v>
      </c>
      <c r="W141" s="87">
        <v>2022</v>
      </c>
      <c r="X141" s="88" t="e">
        <f>+#REF!-'[1]Приложение №1'!$P565</f>
        <v>#REF!</v>
      </c>
      <c r="Z141" s="46">
        <f t="shared" si="69"/>
        <v>14323988.610000001</v>
      </c>
      <c r="AA141" s="31">
        <v>6271198.8006540602</v>
      </c>
      <c r="AB141" s="31">
        <v>2218821.2026701001</v>
      </c>
      <c r="AC141" s="31">
        <v>0</v>
      </c>
      <c r="AD141" s="31">
        <v>1451323.2211791601</v>
      </c>
      <c r="AE141" s="31">
        <v>1857119.41303938</v>
      </c>
      <c r="AF141" s="31"/>
      <c r="AG141" s="31">
        <v>248829.75972035999</v>
      </c>
      <c r="AH141" s="31">
        <v>0</v>
      </c>
      <c r="AI141" s="31">
        <v>0</v>
      </c>
      <c r="AJ141" s="31">
        <v>0</v>
      </c>
      <c r="AK141" s="31">
        <v>0</v>
      </c>
      <c r="AL141" s="31">
        <v>0</v>
      </c>
      <c r="AM141" s="31">
        <v>1870006.4417999999</v>
      </c>
      <c r="AN141" s="47">
        <v>143239.8861</v>
      </c>
      <c r="AO141" s="48">
        <v>263449.88483693998</v>
      </c>
      <c r="AP141" s="91">
        <f>+N141-'Приложение №2'!E141</f>
        <v>0</v>
      </c>
      <c r="AQ141" s="6">
        <f>1278728.82-485172.67</f>
        <v>793556.15000000014</v>
      </c>
      <c r="AR141" s="6">
        <f t="shared" si="61"/>
        <v>450769.61999999994</v>
      </c>
      <c r="AS141" s="6">
        <f>+(K141*10+L141*20)*12*30-175262.76</f>
        <v>15734253.239999998</v>
      </c>
    </row>
    <row r="142" spans="1:46">
      <c r="A142" s="67">
        <f t="shared" si="49"/>
        <v>128</v>
      </c>
      <c r="B142" s="68">
        <f t="shared" si="50"/>
        <v>128</v>
      </c>
      <c r="C142" s="68" t="s">
        <v>204</v>
      </c>
      <c r="D142" s="68" t="s">
        <v>210</v>
      </c>
      <c r="E142" s="69">
        <v>1964</v>
      </c>
      <c r="F142" s="69">
        <v>1964</v>
      </c>
      <c r="G142" s="69" t="s">
        <v>58</v>
      </c>
      <c r="H142" s="69">
        <v>2</v>
      </c>
      <c r="I142" s="69">
        <v>2</v>
      </c>
      <c r="J142" s="79">
        <v>868.87</v>
      </c>
      <c r="K142" s="79">
        <v>613.55999999999995</v>
      </c>
      <c r="L142" s="79">
        <v>255.31</v>
      </c>
      <c r="M142" s="80">
        <v>26</v>
      </c>
      <c r="N142" s="83">
        <f t="shared" si="56"/>
        <v>5854211.9964419995</v>
      </c>
      <c r="O142" s="79"/>
      <c r="P142" s="85">
        <v>1044649.48333333</v>
      </c>
      <c r="Q142" s="85"/>
      <c r="R142" s="85">
        <f t="shared" si="66"/>
        <v>292223.84999999998</v>
      </c>
      <c r="S142" s="85">
        <f t="shared" ref="S142" si="70">+AS142</f>
        <v>4017523.1399999992</v>
      </c>
      <c r="T142" s="79">
        <f>+'Приложение №2'!E142-'Приложение №1'!P142-'Приложение №1'!Q142-'Приложение №1'!R142-'Приложение №1'!S142</f>
        <v>499815.52310867095</v>
      </c>
      <c r="U142" s="85">
        <f t="shared" si="68"/>
        <v>6737.7306115322199</v>
      </c>
      <c r="V142" s="85">
        <f t="shared" si="68"/>
        <v>6737.7306115322199</v>
      </c>
      <c r="W142" s="87">
        <v>2022</v>
      </c>
      <c r="X142" s="88" t="e">
        <f>+#REF!-'[1]Приложение №1'!$P566</f>
        <v>#REF!</v>
      </c>
      <c r="Z142" s="46">
        <f t="shared" si="69"/>
        <v>6504868.2400000002</v>
      </c>
      <c r="AA142" s="31">
        <v>0</v>
      </c>
      <c r="AB142" s="31">
        <v>0</v>
      </c>
      <c r="AC142" s="31">
        <v>516103.55464625999</v>
      </c>
      <c r="AD142" s="31">
        <v>0</v>
      </c>
      <c r="AE142" s="31">
        <v>0</v>
      </c>
      <c r="AF142" s="31"/>
      <c r="AG142" s="31">
        <v>0</v>
      </c>
      <c r="AH142" s="31">
        <v>0</v>
      </c>
      <c r="AI142" s="31">
        <v>5207195.1827069996</v>
      </c>
      <c r="AJ142" s="31">
        <v>0</v>
      </c>
      <c r="AK142" s="31">
        <v>0</v>
      </c>
      <c r="AL142" s="31">
        <v>0</v>
      </c>
      <c r="AM142" s="31">
        <v>591363.86849999998</v>
      </c>
      <c r="AN142" s="47">
        <v>65048.682399999998</v>
      </c>
      <c r="AO142" s="48">
        <v>125156.95174674</v>
      </c>
      <c r="AP142" s="91">
        <f>+N142-'Приложение №2'!E142</f>
        <v>0</v>
      </c>
      <c r="AQ142" s="6">
        <f>278417.8-100860.31</f>
        <v>177557.49</v>
      </c>
      <c r="AR142" s="6">
        <f t="shared" si="61"/>
        <v>114666.35999999997</v>
      </c>
      <c r="AS142" s="6">
        <f>+(K142*10+L142*20)*12*30-29524.86</f>
        <v>4017523.1399999992</v>
      </c>
      <c r="AT142" s="88">
        <f>+P142+Q142+R142+S142+T142-'Приложение №2'!E142</f>
        <v>0</v>
      </c>
    </row>
    <row r="143" spans="1:46">
      <c r="A143" s="67">
        <f t="shared" si="49"/>
        <v>129</v>
      </c>
      <c r="B143" s="68">
        <f t="shared" si="50"/>
        <v>129</v>
      </c>
      <c r="C143" s="68" t="s">
        <v>211</v>
      </c>
      <c r="D143" s="68" t="s">
        <v>212</v>
      </c>
      <c r="E143" s="69">
        <v>1984</v>
      </c>
      <c r="F143" s="69">
        <v>2010</v>
      </c>
      <c r="G143" s="69" t="s">
        <v>58</v>
      </c>
      <c r="H143" s="69">
        <v>5</v>
      </c>
      <c r="I143" s="69">
        <v>4</v>
      </c>
      <c r="J143" s="79">
        <v>3209.1</v>
      </c>
      <c r="K143" s="79">
        <v>1814.6</v>
      </c>
      <c r="L143" s="79">
        <v>635</v>
      </c>
      <c r="M143" s="80">
        <v>66</v>
      </c>
      <c r="N143" s="83">
        <f t="shared" si="56"/>
        <v>526378.2994685102</v>
      </c>
      <c r="O143" s="79"/>
      <c r="P143" s="85"/>
      <c r="Q143" s="85"/>
      <c r="R143" s="85">
        <f>+'Приложение №2'!E143</f>
        <v>526378.2994685102</v>
      </c>
      <c r="S143" s="85"/>
      <c r="T143" s="79"/>
      <c r="U143" s="85">
        <f>$N143/($K143+$L143)</f>
        <v>214.88336849628928</v>
      </c>
      <c r="V143" s="85">
        <f>$N143/($K143+$L143)</f>
        <v>214.88336849628928</v>
      </c>
      <c r="W143" s="87">
        <v>2022</v>
      </c>
      <c r="X143" s="88" t="e">
        <f>+#REF!-'[1]Приложение №1'!$P1748</f>
        <v>#REF!</v>
      </c>
      <c r="Z143" s="46">
        <f t="shared" si="69"/>
        <v>1865966.0654482802</v>
      </c>
      <c r="AA143" s="31"/>
      <c r="AB143" s="31"/>
      <c r="AC143" s="31"/>
      <c r="AD143" s="31">
        <v>1570389.5768170101</v>
      </c>
      <c r="AE143" s="31">
        <v>0</v>
      </c>
      <c r="AF143" s="31"/>
      <c r="AG143" s="31">
        <v>0</v>
      </c>
      <c r="AH143" s="31">
        <v>0</v>
      </c>
      <c r="AI143" s="31">
        <v>0</v>
      </c>
      <c r="AJ143" s="31">
        <v>0</v>
      </c>
      <c r="AK143" s="31">
        <v>0</v>
      </c>
      <c r="AL143" s="31">
        <v>0</v>
      </c>
      <c r="AM143" s="31">
        <v>242575.588508277</v>
      </c>
      <c r="AN143" s="47">
        <v>18659.660654482901</v>
      </c>
      <c r="AO143" s="48">
        <v>34341.239468510197</v>
      </c>
      <c r="AP143" s="91">
        <f>+N143-'Приложение №2'!E143</f>
        <v>0</v>
      </c>
      <c r="AQ143" s="6">
        <v>1304593.93</v>
      </c>
      <c r="AR143" s="6">
        <f t="shared" si="61"/>
        <v>314629.2</v>
      </c>
      <c r="AS143" s="6">
        <f>+(K143*10+L143*20)*12*30</f>
        <v>11104560</v>
      </c>
    </row>
    <row r="144" spans="1:46">
      <c r="A144" s="67">
        <f t="shared" si="49"/>
        <v>130</v>
      </c>
      <c r="B144" s="68">
        <f t="shared" si="50"/>
        <v>130</v>
      </c>
      <c r="C144" s="68" t="s">
        <v>211</v>
      </c>
      <c r="D144" s="68" t="s">
        <v>213</v>
      </c>
      <c r="E144" s="69">
        <v>1979</v>
      </c>
      <c r="F144" s="69">
        <v>2013</v>
      </c>
      <c r="G144" s="69" t="s">
        <v>58</v>
      </c>
      <c r="H144" s="69">
        <v>5</v>
      </c>
      <c r="I144" s="69">
        <v>4</v>
      </c>
      <c r="J144" s="79">
        <v>3313.8</v>
      </c>
      <c r="K144" s="79">
        <v>2402.9</v>
      </c>
      <c r="L144" s="79">
        <v>0</v>
      </c>
      <c r="M144" s="80">
        <v>83</v>
      </c>
      <c r="N144" s="83">
        <f t="shared" ref="N144:N176" si="71">+P144+Q144+R144+S144+T144</f>
        <v>466454.1786358984</v>
      </c>
      <c r="O144" s="79"/>
      <c r="P144" s="85"/>
      <c r="Q144" s="85"/>
      <c r="R144" s="85">
        <f>+'Приложение №2'!E144</f>
        <v>466454.1786358984</v>
      </c>
      <c r="S144" s="85">
        <f>+'Приложение №2'!E144-'Приложение №1'!R144</f>
        <v>0</v>
      </c>
      <c r="T144" s="79">
        <f>+'Приложение №2'!E144-'Приложение №1'!P144-'Приложение №1'!Q144-'Приложение №1'!R144-'Приложение №1'!S144</f>
        <v>0</v>
      </c>
      <c r="U144" s="85">
        <f t="shared" ref="U144:V145" si="72">$N144/($K144+$L144)</f>
        <v>194.12134447371858</v>
      </c>
      <c r="V144" s="85">
        <f t="shared" si="72"/>
        <v>194.12134447371858</v>
      </c>
      <c r="W144" s="87">
        <v>2022</v>
      </c>
      <c r="X144" s="88" t="e">
        <f>+#REF!-'[1]Приложение №1'!$P1539</f>
        <v>#REF!</v>
      </c>
      <c r="Z144" s="46">
        <f t="shared" si="69"/>
        <v>2386447.4372907188</v>
      </c>
      <c r="AA144" s="31"/>
      <c r="AB144" s="31"/>
      <c r="AC144" s="31"/>
      <c r="AD144" s="31">
        <v>2008424.61743412</v>
      </c>
      <c r="AE144" s="31">
        <v>0</v>
      </c>
      <c r="AF144" s="31"/>
      <c r="AG144" s="31">
        <v>0</v>
      </c>
      <c r="AH144" s="31">
        <v>0</v>
      </c>
      <c r="AI144" s="31">
        <v>0</v>
      </c>
      <c r="AJ144" s="31">
        <v>0</v>
      </c>
      <c r="AK144" s="31">
        <v>0</v>
      </c>
      <c r="AL144" s="31">
        <v>0</v>
      </c>
      <c r="AM144" s="31">
        <v>310238.16684779298</v>
      </c>
      <c r="AN144" s="47">
        <v>23864.4743729072</v>
      </c>
      <c r="AO144" s="48">
        <v>43920.178635898403</v>
      </c>
      <c r="AP144" s="91">
        <f>+N144-'Приложение №2'!E144</f>
        <v>0</v>
      </c>
      <c r="AQ144" s="6">
        <f>846724.36-198805.3544</f>
        <v>647919.00560000003</v>
      </c>
      <c r="AR144" s="6">
        <f t="shared" si="61"/>
        <v>245095.8</v>
      </c>
      <c r="AS144" s="6">
        <f>+(K144*10+L144*20)*12*30-658098.6</f>
        <v>7992341.4000000004</v>
      </c>
    </row>
    <row r="145" spans="1:46">
      <c r="A145" s="67">
        <f t="shared" si="49"/>
        <v>131</v>
      </c>
      <c r="B145" s="68">
        <f t="shared" si="50"/>
        <v>131</v>
      </c>
      <c r="C145" s="68" t="s">
        <v>211</v>
      </c>
      <c r="D145" s="68" t="s">
        <v>214</v>
      </c>
      <c r="E145" s="69">
        <v>1983</v>
      </c>
      <c r="F145" s="69">
        <v>2013</v>
      </c>
      <c r="G145" s="69" t="s">
        <v>58</v>
      </c>
      <c r="H145" s="69">
        <v>5</v>
      </c>
      <c r="I145" s="69">
        <v>4</v>
      </c>
      <c r="J145" s="79">
        <v>3317.4</v>
      </c>
      <c r="K145" s="79">
        <v>2427.1</v>
      </c>
      <c r="L145" s="79">
        <v>0</v>
      </c>
      <c r="M145" s="80">
        <v>71</v>
      </c>
      <c r="N145" s="83">
        <f t="shared" si="71"/>
        <v>592533.52921070822</v>
      </c>
      <c r="O145" s="79"/>
      <c r="P145" s="85"/>
      <c r="Q145" s="85"/>
      <c r="R145" s="85">
        <f>+'Приложение №2'!E145</f>
        <v>592533.52921070822</v>
      </c>
      <c r="S145" s="85">
        <f>+'Приложение №2'!E145-'Приложение №1'!R145</f>
        <v>0</v>
      </c>
      <c r="T145" s="79">
        <f>+'Приложение №2'!E145-'Приложение №1'!P145-'Приложение №1'!Q145-'Приложение №1'!R145-'Приложение №1'!S145</f>
        <v>0</v>
      </c>
      <c r="U145" s="85">
        <f t="shared" si="72"/>
        <v>244.13230983919419</v>
      </c>
      <c r="V145" s="85">
        <f t="shared" si="72"/>
        <v>244.13230983919419</v>
      </c>
      <c r="W145" s="87">
        <v>2022</v>
      </c>
      <c r="X145" s="88" t="e">
        <f>+#REF!-'[1]Приложение №1'!$P1144</f>
        <v>#REF!</v>
      </c>
      <c r="Z145" s="46">
        <f t="shared" si="69"/>
        <v>2412370.6373999277</v>
      </c>
      <c r="AA145" s="31">
        <v>0</v>
      </c>
      <c r="AB145" s="31">
        <v>0</v>
      </c>
      <c r="AC145" s="31">
        <v>0</v>
      </c>
      <c r="AD145" s="31">
        <v>2030241.47895323</v>
      </c>
      <c r="AE145" s="31">
        <v>0</v>
      </c>
      <c r="AF145" s="31"/>
      <c r="AG145" s="31">
        <v>0</v>
      </c>
      <c r="AH145" s="31">
        <v>0</v>
      </c>
      <c r="AI145" s="31">
        <v>0</v>
      </c>
      <c r="AJ145" s="31">
        <v>0</v>
      </c>
      <c r="AK145" s="31">
        <v>0</v>
      </c>
      <c r="AL145" s="31">
        <v>0</v>
      </c>
      <c r="AM145" s="31">
        <v>313608.18286199</v>
      </c>
      <c r="AN145" s="47">
        <v>24123.706373999201</v>
      </c>
      <c r="AO145" s="48">
        <v>44397.269210708197</v>
      </c>
      <c r="AP145" s="91">
        <f>+N145-'Приложение №2'!E145</f>
        <v>0</v>
      </c>
      <c r="AQ145" s="6">
        <v>701008.17</v>
      </c>
      <c r="AR145" s="6">
        <f t="shared" si="61"/>
        <v>247564.19999999998</v>
      </c>
      <c r="AS145" s="6">
        <f>+(K145*10+L145*20)*12*30</f>
        <v>8737560</v>
      </c>
    </row>
    <row r="146" spans="1:46">
      <c r="A146" s="67">
        <f t="shared" si="49"/>
        <v>132</v>
      </c>
      <c r="B146" s="68">
        <f t="shared" si="50"/>
        <v>132</v>
      </c>
      <c r="C146" s="68" t="s">
        <v>215</v>
      </c>
      <c r="D146" s="68" t="s">
        <v>216</v>
      </c>
      <c r="E146" s="69">
        <v>1977</v>
      </c>
      <c r="F146" s="69">
        <v>1977</v>
      </c>
      <c r="G146" s="69" t="s">
        <v>58</v>
      </c>
      <c r="H146" s="69">
        <v>5</v>
      </c>
      <c r="I146" s="69">
        <v>1</v>
      </c>
      <c r="J146" s="79">
        <v>1730.3</v>
      </c>
      <c r="K146" s="79">
        <v>1456.4</v>
      </c>
      <c r="L146" s="79">
        <v>0</v>
      </c>
      <c r="M146" s="80">
        <v>49</v>
      </c>
      <c r="N146" s="83">
        <f t="shared" si="71"/>
        <v>16085249.867532</v>
      </c>
      <c r="O146" s="79"/>
      <c r="P146" s="85">
        <v>3285382.14</v>
      </c>
      <c r="Q146" s="85"/>
      <c r="R146" s="85">
        <v>737257.37</v>
      </c>
      <c r="S146" s="85">
        <v>5196600</v>
      </c>
      <c r="T146" s="79">
        <f>+'Приложение №2'!E146-'Приложение №1'!P146-'Приложение №1'!Q146-'Приложение №1'!R146-'Приложение №1'!S146</f>
        <v>6866010.3575320002</v>
      </c>
      <c r="U146" s="85">
        <f t="shared" si="59"/>
        <v>11044.527511351276</v>
      </c>
      <c r="V146" s="85">
        <f t="shared" si="59"/>
        <v>11044.527511351276</v>
      </c>
      <c r="W146" s="87">
        <v>2022</v>
      </c>
      <c r="X146" s="88" t="e">
        <f>+#REF!-'[1]Приложение №1'!$P791</f>
        <v>#REF!</v>
      </c>
      <c r="Z146" s="46">
        <f t="shared" si="5"/>
        <v>38072067.119999997</v>
      </c>
      <c r="AA146" s="31">
        <v>4710479.1050062198</v>
      </c>
      <c r="AB146" s="31">
        <v>2176226.3089270201</v>
      </c>
      <c r="AC146" s="31">
        <v>2204614.38392244</v>
      </c>
      <c r="AD146" s="31">
        <v>1424137.12034328</v>
      </c>
      <c r="AE146" s="31">
        <v>0</v>
      </c>
      <c r="AF146" s="31"/>
      <c r="AG146" s="31">
        <v>146063.50321331999</v>
      </c>
      <c r="AH146" s="31">
        <v>0</v>
      </c>
      <c r="AI146" s="31">
        <v>11068738.746596999</v>
      </c>
      <c r="AJ146" s="31">
        <v>0</v>
      </c>
      <c r="AK146" s="31">
        <v>5717896.3951359596</v>
      </c>
      <c r="AL146" s="31">
        <v>5901111.3759780005</v>
      </c>
      <c r="AM146" s="31">
        <v>3612798.5854000002</v>
      </c>
      <c r="AN146" s="47">
        <v>380720.67119999998</v>
      </c>
      <c r="AO146" s="48">
        <v>729280.92427675996</v>
      </c>
      <c r="AP146" s="91">
        <f>+N146-'Приложение №2'!E146</f>
        <v>0</v>
      </c>
      <c r="AQ146" s="6">
        <v>590020.37</v>
      </c>
      <c r="AR146" s="6">
        <f t="shared" si="61"/>
        <v>148552.79999999999</v>
      </c>
      <c r="AS146" s="6">
        <f>+(K146*10+L146*20)*12*30</f>
        <v>5243040</v>
      </c>
      <c r="AT146" s="88">
        <f>+P146+Q146+R146+S146+T146-'Приложение №2'!E146</f>
        <v>0</v>
      </c>
    </row>
    <row r="147" spans="1:46">
      <c r="A147" s="67">
        <f t="shared" si="49"/>
        <v>133</v>
      </c>
      <c r="B147" s="68">
        <f t="shared" si="50"/>
        <v>133</v>
      </c>
      <c r="C147" s="68" t="s">
        <v>217</v>
      </c>
      <c r="D147" s="68" t="s">
        <v>218</v>
      </c>
      <c r="E147" s="69">
        <v>1984</v>
      </c>
      <c r="F147" s="69">
        <v>1984</v>
      </c>
      <c r="G147" s="69" t="s">
        <v>58</v>
      </c>
      <c r="H147" s="69">
        <v>5</v>
      </c>
      <c r="I147" s="69">
        <v>4</v>
      </c>
      <c r="J147" s="79">
        <v>3359.4</v>
      </c>
      <c r="K147" s="79">
        <v>2391.8000000000002</v>
      </c>
      <c r="L147" s="79">
        <v>553.20000000000005</v>
      </c>
      <c r="M147" s="80">
        <v>62</v>
      </c>
      <c r="N147" s="83">
        <f t="shared" si="71"/>
        <v>20219702.920000002</v>
      </c>
      <c r="O147" s="79"/>
      <c r="P147" s="85">
        <v>8393227.5</v>
      </c>
      <c r="Q147" s="85"/>
      <c r="R147" s="85">
        <v>597104.52</v>
      </c>
      <c r="S147" s="85">
        <f>+'Приложение №2'!E147-'Приложение №1'!P147-'Приложение №1'!R147-'Приложение №1'!T147</f>
        <v>9814456.8800000027</v>
      </c>
      <c r="T147" s="79">
        <v>1414914.02</v>
      </c>
      <c r="U147" s="85">
        <f t="shared" ref="U147:V147" si="73">$N147/($K147+$L147)</f>
        <v>6865.7734872665542</v>
      </c>
      <c r="V147" s="85">
        <f t="shared" si="73"/>
        <v>6865.7734872665542</v>
      </c>
      <c r="W147" s="87">
        <v>2022</v>
      </c>
      <c r="X147" s="88" t="e">
        <f>+#REF!-'[1]Приложение №1'!$P1544</f>
        <v>#REF!</v>
      </c>
      <c r="Z147" s="46">
        <f>SUM(AA147:AO147)</f>
        <v>24399375.708956137</v>
      </c>
      <c r="AA147" s="31">
        <v>0</v>
      </c>
      <c r="AB147" s="31">
        <v>0</v>
      </c>
      <c r="AC147" s="31">
        <v>0</v>
      </c>
      <c r="AD147" s="31">
        <v>0</v>
      </c>
      <c r="AE147" s="31">
        <v>0</v>
      </c>
      <c r="AF147" s="31"/>
      <c r="AG147" s="31">
        <v>0</v>
      </c>
      <c r="AH147" s="31">
        <v>0</v>
      </c>
      <c r="AI147" s="31">
        <v>0</v>
      </c>
      <c r="AJ147" s="31">
        <v>0</v>
      </c>
      <c r="AK147" s="31">
        <v>10229706.1</v>
      </c>
      <c r="AL147" s="31">
        <v>13577874.103205999</v>
      </c>
      <c r="AM147" s="31">
        <v>258631.32</v>
      </c>
      <c r="AN147" s="31">
        <v>39488.83</v>
      </c>
      <c r="AO147" s="48">
        <v>293675.35575013998</v>
      </c>
      <c r="AP147" s="91">
        <f>+N147-'Приложение №2'!E147</f>
        <v>0</v>
      </c>
      <c r="AQ147" s="6">
        <v>1110865.6299999999</v>
      </c>
      <c r="AR147" s="6">
        <f t="shared" si="61"/>
        <v>356816.39999999997</v>
      </c>
      <c r="AS147" s="6">
        <f>+(K147*10+L147*20)*12*30-3112059.45</f>
        <v>9481460.5500000007</v>
      </c>
      <c r="AT147" s="88">
        <f>+P147+Q147+R147+S147+T147-'Приложение №2'!E147</f>
        <v>0</v>
      </c>
    </row>
    <row r="148" spans="1:46">
      <c r="A148" s="67">
        <f t="shared" ref="A148:A207" si="74">+A147+1</f>
        <v>134</v>
      </c>
      <c r="B148" s="68">
        <f t="shared" ref="B148:B207" si="75">+B147+1</f>
        <v>134</v>
      </c>
      <c r="C148" s="68" t="s">
        <v>217</v>
      </c>
      <c r="D148" s="68" t="s">
        <v>219</v>
      </c>
      <c r="E148" s="69">
        <v>1980</v>
      </c>
      <c r="F148" s="69">
        <v>2013</v>
      </c>
      <c r="G148" s="69" t="s">
        <v>58</v>
      </c>
      <c r="H148" s="69">
        <v>5</v>
      </c>
      <c r="I148" s="69">
        <v>4</v>
      </c>
      <c r="J148" s="79">
        <v>3517.3</v>
      </c>
      <c r="K148" s="79">
        <v>2413.5</v>
      </c>
      <c r="L148" s="79">
        <v>670.3</v>
      </c>
      <c r="M148" s="80">
        <v>55</v>
      </c>
      <c r="N148" s="83">
        <f t="shared" si="71"/>
        <v>13485796.644782159</v>
      </c>
      <c r="O148" s="79"/>
      <c r="P148" s="85">
        <v>3328292.21</v>
      </c>
      <c r="Q148" s="85"/>
      <c r="R148" s="85"/>
      <c r="S148" s="85">
        <f>+'Приложение №2'!E148-'Приложение №1'!P148-'Приложение №1'!R148-'Приложение №1'!T148</f>
        <v>9692213.0105478577</v>
      </c>
      <c r="T148" s="79">
        <v>465291.42423429998</v>
      </c>
      <c r="U148" s="85">
        <f t="shared" si="59"/>
        <v>4373.110008684791</v>
      </c>
      <c r="V148" s="85">
        <f t="shared" si="59"/>
        <v>4373.110008684791</v>
      </c>
      <c r="W148" s="87">
        <v>2022</v>
      </c>
      <c r="X148" s="88" t="e">
        <f>+#REF!-'[1]Приложение №1'!$P794</f>
        <v>#REF!</v>
      </c>
      <c r="Y148" s="6" t="s">
        <v>220</v>
      </c>
      <c r="Z148" s="46">
        <f t="shared" si="5"/>
        <v>14492948.68038216</v>
      </c>
      <c r="AA148" s="31">
        <v>0</v>
      </c>
      <c r="AB148" s="31">
        <v>0</v>
      </c>
      <c r="AC148" s="31"/>
      <c r="AD148" s="31">
        <v>0</v>
      </c>
      <c r="AE148" s="31">
        <v>0</v>
      </c>
      <c r="AF148" s="31"/>
      <c r="AG148" s="31">
        <v>0</v>
      </c>
      <c r="AH148" s="31">
        <v>0</v>
      </c>
      <c r="AI148" s="31">
        <v>0</v>
      </c>
      <c r="AJ148" s="31">
        <v>0</v>
      </c>
      <c r="AK148" s="31">
        <v>13313168.82</v>
      </c>
      <c r="AL148" s="31">
        <v>0</v>
      </c>
      <c r="AM148" s="31">
        <v>947969.25600000005</v>
      </c>
      <c r="AN148" s="47">
        <v>59182.779600000002</v>
      </c>
      <c r="AO148" s="48">
        <v>172627.82478215999</v>
      </c>
      <c r="AP148" s="91">
        <f>+N148-'Приложение №2'!E148</f>
        <v>0</v>
      </c>
      <c r="AQ148" s="6">
        <v>1112557.28</v>
      </c>
      <c r="AR148" s="6">
        <f t="shared" si="61"/>
        <v>382918.2</v>
      </c>
      <c r="AS148" s="6">
        <f>+(K148*10+L148*20)*12*30-2158139.11-363880.66</f>
        <v>10992740.23</v>
      </c>
    </row>
    <row r="149" spans="1:46">
      <c r="A149" s="67">
        <f t="shared" si="74"/>
        <v>135</v>
      </c>
      <c r="B149" s="68">
        <f t="shared" si="75"/>
        <v>135</v>
      </c>
      <c r="C149" s="68" t="s">
        <v>221</v>
      </c>
      <c r="D149" s="68" t="s">
        <v>222</v>
      </c>
      <c r="E149" s="69">
        <v>1964</v>
      </c>
      <c r="F149" s="69">
        <v>1964</v>
      </c>
      <c r="G149" s="69" t="s">
        <v>58</v>
      </c>
      <c r="H149" s="69">
        <v>3</v>
      </c>
      <c r="I149" s="69">
        <v>3</v>
      </c>
      <c r="J149" s="79">
        <v>977.7</v>
      </c>
      <c r="K149" s="79">
        <v>824.1</v>
      </c>
      <c r="L149" s="79">
        <v>81.5</v>
      </c>
      <c r="M149" s="80">
        <v>40</v>
      </c>
      <c r="N149" s="83">
        <f t="shared" si="71"/>
        <v>275546.20999999996</v>
      </c>
      <c r="O149" s="79"/>
      <c r="P149" s="85"/>
      <c r="Q149" s="85"/>
      <c r="R149" s="85">
        <v>204954.46</v>
      </c>
      <c r="S149" s="85">
        <v>70591.75</v>
      </c>
      <c r="T149" s="79">
        <f>+'Приложение №2'!E149-'Приложение №1'!P149-'Приложение №1'!Q149-'Приложение №1'!R149-'Приложение №1'!S149</f>
        <v>0</v>
      </c>
      <c r="U149" s="85">
        <f t="shared" ref="U149:V154" si="76">$N149/($K149+$L149)</f>
        <v>304.26922482332151</v>
      </c>
      <c r="V149" s="85">
        <f t="shared" si="76"/>
        <v>304.26922482332151</v>
      </c>
      <c r="W149" s="87">
        <v>2022</v>
      </c>
      <c r="X149" s="88" t="e">
        <f>+#REF!-'[1]Приложение №1'!$P344</f>
        <v>#REF!</v>
      </c>
      <c r="Z149" s="46">
        <f t="shared" ref="Z149:Z154" si="77">SUM(AA149:AO149)</f>
        <v>8343290.9400000013</v>
      </c>
      <c r="AA149" s="31">
        <v>0</v>
      </c>
      <c r="AB149" s="31">
        <v>0</v>
      </c>
      <c r="AC149" s="31">
        <v>0</v>
      </c>
      <c r="AD149" s="31">
        <v>0</v>
      </c>
      <c r="AE149" s="31">
        <v>0</v>
      </c>
      <c r="AF149" s="31"/>
      <c r="AG149" s="31">
        <v>0</v>
      </c>
      <c r="AH149" s="31">
        <v>0</v>
      </c>
      <c r="AI149" s="31">
        <v>0</v>
      </c>
      <c r="AJ149" s="31">
        <v>0</v>
      </c>
      <c r="AK149" s="31">
        <v>0</v>
      </c>
      <c r="AL149" s="31">
        <v>7266622.6173567604</v>
      </c>
      <c r="AM149" s="31">
        <v>834329.09400000004</v>
      </c>
      <c r="AN149" s="47">
        <v>83432.909400000004</v>
      </c>
      <c r="AO149" s="48">
        <v>158906.31924324</v>
      </c>
      <c r="AP149" s="91">
        <f>+N149-'Приложение №2'!E149</f>
        <v>0</v>
      </c>
      <c r="AQ149" s="6">
        <f>314113.02-85397.7</f>
        <v>228715.32</v>
      </c>
      <c r="AR149" s="6">
        <f t="shared" si="61"/>
        <v>100684.2</v>
      </c>
      <c r="AS149" s="6">
        <f>+(K149*10+L149*20)*12*30</f>
        <v>3553560</v>
      </c>
    </row>
    <row r="150" spans="1:46">
      <c r="A150" s="67">
        <f t="shared" si="74"/>
        <v>136</v>
      </c>
      <c r="B150" s="68">
        <f t="shared" si="75"/>
        <v>136</v>
      </c>
      <c r="C150" s="68" t="s">
        <v>221</v>
      </c>
      <c r="D150" s="68" t="s">
        <v>223</v>
      </c>
      <c r="E150" s="69">
        <v>1973</v>
      </c>
      <c r="F150" s="69">
        <v>1973</v>
      </c>
      <c r="G150" s="69" t="s">
        <v>58</v>
      </c>
      <c r="H150" s="69">
        <v>4</v>
      </c>
      <c r="I150" s="69">
        <v>3</v>
      </c>
      <c r="J150" s="79">
        <v>1399</v>
      </c>
      <c r="K150" s="79">
        <v>1081.5999999999999</v>
      </c>
      <c r="L150" s="79">
        <v>197.9</v>
      </c>
      <c r="M150" s="80">
        <v>41</v>
      </c>
      <c r="N150" s="83">
        <f t="shared" si="71"/>
        <v>2485206.75</v>
      </c>
      <c r="O150" s="79"/>
      <c r="P150" s="85">
        <v>404178.6</v>
      </c>
      <c r="Q150" s="85"/>
      <c r="R150" s="85">
        <v>325425.82</v>
      </c>
      <c r="S150" s="85">
        <v>1755602.33</v>
      </c>
      <c r="T150" s="79">
        <f>+'Приложение №2'!E150-'Приложение №1'!P150-'Приложение №1'!Q150-'Приложение №1'!R150-'Приложение №1'!S150</f>
        <v>0</v>
      </c>
      <c r="U150" s="85">
        <f t="shared" si="76"/>
        <v>1942.3264947245018</v>
      </c>
      <c r="V150" s="85">
        <f t="shared" si="76"/>
        <v>1942.3264947245018</v>
      </c>
      <c r="W150" s="87">
        <v>2022</v>
      </c>
      <c r="X150" s="88" t="e">
        <f>+#REF!-'[1]Приложение №1'!$P345</f>
        <v>#REF!</v>
      </c>
      <c r="Z150" s="46">
        <f t="shared" si="77"/>
        <v>11828796.819999998</v>
      </c>
      <c r="AA150" s="31">
        <v>0</v>
      </c>
      <c r="AB150" s="31">
        <v>0</v>
      </c>
      <c r="AC150" s="31">
        <v>0</v>
      </c>
      <c r="AD150" s="31">
        <v>0</v>
      </c>
      <c r="AE150" s="31">
        <v>0</v>
      </c>
      <c r="AF150" s="31"/>
      <c r="AG150" s="31">
        <v>0</v>
      </c>
      <c r="AH150" s="31">
        <v>0</v>
      </c>
      <c r="AI150" s="31">
        <v>6651371.2383215996</v>
      </c>
      <c r="AJ150" s="31">
        <v>0</v>
      </c>
      <c r="AK150" s="31">
        <v>0</v>
      </c>
      <c r="AL150" s="31">
        <v>3724870.79211492</v>
      </c>
      <c r="AM150" s="31">
        <v>1107359.4236000001</v>
      </c>
      <c r="AN150" s="47">
        <v>118287.9682</v>
      </c>
      <c r="AO150" s="48">
        <v>226907.39776348</v>
      </c>
      <c r="AP150" s="91">
        <f>+N150-'Приложение №2'!E150</f>
        <v>0</v>
      </c>
      <c r="AQ150" s="6">
        <f>414772.6-182047.66</f>
        <v>232724.93999999997</v>
      </c>
      <c r="AR150" s="6">
        <f t="shared" si="61"/>
        <v>150694.79999999999</v>
      </c>
      <c r="AS150" s="6">
        <f>+(K150*10+L150*20)*12*30</f>
        <v>5318640</v>
      </c>
      <c r="AT150" s="88">
        <f>+P150+Q150+R150+S150+T150-'Приложение №2'!E150</f>
        <v>0</v>
      </c>
    </row>
    <row r="151" spans="1:46">
      <c r="A151" s="67">
        <f t="shared" si="74"/>
        <v>137</v>
      </c>
      <c r="B151" s="68">
        <f t="shared" si="75"/>
        <v>137</v>
      </c>
      <c r="C151" s="68" t="s">
        <v>221</v>
      </c>
      <c r="D151" s="68" t="s">
        <v>224</v>
      </c>
      <c r="E151" s="69">
        <v>1969</v>
      </c>
      <c r="F151" s="69">
        <v>1969</v>
      </c>
      <c r="G151" s="69" t="s">
        <v>58</v>
      </c>
      <c r="H151" s="69">
        <v>4</v>
      </c>
      <c r="I151" s="69">
        <v>4</v>
      </c>
      <c r="J151" s="79">
        <v>1301.0999999999999</v>
      </c>
      <c r="K151" s="79">
        <v>1206.0999999999999</v>
      </c>
      <c r="L151" s="79">
        <v>0</v>
      </c>
      <c r="M151" s="80">
        <v>55</v>
      </c>
      <c r="N151" s="83">
        <f t="shared" si="71"/>
        <v>1052989.615364</v>
      </c>
      <c r="O151" s="79"/>
      <c r="P151" s="85">
        <v>48024.160000000003</v>
      </c>
      <c r="Q151" s="85"/>
      <c r="R151" s="85"/>
      <c r="S151" s="85">
        <f>+'Приложение №2'!E151-'Приложение №1'!P151</f>
        <v>1004965.4553639999</v>
      </c>
      <c r="T151" s="79">
        <f>+'Приложение №2'!E151-'Приложение №1'!P151-'Приложение №1'!Q151-'Приложение №1'!R151-'Приложение №1'!S151</f>
        <v>0</v>
      </c>
      <c r="U151" s="85">
        <f t="shared" si="76"/>
        <v>873.05332506757316</v>
      </c>
      <c r="V151" s="85">
        <f t="shared" si="76"/>
        <v>873.05332506757316</v>
      </c>
      <c r="W151" s="87">
        <v>2022</v>
      </c>
      <c r="X151" s="88" t="e">
        <f>+#REF!-'[1]Приложение №1'!$P1171</f>
        <v>#REF!</v>
      </c>
      <c r="Z151" s="46">
        <f t="shared" si="77"/>
        <v>20711430.510000002</v>
      </c>
      <c r="AA151" s="31">
        <v>3099206.3677902599</v>
      </c>
      <c r="AB151" s="31">
        <v>1118078.6011840201</v>
      </c>
      <c r="AC151" s="31">
        <v>1168117.9829516399</v>
      </c>
      <c r="AD151" s="31">
        <v>731341.61352924001</v>
      </c>
      <c r="AE151" s="31">
        <v>0</v>
      </c>
      <c r="AF151" s="31"/>
      <c r="AG151" s="31">
        <v>111818.98213248</v>
      </c>
      <c r="AH151" s="31">
        <v>0</v>
      </c>
      <c r="AI151" s="31">
        <v>5736153.9664295996</v>
      </c>
      <c r="AJ151" s="31">
        <v>0</v>
      </c>
      <c r="AK151" s="31">
        <v>2978257.4163942598</v>
      </c>
      <c r="AL151" s="31">
        <v>3212334.9611770199</v>
      </c>
      <c r="AM151" s="31">
        <v>1951986.4567</v>
      </c>
      <c r="AN151" s="47">
        <v>207114.3051</v>
      </c>
      <c r="AO151" s="48">
        <v>397019.85661148001</v>
      </c>
      <c r="AP151" s="91">
        <f>+N151-'Приложение №2'!E151</f>
        <v>0</v>
      </c>
      <c r="AQ151" s="6">
        <v>468456.03</v>
      </c>
      <c r="AR151" s="6">
        <f t="shared" si="61"/>
        <v>123022.2</v>
      </c>
      <c r="AS151" s="6">
        <f>+(K151*10+L151*20)*12*30-171359.03</f>
        <v>4170600.97</v>
      </c>
      <c r="AT151" s="88">
        <f>+P151+Q151+R151+S151+T151-'Приложение №2'!E151</f>
        <v>0</v>
      </c>
    </row>
    <row r="152" spans="1:46">
      <c r="A152" s="67">
        <f t="shared" si="74"/>
        <v>138</v>
      </c>
      <c r="B152" s="68">
        <f t="shared" si="75"/>
        <v>138</v>
      </c>
      <c r="C152" s="68" t="s">
        <v>221</v>
      </c>
      <c r="D152" s="68" t="s">
        <v>225</v>
      </c>
      <c r="E152" s="69">
        <v>1967</v>
      </c>
      <c r="F152" s="69">
        <v>1967</v>
      </c>
      <c r="G152" s="69" t="s">
        <v>58</v>
      </c>
      <c r="H152" s="69">
        <v>3</v>
      </c>
      <c r="I152" s="69">
        <v>2</v>
      </c>
      <c r="J152" s="79">
        <v>994.3</v>
      </c>
      <c r="K152" s="79">
        <v>775.2</v>
      </c>
      <c r="L152" s="79">
        <v>168.7</v>
      </c>
      <c r="M152" s="80">
        <v>26</v>
      </c>
      <c r="N152" s="83">
        <f t="shared" si="71"/>
        <v>1356273.23863332</v>
      </c>
      <c r="O152" s="79"/>
      <c r="P152" s="85"/>
      <c r="Q152" s="85"/>
      <c r="R152" s="85">
        <v>203649.93</v>
      </c>
      <c r="S152" s="85">
        <f>+'Приложение №2'!E152-'Приложение №1'!P152-'Приложение №1'!Q152-'Приложение №1'!R152</f>
        <v>1152623.30863332</v>
      </c>
      <c r="T152" s="79">
        <f>+'Приложение №2'!E152-'Приложение №1'!P152-'Приложение №1'!Q152-'Приложение №1'!R152-'Приложение №1'!S152</f>
        <v>0</v>
      </c>
      <c r="U152" s="85">
        <f t="shared" si="76"/>
        <v>1436.8823377829428</v>
      </c>
      <c r="V152" s="85">
        <f t="shared" si="76"/>
        <v>1436.8823377829428</v>
      </c>
      <c r="W152" s="87">
        <v>2022</v>
      </c>
      <c r="X152" s="88" t="e">
        <f>+#REF!-'[1]Приложение №1'!$P1175</f>
        <v>#REF!</v>
      </c>
      <c r="Z152" s="46">
        <f t="shared" si="77"/>
        <v>34167233.340000004</v>
      </c>
      <c r="AA152" s="31">
        <v>3079218.0664572599</v>
      </c>
      <c r="AB152" s="31">
        <v>1873658.3176915799</v>
      </c>
      <c r="AC152" s="31">
        <v>882894.70095414005</v>
      </c>
      <c r="AD152" s="31">
        <v>752401.61084172002</v>
      </c>
      <c r="AE152" s="31">
        <v>0</v>
      </c>
      <c r="AF152" s="31"/>
      <c r="AG152" s="31">
        <v>291874.83960432</v>
      </c>
      <c r="AH152" s="31">
        <v>0</v>
      </c>
      <c r="AI152" s="31">
        <v>8907648.2312202007</v>
      </c>
      <c r="AJ152" s="31">
        <v>0</v>
      </c>
      <c r="AK152" s="31">
        <v>7283473.6350293402</v>
      </c>
      <c r="AL152" s="31">
        <v>6854126.4005717998</v>
      </c>
      <c r="AM152" s="31">
        <v>3245859.594</v>
      </c>
      <c r="AN152" s="47">
        <v>341672.3334</v>
      </c>
      <c r="AO152" s="48">
        <v>654405.61022964003</v>
      </c>
      <c r="AP152" s="91">
        <f>+N152-'Приложение №2'!E152</f>
        <v>0</v>
      </c>
      <c r="AQ152" s="6">
        <v>373291.08</v>
      </c>
      <c r="AR152" s="6">
        <f t="shared" si="61"/>
        <v>113485.2</v>
      </c>
      <c r="AS152" s="6">
        <f>+(K152*10+L152*20)*12*30</f>
        <v>4005360</v>
      </c>
      <c r="AT152" s="88">
        <f>+P152+Q152+R152+S152+T152-'Приложение №2'!E152</f>
        <v>0</v>
      </c>
    </row>
    <row r="153" spans="1:46">
      <c r="A153" s="67">
        <f t="shared" si="74"/>
        <v>139</v>
      </c>
      <c r="B153" s="68">
        <f t="shared" si="75"/>
        <v>139</v>
      </c>
      <c r="C153" s="68" t="s">
        <v>221</v>
      </c>
      <c r="D153" s="68" t="s">
        <v>226</v>
      </c>
      <c r="E153" s="69">
        <v>1974</v>
      </c>
      <c r="F153" s="69">
        <v>1974</v>
      </c>
      <c r="G153" s="69" t="s">
        <v>58</v>
      </c>
      <c r="H153" s="69">
        <v>4</v>
      </c>
      <c r="I153" s="69">
        <v>3</v>
      </c>
      <c r="J153" s="79">
        <v>1380.9</v>
      </c>
      <c r="K153" s="79">
        <v>1261.0999999999999</v>
      </c>
      <c r="L153" s="79">
        <v>0</v>
      </c>
      <c r="M153" s="80">
        <v>43</v>
      </c>
      <c r="N153" s="83">
        <f t="shared" si="71"/>
        <v>1738894.6808183601</v>
      </c>
      <c r="O153" s="79"/>
      <c r="P153" s="85"/>
      <c r="Q153" s="85"/>
      <c r="R153" s="85">
        <f t="shared" si="51"/>
        <v>641924.76</v>
      </c>
      <c r="S153" s="85">
        <f>+'Приложение №2'!E153-'Приложение №1'!P153-'Приложение №1'!Q153-'Приложение №1'!R153</f>
        <v>1096969.9208183601</v>
      </c>
      <c r="T153" s="79">
        <f>+'Приложение №2'!E153-'Приложение №1'!P153-'Приложение №1'!Q153-'Приложение №1'!R153-'Приложение №1'!S153</f>
        <v>0</v>
      </c>
      <c r="U153" s="85">
        <f t="shared" si="76"/>
        <v>1378.8713669164699</v>
      </c>
      <c r="V153" s="85">
        <f t="shared" si="76"/>
        <v>1378.8713669164699</v>
      </c>
      <c r="W153" s="87">
        <v>2022</v>
      </c>
      <c r="X153" s="88" t="e">
        <f>+#REF!-'[1]Приложение №1'!$P1177</f>
        <v>#REF!</v>
      </c>
      <c r="Z153" s="46">
        <f t="shared" si="77"/>
        <v>24082184.680000003</v>
      </c>
      <c r="AA153" s="31">
        <v>3459603.0948952199</v>
      </c>
      <c r="AB153" s="31">
        <v>1248096.36492156</v>
      </c>
      <c r="AC153" s="31">
        <v>1303954.6600395001</v>
      </c>
      <c r="AD153" s="31">
        <v>816386.97648732003</v>
      </c>
      <c r="AE153" s="31">
        <v>0</v>
      </c>
      <c r="AF153" s="31"/>
      <c r="AG153" s="31">
        <v>124822.049583</v>
      </c>
      <c r="AH153" s="31">
        <v>0</v>
      </c>
      <c r="AI153" s="31">
        <v>6403192.8421986001</v>
      </c>
      <c r="AJ153" s="31">
        <v>838109.10532440001</v>
      </c>
      <c r="AK153" s="31">
        <v>3324589.38292698</v>
      </c>
      <c r="AL153" s="31">
        <v>3585887.05339116</v>
      </c>
      <c r="AM153" s="31">
        <v>2275205.5373</v>
      </c>
      <c r="AN153" s="47">
        <v>240821.8468</v>
      </c>
      <c r="AO153" s="48">
        <v>461515.76613225997</v>
      </c>
      <c r="AP153" s="91">
        <f>+N153-'Приложение №2'!E153</f>
        <v>0</v>
      </c>
      <c r="AQ153" s="6">
        <v>513292.56</v>
      </c>
      <c r="AR153" s="6">
        <f t="shared" si="61"/>
        <v>128632.2</v>
      </c>
      <c r="AS153" s="6">
        <f>+(K153*10+L153*20)*12*30</f>
        <v>4539960</v>
      </c>
      <c r="AT153" s="88">
        <f>+P153+Q153+R153+S153+T153-'Приложение №2'!E153</f>
        <v>0</v>
      </c>
    </row>
    <row r="154" spans="1:46">
      <c r="A154" s="67">
        <f t="shared" si="74"/>
        <v>140</v>
      </c>
      <c r="B154" s="68">
        <f t="shared" si="75"/>
        <v>140</v>
      </c>
      <c r="C154" s="68" t="s">
        <v>221</v>
      </c>
      <c r="D154" s="68" t="s">
        <v>227</v>
      </c>
      <c r="E154" s="69">
        <v>1962</v>
      </c>
      <c r="F154" s="69">
        <v>1962</v>
      </c>
      <c r="G154" s="69" t="s">
        <v>58</v>
      </c>
      <c r="H154" s="69">
        <v>3</v>
      </c>
      <c r="I154" s="69">
        <v>2</v>
      </c>
      <c r="J154" s="79">
        <v>937.1</v>
      </c>
      <c r="K154" s="79">
        <v>723.7</v>
      </c>
      <c r="L154" s="79">
        <v>213.4</v>
      </c>
      <c r="M154" s="80">
        <v>26</v>
      </c>
      <c r="N154" s="83">
        <f t="shared" si="71"/>
        <v>2639128.318248</v>
      </c>
      <c r="O154" s="79"/>
      <c r="P154" s="85">
        <v>83339.016051200204</v>
      </c>
      <c r="Q154" s="85"/>
      <c r="R154" s="85">
        <f t="shared" si="51"/>
        <v>193257.44</v>
      </c>
      <c r="S154" s="85">
        <f>+'Приложение №2'!E154-'Приложение №1'!P154-'Приложение №1'!Q154-'Приложение №1'!R154</f>
        <v>2362531.8621967998</v>
      </c>
      <c r="T154" s="79">
        <f>+'Приложение №2'!E154-'Приложение №1'!P154-'Приложение №1'!Q154-'Приложение №1'!R154-'Приложение №1'!S154</f>
        <v>0</v>
      </c>
      <c r="U154" s="85">
        <f t="shared" si="76"/>
        <v>2816.2718154391205</v>
      </c>
      <c r="V154" s="85">
        <f t="shared" si="76"/>
        <v>2816.2718154391205</v>
      </c>
      <c r="W154" s="87">
        <v>2022</v>
      </c>
      <c r="X154" s="88" t="e">
        <f>+#REF!-'[1]Приложение №1'!$P1178</f>
        <v>#REF!</v>
      </c>
      <c r="Z154" s="46">
        <f t="shared" si="77"/>
        <v>26675784</v>
      </c>
      <c r="AA154" s="31">
        <v>2404073.9634912</v>
      </c>
      <c r="AB154" s="31">
        <v>1462843.1901888</v>
      </c>
      <c r="AC154" s="31">
        <v>689312.71110239998</v>
      </c>
      <c r="AD154" s="31">
        <v>587431.31489279994</v>
      </c>
      <c r="AE154" s="31">
        <v>0</v>
      </c>
      <c r="AF154" s="31"/>
      <c r="AG154" s="31">
        <v>227878.8628032</v>
      </c>
      <c r="AH154" s="31">
        <v>0</v>
      </c>
      <c r="AI154" s="31">
        <v>6954572.4655680005</v>
      </c>
      <c r="AJ154" s="31">
        <v>0</v>
      </c>
      <c r="AK154" s="31">
        <v>5686511.6200032001</v>
      </c>
      <c r="AL154" s="31">
        <v>5351302.3282992002</v>
      </c>
      <c r="AM154" s="31">
        <v>2534177.952</v>
      </c>
      <c r="AN154" s="47">
        <v>266757.84000000003</v>
      </c>
      <c r="AO154" s="48">
        <v>510921.7516512</v>
      </c>
      <c r="AP154" s="91">
        <f>+N154-'Приложение №2'!E154</f>
        <v>0</v>
      </c>
      <c r="AQ154" s="6">
        <f>294416.56-218510.12</f>
        <v>75906.44</v>
      </c>
      <c r="AR154" s="6">
        <f t="shared" si="61"/>
        <v>117351</v>
      </c>
      <c r="AS154" s="6">
        <f>+(K154*10+L154*20)*12*30</f>
        <v>4141800</v>
      </c>
      <c r="AT154" s="88">
        <f>+P154+Q154+R154+S154+T154-'Приложение №2'!E154</f>
        <v>0</v>
      </c>
    </row>
    <row r="155" spans="1:46">
      <c r="A155" s="67">
        <f t="shared" si="74"/>
        <v>141</v>
      </c>
      <c r="B155" s="68">
        <f t="shared" si="75"/>
        <v>141</v>
      </c>
      <c r="C155" s="68" t="s">
        <v>228</v>
      </c>
      <c r="D155" s="68" t="s">
        <v>229</v>
      </c>
      <c r="E155" s="69">
        <v>1993</v>
      </c>
      <c r="F155" s="69">
        <v>2015</v>
      </c>
      <c r="G155" s="69" t="s">
        <v>58</v>
      </c>
      <c r="H155" s="69">
        <v>4</v>
      </c>
      <c r="I155" s="69">
        <v>2</v>
      </c>
      <c r="J155" s="79">
        <v>2573</v>
      </c>
      <c r="K155" s="79">
        <v>2088.4</v>
      </c>
      <c r="L155" s="79">
        <v>299.89999999999998</v>
      </c>
      <c r="M155" s="80">
        <v>79</v>
      </c>
      <c r="N155" s="83">
        <f t="shared" si="71"/>
        <v>2468575.5752603095</v>
      </c>
      <c r="O155" s="79"/>
      <c r="P155" s="85">
        <v>1496471.33</v>
      </c>
      <c r="Q155" s="85"/>
      <c r="R155" s="85">
        <f t="shared" si="51"/>
        <v>897791.1399999999</v>
      </c>
      <c r="S155" s="85">
        <f>+'Приложение №2'!E155-'Приложение №1'!P155-'Приложение №1'!Q155-'Приложение №1'!R155</f>
        <v>74313.105260309996</v>
      </c>
      <c r="T155" s="79">
        <f>+'Приложение №2'!E155-'Приложение №1'!P155-'Приложение №1'!Q155-'Приложение №1'!R155-'Приложение №1'!S155</f>
        <v>0</v>
      </c>
      <c r="U155" s="85">
        <f t="shared" si="59"/>
        <v>1033.6120149312521</v>
      </c>
      <c r="V155" s="85">
        <f t="shared" si="59"/>
        <v>1033.6120149312521</v>
      </c>
      <c r="W155" s="87">
        <v>2022</v>
      </c>
      <c r="X155" s="88" t="e">
        <f>+#REF!-'[1]Приложение №1'!$P818</f>
        <v>#REF!</v>
      </c>
      <c r="Y155" s="6" t="s">
        <v>230</v>
      </c>
      <c r="Z155" s="46">
        <f t="shared" si="5"/>
        <v>18343019.5</v>
      </c>
      <c r="AA155" s="31">
        <v>6746829.5476327203</v>
      </c>
      <c r="AB155" s="31">
        <v>0</v>
      </c>
      <c r="AC155" s="31">
        <v>2584833.4548157798</v>
      </c>
      <c r="AD155" s="31">
        <v>0</v>
      </c>
      <c r="AE155" s="31">
        <v>0</v>
      </c>
      <c r="AF155" s="31"/>
      <c r="AG155" s="31">
        <v>222731.80747860001</v>
      </c>
      <c r="AH155" s="31">
        <v>0</v>
      </c>
      <c r="AI155" s="31">
        <v>0</v>
      </c>
      <c r="AJ155" s="31">
        <v>0</v>
      </c>
      <c r="AK155" s="31">
        <v>6590268.3256670404</v>
      </c>
      <c r="AL155" s="31">
        <v>0</v>
      </c>
      <c r="AM155" s="31">
        <v>1661875.0851</v>
      </c>
      <c r="AN155" s="47">
        <v>183430.19500000001</v>
      </c>
      <c r="AO155" s="48">
        <v>353051.08430585999</v>
      </c>
      <c r="AP155" s="91">
        <f>+N155-'Приложение №2'!E155</f>
        <v>0</v>
      </c>
      <c r="AQ155" s="6">
        <f>1272443.19-648848.45</f>
        <v>623594.74</v>
      </c>
      <c r="AR155" s="6">
        <f t="shared" si="61"/>
        <v>274196.39999999997</v>
      </c>
      <c r="AS155" s="6">
        <f>+(K155*10+L155*20)*12*30-5206204.7</f>
        <v>4471315.3</v>
      </c>
      <c r="AT155" s="88">
        <f>+P155+Q155+R155+S155+T155-'Приложение №2'!E155</f>
        <v>0</v>
      </c>
    </row>
    <row r="156" spans="1:46">
      <c r="A156" s="67">
        <f t="shared" si="74"/>
        <v>142</v>
      </c>
      <c r="B156" s="68">
        <f t="shared" si="75"/>
        <v>142</v>
      </c>
      <c r="C156" s="68" t="s">
        <v>228</v>
      </c>
      <c r="D156" s="68" t="s">
        <v>231</v>
      </c>
      <c r="E156" s="69">
        <v>1989</v>
      </c>
      <c r="F156" s="69">
        <v>2014</v>
      </c>
      <c r="G156" s="69" t="s">
        <v>58</v>
      </c>
      <c r="H156" s="69">
        <v>9</v>
      </c>
      <c r="I156" s="69">
        <v>3</v>
      </c>
      <c r="J156" s="79">
        <v>6626.1</v>
      </c>
      <c r="K156" s="79">
        <v>6102.5</v>
      </c>
      <c r="L156" s="79">
        <v>67.8</v>
      </c>
      <c r="M156" s="80">
        <v>265</v>
      </c>
      <c r="N156" s="81">
        <f t="shared" si="71"/>
        <v>32383284.490927193</v>
      </c>
      <c r="O156" s="79"/>
      <c r="P156" s="85">
        <f>13751242.06-1196060.52-48024.16</f>
        <v>12507157.380000001</v>
      </c>
      <c r="Q156" s="85"/>
      <c r="R156" s="85">
        <v>741139.03</v>
      </c>
      <c r="S156" s="85">
        <f>+'Приложение №2'!E156-'Приложение №1'!P156-'Приложение №1'!R156</f>
        <v>19134988.080927193</v>
      </c>
      <c r="T156" s="85">
        <f>+'Приложение №2'!E156-'Приложение №1'!P156-'Приложение №1'!Q156-'Приложение №1'!R156-'Приложение №1'!S156</f>
        <v>0</v>
      </c>
      <c r="U156" s="79">
        <f t="shared" si="59"/>
        <v>5248.2512180813237</v>
      </c>
      <c r="V156" s="79">
        <f t="shared" si="59"/>
        <v>5248.2512180813237</v>
      </c>
      <c r="W156" s="87">
        <v>2022</v>
      </c>
      <c r="X156" s="88" t="e">
        <f>+#REF!-'[1]Приложение №1'!$P966</f>
        <v>#REF!</v>
      </c>
      <c r="Z156" s="46">
        <f t="shared" si="5"/>
        <v>133828117.43999989</v>
      </c>
      <c r="AA156" s="31">
        <v>13963940.4881831</v>
      </c>
      <c r="AB156" s="31">
        <v>9583521.8977096193</v>
      </c>
      <c r="AC156" s="31">
        <v>5833663.0608244799</v>
      </c>
      <c r="AD156" s="31">
        <v>5263338.7413885603</v>
      </c>
      <c r="AE156" s="31">
        <v>0</v>
      </c>
      <c r="AF156" s="31"/>
      <c r="AG156" s="31">
        <v>671777.6317728</v>
      </c>
      <c r="AH156" s="31">
        <v>0</v>
      </c>
      <c r="AI156" s="31">
        <v>6811959.918141</v>
      </c>
      <c r="AJ156" s="31">
        <v>0</v>
      </c>
      <c r="AK156" s="31">
        <v>59138470.018736601</v>
      </c>
      <c r="AL156" s="31">
        <v>15552139.698891999</v>
      </c>
      <c r="AM156" s="31">
        <v>13116434.001499999</v>
      </c>
      <c r="AN156" s="47">
        <v>1338281.1743999999</v>
      </c>
      <c r="AO156" s="48">
        <v>2554590.8084517401</v>
      </c>
      <c r="AP156" s="91">
        <f>+N156-'Приложение №2'!E156</f>
        <v>0</v>
      </c>
      <c r="AQ156" s="93">
        <v>3444334.74</v>
      </c>
      <c r="AR156" s="6">
        <f>+(K156*13.29+L156*22.52)*12*0.85</f>
        <v>842816.62619999982</v>
      </c>
      <c r="AS156" s="6">
        <f>+(K156*13.29+L156*22.52)*12*30</f>
        <v>29746469.159999996</v>
      </c>
      <c r="AT156" s="88">
        <f>+P156+Q156+R156+S156+T156-'Приложение №2'!E156</f>
        <v>0</v>
      </c>
    </row>
    <row r="157" spans="1:46" s="5" customFormat="1">
      <c r="A157" s="67">
        <f t="shared" si="74"/>
        <v>143</v>
      </c>
      <c r="B157" s="68">
        <f t="shared" si="75"/>
        <v>143</v>
      </c>
      <c r="C157" s="68" t="s">
        <v>228</v>
      </c>
      <c r="D157" s="68" t="s">
        <v>232</v>
      </c>
      <c r="E157" s="69" t="s">
        <v>124</v>
      </c>
      <c r="F157" s="69"/>
      <c r="G157" s="69" t="s">
        <v>99</v>
      </c>
      <c r="H157" s="69" t="s">
        <v>125</v>
      </c>
      <c r="I157" s="69" t="s">
        <v>233</v>
      </c>
      <c r="J157" s="79">
        <v>2294.4</v>
      </c>
      <c r="K157" s="79">
        <v>2020</v>
      </c>
      <c r="L157" s="79">
        <v>0</v>
      </c>
      <c r="M157" s="80">
        <v>107</v>
      </c>
      <c r="N157" s="83">
        <f t="shared" si="71"/>
        <v>3072511.9939301223</v>
      </c>
      <c r="O157" s="79">
        <v>0</v>
      </c>
      <c r="P157" s="85"/>
      <c r="Q157" s="85">
        <v>0</v>
      </c>
      <c r="R157" s="85">
        <f>+AQ157+AR157</f>
        <v>1430983.7999999998</v>
      </c>
      <c r="S157" s="85">
        <f>+'Приложение №2'!E157-'Приложение №1'!R157</f>
        <v>1641528.1939301225</v>
      </c>
      <c r="T157" s="79">
        <f>+'Приложение №2'!E157-'Приложение №1'!P157-'Приложение №1'!Q157-'Приложение №1'!R157-'Приложение №1'!S157</f>
        <v>0</v>
      </c>
      <c r="U157" s="85">
        <f>N157/K157</f>
        <v>1521.0455415495655</v>
      </c>
      <c r="V157" s="85">
        <v>1172.2830200640001</v>
      </c>
      <c r="W157" s="87">
        <v>2022</v>
      </c>
      <c r="X157" s="5">
        <v>930783.73</v>
      </c>
      <c r="Y157" s="5">
        <f>+(K157*12.08+L157*20.47)*12</f>
        <v>292819.19999999995</v>
      </c>
      <c r="AA157" s="95">
        <f>+N157-'[4]Приложение № 2'!E146</f>
        <v>-1043457.4460698776</v>
      </c>
      <c r="AD157" s="95">
        <f>+N157-'[4]Приложение № 2'!E146</f>
        <v>-1043457.4460698776</v>
      </c>
      <c r="AP157" s="91">
        <f>+N157-'Приложение №2'!E157</f>
        <v>0</v>
      </c>
      <c r="AQ157" s="5">
        <v>1157156.6399999999</v>
      </c>
      <c r="AR157" s="6">
        <f>+(K157*13.29+L157*22.52)*12*0.85</f>
        <v>273827.15999999997</v>
      </c>
      <c r="AS157" s="6">
        <f>+(K157*13.29+L157*22.52)*12*30</f>
        <v>9664488</v>
      </c>
    </row>
    <row r="158" spans="1:46" s="5" customFormat="1">
      <c r="A158" s="67">
        <f t="shared" si="74"/>
        <v>144</v>
      </c>
      <c r="B158" s="68">
        <f t="shared" si="75"/>
        <v>144</v>
      </c>
      <c r="C158" s="68" t="s">
        <v>228</v>
      </c>
      <c r="D158" s="68" t="s">
        <v>234</v>
      </c>
      <c r="E158" s="69" t="s">
        <v>124</v>
      </c>
      <c r="F158" s="69"/>
      <c r="G158" s="69" t="s">
        <v>99</v>
      </c>
      <c r="H158" s="69" t="s">
        <v>125</v>
      </c>
      <c r="I158" s="69" t="s">
        <v>233</v>
      </c>
      <c r="J158" s="79">
        <v>2291.6999999999998</v>
      </c>
      <c r="K158" s="79">
        <v>2012</v>
      </c>
      <c r="L158" s="79">
        <v>65.3</v>
      </c>
      <c r="M158" s="80">
        <v>84</v>
      </c>
      <c r="N158" s="83">
        <f t="shared" si="71"/>
        <v>3072474.8799129105</v>
      </c>
      <c r="O158" s="79">
        <v>0</v>
      </c>
      <c r="P158" s="85"/>
      <c r="Q158" s="85">
        <v>0</v>
      </c>
      <c r="R158" s="85">
        <f>+AQ158+AR158</f>
        <v>1331435.4972000001</v>
      </c>
      <c r="S158" s="85">
        <f>+'Приложение №2'!E158-'Приложение №1'!R158</f>
        <v>1741039.3827129104</v>
      </c>
      <c r="T158" s="79">
        <f>+'Приложение №2'!E158-'Приложение №1'!P158-'Приложение №1'!Q158-'Приложение №1'!R158-'Приложение №1'!S158</f>
        <v>0</v>
      </c>
      <c r="U158" s="85">
        <f>N158/K158</f>
        <v>1527.0749900163571</v>
      </c>
      <c r="V158" s="85">
        <v>1172.2830200640001</v>
      </c>
      <c r="W158" s="87">
        <v>2022</v>
      </c>
      <c r="X158" s="5">
        <v>879242.71</v>
      </c>
      <c r="Y158" s="5">
        <f>+(K158*12.08+L158*20.47)*12</f>
        <v>307699.81199999998</v>
      </c>
      <c r="AA158" s="95">
        <f>+N158-'[4]Приложение № 2'!E147</f>
        <v>-380788.35008708946</v>
      </c>
      <c r="AD158" s="95">
        <f>+N158-'[4]Приложение № 2'!E147</f>
        <v>-380788.35008708946</v>
      </c>
      <c r="AP158" s="91">
        <f>+N158-'Приложение №2'!E158</f>
        <v>0</v>
      </c>
      <c r="AQ158" s="5">
        <v>1043693.13</v>
      </c>
      <c r="AR158" s="6">
        <f>+(K158*13.29+L158*22.52)*12*0.85</f>
        <v>287742.36720000004</v>
      </c>
      <c r="AS158" s="6">
        <f>+(K158*13.29+L158*22.52)*12*30</f>
        <v>10155612.960000001</v>
      </c>
    </row>
    <row r="159" spans="1:46" s="5" customFormat="1">
      <c r="A159" s="67">
        <f t="shared" si="74"/>
        <v>145</v>
      </c>
      <c r="B159" s="68">
        <f t="shared" si="75"/>
        <v>145</v>
      </c>
      <c r="C159" s="68" t="s">
        <v>228</v>
      </c>
      <c r="D159" s="68" t="s">
        <v>235</v>
      </c>
      <c r="E159" s="69" t="s">
        <v>236</v>
      </c>
      <c r="F159" s="69"/>
      <c r="G159" s="69" t="s">
        <v>99</v>
      </c>
      <c r="H159" s="69" t="s">
        <v>125</v>
      </c>
      <c r="I159" s="69" t="s">
        <v>233</v>
      </c>
      <c r="J159" s="79">
        <v>2263.9</v>
      </c>
      <c r="K159" s="79">
        <v>2004.44</v>
      </c>
      <c r="L159" s="79">
        <v>0</v>
      </c>
      <c r="M159" s="80">
        <v>82</v>
      </c>
      <c r="N159" s="83">
        <f t="shared" si="71"/>
        <v>3072835.2361071859</v>
      </c>
      <c r="O159" s="79">
        <v>0</v>
      </c>
      <c r="P159" s="85"/>
      <c r="Q159" s="85">
        <v>0</v>
      </c>
      <c r="R159" s="85">
        <f>+AQ159+AR159</f>
        <v>1305135.01752</v>
      </c>
      <c r="S159" s="85">
        <f>+'Приложение №2'!E159-'Приложение №1'!R159</f>
        <v>1767700.218587186</v>
      </c>
      <c r="T159" s="79">
        <f>+'Приложение №2'!E159-'Приложение №1'!P159-'Приложение №1'!Q159-'Приложение №1'!R159-'Приложение №1'!S159</f>
        <v>0</v>
      </c>
      <c r="U159" s="85">
        <f>N159/K159</f>
        <v>1533.0143262493195</v>
      </c>
      <c r="V159" s="85">
        <v>1172.2830200640001</v>
      </c>
      <c r="W159" s="87">
        <v>2022</v>
      </c>
      <c r="X159" s="5">
        <v>806093.85</v>
      </c>
      <c r="Y159" s="5">
        <f>+(K159*12.08+L159*20.47)*12</f>
        <v>290563.62239999999</v>
      </c>
      <c r="AA159" s="95">
        <f>+N159-'[4]Приложение № 2'!E148</f>
        <v>-3087466.586291214</v>
      </c>
      <c r="AD159" s="95">
        <f>+N159-'[4]Приложение № 2'!E148</f>
        <v>-3087466.586291214</v>
      </c>
      <c r="AP159" s="91">
        <f>+N159-'Приложение №2'!E159</f>
        <v>0</v>
      </c>
      <c r="AQ159" s="5">
        <v>1033417.14</v>
      </c>
      <c r="AR159" s="6">
        <f>+(K159*13.29+L159*22.52)*12*0.85</f>
        <v>271717.87752000004</v>
      </c>
      <c r="AS159" s="6">
        <f>+(K159*13.29+L159*22.52)*12*30</f>
        <v>9590042.7360000014</v>
      </c>
    </row>
    <row r="160" spans="1:46">
      <c r="A160" s="67">
        <f t="shared" si="74"/>
        <v>146</v>
      </c>
      <c r="B160" s="68">
        <f t="shared" si="75"/>
        <v>146</v>
      </c>
      <c r="C160" s="68" t="s">
        <v>228</v>
      </c>
      <c r="D160" s="68" t="s">
        <v>237</v>
      </c>
      <c r="E160" s="69">
        <v>1976</v>
      </c>
      <c r="F160" s="69">
        <v>2011</v>
      </c>
      <c r="G160" s="69" t="s">
        <v>58</v>
      </c>
      <c r="H160" s="69">
        <v>5</v>
      </c>
      <c r="I160" s="69">
        <v>3</v>
      </c>
      <c r="J160" s="79">
        <v>4142.3</v>
      </c>
      <c r="K160" s="79">
        <v>3019.79</v>
      </c>
      <c r="L160" s="79">
        <v>533.29999999999995</v>
      </c>
      <c r="M160" s="80">
        <v>117</v>
      </c>
      <c r="N160" s="83">
        <f t="shared" si="71"/>
        <v>6284189.3513380401</v>
      </c>
      <c r="O160" s="79"/>
      <c r="P160" s="85">
        <v>645040.81000000006</v>
      </c>
      <c r="Q160" s="85"/>
      <c r="R160" s="85"/>
      <c r="S160" s="85">
        <f>+'Приложение №2'!E160-'Приложение №1'!P160</f>
        <v>5639148.5413380396</v>
      </c>
      <c r="T160" s="79">
        <f>+'Приложение №2'!E160-'Приложение №1'!P160-'Приложение №1'!Q160-'Приложение №1'!R160-'Приложение №1'!S160</f>
        <v>0</v>
      </c>
      <c r="U160" s="85">
        <f t="shared" ref="U160:V166" si="78">$N160/($K160+$L160)</f>
        <v>1768.6547065619052</v>
      </c>
      <c r="V160" s="85">
        <f t="shared" si="78"/>
        <v>1768.6547065619052</v>
      </c>
      <c r="W160" s="87">
        <v>2022</v>
      </c>
      <c r="X160" s="88" t="e">
        <f>+#REF!-'[1]Приложение №1'!$P1192</f>
        <v>#REF!</v>
      </c>
      <c r="Z160" s="46">
        <f t="shared" ref="Z160:Z166" si="79">SUM(AA160:AO160)</f>
        <v>14409527.607329961</v>
      </c>
      <c r="AA160" s="31">
        <v>10235799.6520088</v>
      </c>
      <c r="AB160" s="31">
        <v>0</v>
      </c>
      <c r="AC160" s="31">
        <v>0</v>
      </c>
      <c r="AD160" s="31">
        <v>2771852.98</v>
      </c>
      <c r="AE160" s="31">
        <v>0</v>
      </c>
      <c r="AF160" s="31"/>
      <c r="AG160" s="31">
        <v>0</v>
      </c>
      <c r="AH160" s="31">
        <v>0</v>
      </c>
      <c r="AI160" s="31">
        <v>0</v>
      </c>
      <c r="AJ160" s="31">
        <v>0</v>
      </c>
      <c r="AK160" s="31">
        <v>0</v>
      </c>
      <c r="AL160" s="31">
        <v>0</v>
      </c>
      <c r="AM160" s="31">
        <v>977830.47719999996</v>
      </c>
      <c r="AN160" s="47">
        <v>142733.0534</v>
      </c>
      <c r="AO160" s="48">
        <v>281311.44472115999</v>
      </c>
      <c r="AP160" s="91">
        <f>+N160-'Приложение №2'!E160</f>
        <v>0</v>
      </c>
      <c r="AQ160" s="6">
        <v>1203751.1100000001</v>
      </c>
      <c r="AR160" s="6">
        <f>+(K160*10+L160*20)*12*0.85</f>
        <v>416811.78</v>
      </c>
      <c r="AS160" s="6">
        <f>+(K160*10+L160*20)*12*30</f>
        <v>14711004.000000002</v>
      </c>
    </row>
    <row r="161" spans="1:46">
      <c r="A161" s="67">
        <f t="shared" si="74"/>
        <v>147</v>
      </c>
      <c r="B161" s="68">
        <f t="shared" si="75"/>
        <v>147</v>
      </c>
      <c r="C161" s="68" t="s">
        <v>228</v>
      </c>
      <c r="D161" s="68" t="s">
        <v>238</v>
      </c>
      <c r="E161" s="69">
        <v>1986</v>
      </c>
      <c r="F161" s="69">
        <v>2015</v>
      </c>
      <c r="G161" s="69" t="s">
        <v>58</v>
      </c>
      <c r="H161" s="69">
        <v>9</v>
      </c>
      <c r="I161" s="69">
        <v>1</v>
      </c>
      <c r="J161" s="79">
        <v>2267.6999999999998</v>
      </c>
      <c r="K161" s="79">
        <v>1885.78</v>
      </c>
      <c r="L161" s="79">
        <v>353.8</v>
      </c>
      <c r="M161" s="80">
        <v>71</v>
      </c>
      <c r="N161" s="83">
        <f t="shared" si="71"/>
        <v>863296.86591239995</v>
      </c>
      <c r="O161" s="79"/>
      <c r="P161" s="85"/>
      <c r="Q161" s="85"/>
      <c r="R161" s="85">
        <f>+'Приложение №2'!E161-'Приложение №1'!S161</f>
        <v>80395.895912399981</v>
      </c>
      <c r="S161" s="85">
        <v>782900.97</v>
      </c>
      <c r="T161" s="79">
        <f>+'Приложение №2'!E161-'Приложение №1'!P161-'Приложение №1'!Q161-'Приложение №1'!R161-'Приложение №1'!S161</f>
        <v>0</v>
      </c>
      <c r="U161" s="85">
        <f t="shared" si="78"/>
        <v>385.4726626922905</v>
      </c>
      <c r="V161" s="85">
        <f t="shared" si="78"/>
        <v>385.4726626922905</v>
      </c>
      <c r="W161" s="87">
        <v>2022</v>
      </c>
      <c r="X161" s="88" t="e">
        <f>+#REF!-'[1]Приложение №1'!$P499</f>
        <v>#REF!</v>
      </c>
      <c r="Z161" s="46">
        <f t="shared" si="79"/>
        <v>4290984.03</v>
      </c>
      <c r="AA161" s="31">
        <v>0</v>
      </c>
      <c r="AB161" s="31">
        <v>0</v>
      </c>
      <c r="AC161" s="31">
        <v>1932684.6731463601</v>
      </c>
      <c r="AD161" s="31">
        <v>1743736.99694124</v>
      </c>
      <c r="AE161" s="31">
        <v>0</v>
      </c>
      <c r="AF161" s="31"/>
      <c r="AG161" s="31">
        <v>0</v>
      </c>
      <c r="AH161" s="31">
        <v>0</v>
      </c>
      <c r="AI161" s="31">
        <v>0</v>
      </c>
      <c r="AJ161" s="31">
        <v>0</v>
      </c>
      <c r="AK161" s="31">
        <v>0</v>
      </c>
      <c r="AL161" s="31">
        <v>0</v>
      </c>
      <c r="AM161" s="31">
        <v>491256.6237</v>
      </c>
      <c r="AN161" s="47">
        <v>42909.840300000003</v>
      </c>
      <c r="AO161" s="48">
        <v>80395.895912399996</v>
      </c>
      <c r="AP161" s="91">
        <f>+N161-'Приложение №2'!E161</f>
        <v>0</v>
      </c>
      <c r="AQ161" s="6">
        <v>1383560.53</v>
      </c>
      <c r="AR161" s="6">
        <f>+(K161*13.29+L161*22.52)*12*0.85</f>
        <v>336901.84044</v>
      </c>
      <c r="AS161" s="6">
        <f>+(K161*13.29+L161*22.52)*12*30-1239264.3</f>
        <v>10651388.891999999</v>
      </c>
    </row>
    <row r="162" spans="1:46">
      <c r="A162" s="67">
        <f t="shared" si="74"/>
        <v>148</v>
      </c>
      <c r="B162" s="68">
        <f t="shared" si="75"/>
        <v>148</v>
      </c>
      <c r="C162" s="68" t="s">
        <v>228</v>
      </c>
      <c r="D162" s="68" t="s">
        <v>239</v>
      </c>
      <c r="E162" s="69">
        <v>1985</v>
      </c>
      <c r="F162" s="69">
        <v>2015</v>
      </c>
      <c r="G162" s="69" t="s">
        <v>58</v>
      </c>
      <c r="H162" s="69">
        <v>9</v>
      </c>
      <c r="I162" s="69">
        <v>1</v>
      </c>
      <c r="J162" s="79">
        <v>2293.5</v>
      </c>
      <c r="K162" s="79">
        <v>1892.9</v>
      </c>
      <c r="L162" s="79">
        <v>103.9</v>
      </c>
      <c r="M162" s="80">
        <v>75</v>
      </c>
      <c r="N162" s="83">
        <f t="shared" si="71"/>
        <v>11321051.292631399</v>
      </c>
      <c r="O162" s="79"/>
      <c r="P162" s="85">
        <v>4582722.4000000004</v>
      </c>
      <c r="Q162" s="85"/>
      <c r="R162" s="85"/>
      <c r="S162" s="85">
        <f>+'Приложение №2'!E162-'Приложение №1'!P162</f>
        <v>6738328.8926313985</v>
      </c>
      <c r="T162" s="79">
        <f>+'Приложение №2'!E162-'Приложение №1'!P162-'Приложение №1'!Q162-'Приложение №1'!R162-'Приложение №1'!S162</f>
        <v>0</v>
      </c>
      <c r="U162" s="85">
        <f t="shared" si="78"/>
        <v>5669.5970015181283</v>
      </c>
      <c r="V162" s="85">
        <f t="shared" si="78"/>
        <v>5669.5970015181283</v>
      </c>
      <c r="W162" s="87">
        <v>2022</v>
      </c>
      <c r="X162" s="88" t="e">
        <f>+#REF!-'[1]Приложение №1'!$P1195</f>
        <v>#REF!</v>
      </c>
      <c r="Z162" s="46">
        <f t="shared" si="79"/>
        <v>19409539.310000002</v>
      </c>
      <c r="AA162" s="31">
        <v>4657498.8457725001</v>
      </c>
      <c r="AB162" s="31">
        <v>3196464.6551275202</v>
      </c>
      <c r="AC162" s="31">
        <v>1945745.8302928801</v>
      </c>
      <c r="AD162" s="31">
        <v>1755521.2429482001</v>
      </c>
      <c r="AE162" s="31">
        <v>0</v>
      </c>
      <c r="AF162" s="31"/>
      <c r="AG162" s="31">
        <v>224063.08219680001</v>
      </c>
      <c r="AH162" s="31">
        <v>0</v>
      </c>
      <c r="AI162" s="31">
        <v>0</v>
      </c>
      <c r="AJ162" s="31">
        <v>0</v>
      </c>
      <c r="AK162" s="31">
        <v>0</v>
      </c>
      <c r="AL162" s="31">
        <v>5187222.9645671397</v>
      </c>
      <c r="AM162" s="31">
        <v>1877903.9405</v>
      </c>
      <c r="AN162" s="47">
        <v>194095.39309999999</v>
      </c>
      <c r="AO162" s="48">
        <v>371023.35549495998</v>
      </c>
      <c r="AP162" s="91">
        <f>+N162-'Приложение №2'!E162</f>
        <v>0</v>
      </c>
      <c r="AQ162" s="6">
        <v>1237727.3</v>
      </c>
      <c r="AR162" s="6">
        <f>+(K162*13.29+L162*22.52)*12*0.85</f>
        <v>280463.98379999999</v>
      </c>
      <c r="AS162" s="6">
        <f>+(K162*13.29+L162*22.52)*12*30</f>
        <v>9898728.8399999999</v>
      </c>
      <c r="AT162" s="88">
        <f>+P162+Q162+R162+S162+T162-'Приложение №2'!E162</f>
        <v>0</v>
      </c>
    </row>
    <row r="163" spans="1:46">
      <c r="A163" s="67">
        <f t="shared" si="74"/>
        <v>149</v>
      </c>
      <c r="B163" s="68">
        <f t="shared" si="75"/>
        <v>149</v>
      </c>
      <c r="C163" s="68" t="s">
        <v>228</v>
      </c>
      <c r="D163" s="68" t="s">
        <v>240</v>
      </c>
      <c r="E163" s="69">
        <v>1975</v>
      </c>
      <c r="F163" s="69">
        <v>2013</v>
      </c>
      <c r="G163" s="69" t="s">
        <v>58</v>
      </c>
      <c r="H163" s="69">
        <v>4</v>
      </c>
      <c r="I163" s="69">
        <v>3</v>
      </c>
      <c r="J163" s="79">
        <v>2231.4</v>
      </c>
      <c r="K163" s="79">
        <v>2050.6999999999998</v>
      </c>
      <c r="L163" s="79">
        <v>57.4</v>
      </c>
      <c r="M163" s="80">
        <v>91</v>
      </c>
      <c r="N163" s="83">
        <f t="shared" si="71"/>
        <v>498098.01</v>
      </c>
      <c r="O163" s="79"/>
      <c r="P163" s="85">
        <v>356316.71</v>
      </c>
      <c r="Q163" s="85"/>
      <c r="R163" s="85"/>
      <c r="S163" s="85">
        <f>+'Приложение №2'!E163-'Приложение №1'!P163-'Приложение №1'!Q163-'Приложение №1'!R163</f>
        <v>141781.29999999999</v>
      </c>
      <c r="T163" s="79">
        <f>+'Приложение №2'!E163-'Приложение №1'!P163-'Приложение №1'!Q163-'Приложение №1'!R163-'Приложение №1'!S163</f>
        <v>0</v>
      </c>
      <c r="U163" s="85">
        <f t="shared" si="78"/>
        <v>236.27816991603817</v>
      </c>
      <c r="V163" s="85">
        <f t="shared" si="78"/>
        <v>236.27816991603817</v>
      </c>
      <c r="W163" s="87">
        <v>2022</v>
      </c>
      <c r="X163" s="88" t="e">
        <f>+#REF!-'[1]Приложение №1'!$P501</f>
        <v>#REF!</v>
      </c>
      <c r="Z163" s="46">
        <f t="shared" si="79"/>
        <v>31294041.869999997</v>
      </c>
      <c r="AA163" s="31">
        <v>0</v>
      </c>
      <c r="AB163" s="31">
        <v>2153754.7550967</v>
      </c>
      <c r="AC163" s="31">
        <v>2250168.3177518998</v>
      </c>
      <c r="AD163" s="31">
        <v>0</v>
      </c>
      <c r="AE163" s="31">
        <v>0</v>
      </c>
      <c r="AF163" s="31"/>
      <c r="AG163" s="31">
        <v>0</v>
      </c>
      <c r="AH163" s="31">
        <v>0</v>
      </c>
      <c r="AI163" s="31">
        <v>11049571.316473201</v>
      </c>
      <c r="AJ163" s="31">
        <v>0</v>
      </c>
      <c r="AK163" s="31">
        <v>5737009.0626080399</v>
      </c>
      <c r="AL163" s="31">
        <v>6187940.5055416198</v>
      </c>
      <c r="AM163" s="31">
        <v>3003946.3752000001</v>
      </c>
      <c r="AN163" s="47">
        <v>312940.41869999998</v>
      </c>
      <c r="AO163" s="48">
        <v>598711.11862853996</v>
      </c>
      <c r="AP163" s="91">
        <f>+N163-'Приложение №2'!E163</f>
        <v>0</v>
      </c>
      <c r="AQ163" s="6">
        <v>972243.21</v>
      </c>
      <c r="AR163" s="6">
        <f>+(K163*10+L163*20)*12*0.85</f>
        <v>220881</v>
      </c>
      <c r="AS163" s="6">
        <f>+(K163*10+L163*20)*12*30</f>
        <v>7795800</v>
      </c>
      <c r="AT163" s="88">
        <f>+P163+Q163+R163+S163+T163-'Приложение №2'!E163</f>
        <v>0</v>
      </c>
    </row>
    <row r="164" spans="1:46">
      <c r="A164" s="67">
        <f t="shared" si="74"/>
        <v>150</v>
      </c>
      <c r="B164" s="68">
        <f t="shared" si="75"/>
        <v>150</v>
      </c>
      <c r="C164" s="68" t="s">
        <v>228</v>
      </c>
      <c r="D164" s="68" t="s">
        <v>241</v>
      </c>
      <c r="E164" s="69">
        <v>1974</v>
      </c>
      <c r="F164" s="69">
        <v>2014</v>
      </c>
      <c r="G164" s="69" t="s">
        <v>58</v>
      </c>
      <c r="H164" s="69">
        <v>4</v>
      </c>
      <c r="I164" s="69">
        <v>6</v>
      </c>
      <c r="J164" s="79">
        <v>4464.7</v>
      </c>
      <c r="K164" s="79">
        <v>4072.9</v>
      </c>
      <c r="L164" s="79">
        <v>35.1</v>
      </c>
      <c r="M164" s="80">
        <v>161</v>
      </c>
      <c r="N164" s="83">
        <f t="shared" si="71"/>
        <v>2689617.46</v>
      </c>
      <c r="O164" s="79"/>
      <c r="P164" s="85">
        <v>1182697.55</v>
      </c>
      <c r="Q164" s="85"/>
      <c r="R164" s="85">
        <v>1506919.91</v>
      </c>
      <c r="S164" s="85"/>
      <c r="T164" s="79">
        <f>+'Приложение №2'!E164-'Приложение №1'!P164-'Приложение №1'!Q164-'Приложение №1'!R164-'Приложение №1'!S164</f>
        <v>0</v>
      </c>
      <c r="U164" s="85">
        <f t="shared" si="78"/>
        <v>654.72674294060369</v>
      </c>
      <c r="V164" s="85">
        <f t="shared" si="78"/>
        <v>654.72674294060369</v>
      </c>
      <c r="W164" s="87">
        <v>2022</v>
      </c>
      <c r="X164" s="88" t="e">
        <f>+#REF!-'[1]Приложение №1'!$P1619</f>
        <v>#REF!</v>
      </c>
      <c r="Z164" s="46">
        <f t="shared" si="79"/>
        <v>5164492.4899999993</v>
      </c>
      <c r="AA164" s="31">
        <v>0</v>
      </c>
      <c r="AB164" s="31">
        <v>0</v>
      </c>
      <c r="AC164" s="31">
        <v>4498035.3921354599</v>
      </c>
      <c r="AD164" s="31">
        <v>0</v>
      </c>
      <c r="AE164" s="31">
        <v>0</v>
      </c>
      <c r="AF164" s="31"/>
      <c r="AG164" s="31">
        <v>0</v>
      </c>
      <c r="AH164" s="31">
        <v>0</v>
      </c>
      <c r="AI164" s="31">
        <v>0</v>
      </c>
      <c r="AJ164" s="31">
        <v>0</v>
      </c>
      <c r="AK164" s="31">
        <v>0</v>
      </c>
      <c r="AL164" s="31">
        <v>0</v>
      </c>
      <c r="AM164" s="31">
        <v>516449.24900000001</v>
      </c>
      <c r="AN164" s="47">
        <v>51644.924899999998</v>
      </c>
      <c r="AO164" s="48">
        <v>98362.923964539994</v>
      </c>
      <c r="AP164" s="91">
        <f>+N164-'Приложение №2'!E164</f>
        <v>0</v>
      </c>
      <c r="AQ164" s="6">
        <v>1783982.53</v>
      </c>
      <c r="AR164" s="6">
        <f>+(K164*10+L164*20)*12*0.85</f>
        <v>422596.2</v>
      </c>
      <c r="AS164" s="6">
        <f>+(K164*10+L164*20)*12*30</f>
        <v>14915160</v>
      </c>
      <c r="AT164" s="88">
        <f>+P164+Q164+R164+S164+T164-'Приложение №2'!E164</f>
        <v>0</v>
      </c>
    </row>
    <row r="165" spans="1:46" s="59" customFormat="1">
      <c r="A165" s="67">
        <f t="shared" si="74"/>
        <v>151</v>
      </c>
      <c r="B165" s="68">
        <f t="shared" si="75"/>
        <v>151</v>
      </c>
      <c r="C165" s="68" t="s">
        <v>228</v>
      </c>
      <c r="D165" s="68" t="s">
        <v>242</v>
      </c>
      <c r="E165" s="69">
        <v>1989</v>
      </c>
      <c r="F165" s="69">
        <v>2015</v>
      </c>
      <c r="G165" s="69" t="s">
        <v>58</v>
      </c>
      <c r="H165" s="69">
        <v>9</v>
      </c>
      <c r="I165" s="69">
        <v>4</v>
      </c>
      <c r="J165" s="79">
        <v>9199.2999999999993</v>
      </c>
      <c r="K165" s="79">
        <v>8072</v>
      </c>
      <c r="L165" s="79">
        <v>65.599999999999994</v>
      </c>
      <c r="M165" s="80">
        <v>366</v>
      </c>
      <c r="N165" s="81">
        <f t="shared" si="71"/>
        <v>25727773.27</v>
      </c>
      <c r="O165" s="79"/>
      <c r="P165" s="85"/>
      <c r="Q165" s="85"/>
      <c r="R165" s="85">
        <v>1050151.8600000001</v>
      </c>
      <c r="S165" s="85">
        <f>+AS165</f>
        <v>24677621.41</v>
      </c>
      <c r="T165" s="85">
        <f>+'Приложение №2'!E165-'Приложение №1'!P165-'Приложение №1'!Q165-'Приложение №1'!R165-'Приложение №1'!S165</f>
        <v>0</v>
      </c>
      <c r="U165" s="79">
        <f t="shared" si="78"/>
        <v>3161.5922716771529</v>
      </c>
      <c r="V165" s="79">
        <f t="shared" si="78"/>
        <v>3161.5922716771529</v>
      </c>
      <c r="W165" s="87">
        <v>2022</v>
      </c>
      <c r="X165" s="96" t="e">
        <f>+#REF!-'[1]Приложение №1'!$P1207</f>
        <v>#REF!</v>
      </c>
      <c r="Z165" s="97">
        <f t="shared" si="79"/>
        <v>77772109.159999952</v>
      </c>
      <c r="AA165" s="89">
        <v>18662138.402554899</v>
      </c>
      <c r="AB165" s="89">
        <v>12807918.526641799</v>
      </c>
      <c r="AC165" s="89">
        <v>7796411.5854290398</v>
      </c>
      <c r="AD165" s="89">
        <v>7034200.4194895998</v>
      </c>
      <c r="AE165" s="89">
        <v>0</v>
      </c>
      <c r="AF165" s="89"/>
      <c r="AG165" s="89">
        <v>897798.66553440003</v>
      </c>
      <c r="AH165" s="89">
        <v>0</v>
      </c>
      <c r="AI165" s="89">
        <v>0</v>
      </c>
      <c r="AJ165" s="89">
        <v>0</v>
      </c>
      <c r="AK165" s="89">
        <v>0</v>
      </c>
      <c r="AL165" s="89">
        <v>20784690.6631115</v>
      </c>
      <c r="AM165" s="89">
        <v>7524575.8235999998</v>
      </c>
      <c r="AN165" s="84">
        <v>777721.09160000004</v>
      </c>
      <c r="AO165" s="98">
        <v>1486653.98203872</v>
      </c>
      <c r="AP165" s="99">
        <f>+N165-'Приложение №2'!E165</f>
        <v>0</v>
      </c>
      <c r="AQ165" s="59">
        <v>4641267.93</v>
      </c>
      <c r="AR165" s="59">
        <f t="shared" ref="AR165:AR168" si="80">+(K165*13.29+L165*22.52)*12*0.85</f>
        <v>1109292.7583999999</v>
      </c>
      <c r="AS165" s="59">
        <v>24677621.41</v>
      </c>
      <c r="AT165" s="96">
        <f t="shared" ref="AT165" si="81">+S165-AS165</f>
        <v>0</v>
      </c>
    </row>
    <row r="166" spans="1:46">
      <c r="A166" s="67">
        <f t="shared" si="74"/>
        <v>152</v>
      </c>
      <c r="B166" s="68">
        <f t="shared" si="75"/>
        <v>152</v>
      </c>
      <c r="C166" s="68" t="s">
        <v>228</v>
      </c>
      <c r="D166" s="68" t="s">
        <v>243</v>
      </c>
      <c r="E166" s="69">
        <v>1991</v>
      </c>
      <c r="F166" s="69">
        <v>2015</v>
      </c>
      <c r="G166" s="69" t="s">
        <v>58</v>
      </c>
      <c r="H166" s="69">
        <v>9</v>
      </c>
      <c r="I166" s="69">
        <v>3</v>
      </c>
      <c r="J166" s="79">
        <v>6893.1</v>
      </c>
      <c r="K166" s="79">
        <v>6102.4</v>
      </c>
      <c r="L166" s="79">
        <v>65.5</v>
      </c>
      <c r="M166" s="80">
        <v>255</v>
      </c>
      <c r="N166" s="83">
        <f t="shared" si="71"/>
        <v>4832654.76811272</v>
      </c>
      <c r="O166" s="79"/>
      <c r="P166" s="85"/>
      <c r="Q166" s="85"/>
      <c r="R166" s="85">
        <f>+AQ166+AR166</f>
        <v>3192210.2211999996</v>
      </c>
      <c r="S166" s="85">
        <f>+'Приложение №2'!E166-'Приложение №1'!R166</f>
        <v>1640444.5469127204</v>
      </c>
      <c r="T166" s="79">
        <f>+'Приложение №2'!E166-'Приложение №1'!P166-'Приложение №1'!Q166-'Приложение №1'!R166-'Приложение №1'!S166</f>
        <v>0</v>
      </c>
      <c r="U166" s="85">
        <f t="shared" si="78"/>
        <v>783.51704277188674</v>
      </c>
      <c r="V166" s="85">
        <f t="shared" si="78"/>
        <v>783.51704277188674</v>
      </c>
      <c r="W166" s="87">
        <v>2022</v>
      </c>
      <c r="X166" s="88" t="e">
        <f>+#REF!-'[1]Приложение №1'!$P1197</f>
        <v>#REF!</v>
      </c>
      <c r="Z166" s="46">
        <f t="shared" si="79"/>
        <v>135273087.03</v>
      </c>
      <c r="AA166" s="31">
        <v>14114712.016718</v>
      </c>
      <c r="AB166" s="31">
        <v>9686997.1466872804</v>
      </c>
      <c r="AC166" s="31">
        <v>5896650.3147518402</v>
      </c>
      <c r="AD166" s="31">
        <v>5320168.0919898003</v>
      </c>
      <c r="AE166" s="31">
        <v>0</v>
      </c>
      <c r="AF166" s="31"/>
      <c r="AG166" s="31">
        <v>679030.95234239998</v>
      </c>
      <c r="AH166" s="31">
        <v>0</v>
      </c>
      <c r="AI166" s="31">
        <v>6885510.0487487996</v>
      </c>
      <c r="AJ166" s="31">
        <v>0</v>
      </c>
      <c r="AK166" s="31">
        <v>59777000.180442303</v>
      </c>
      <c r="AL166" s="31">
        <v>15720059.333967701</v>
      </c>
      <c r="AM166" s="31">
        <v>13258054.8255</v>
      </c>
      <c r="AN166" s="47">
        <v>1352730.8703000001</v>
      </c>
      <c r="AO166" s="48">
        <v>2582173.24855188</v>
      </c>
      <c r="AP166" s="91">
        <f>+N166-'Приложение №2'!E166</f>
        <v>0</v>
      </c>
      <c r="AQ166" s="6">
        <f>3490024.25-1140088.78</f>
        <v>2349935.4699999997</v>
      </c>
      <c r="AR166" s="6">
        <f t="shared" si="80"/>
        <v>842274.75119999982</v>
      </c>
      <c r="AS166" s="6">
        <f>+(K166*13.29+L166*22.52)*12*30-9367100.85</f>
        <v>20360243.309999995</v>
      </c>
    </row>
    <row r="167" spans="1:46">
      <c r="A167" s="67">
        <f t="shared" si="74"/>
        <v>153</v>
      </c>
      <c r="B167" s="68">
        <f t="shared" si="75"/>
        <v>153</v>
      </c>
      <c r="C167" s="68" t="s">
        <v>228</v>
      </c>
      <c r="D167" s="68" t="s">
        <v>244</v>
      </c>
      <c r="E167" s="69">
        <v>1992</v>
      </c>
      <c r="F167" s="69">
        <v>2015</v>
      </c>
      <c r="G167" s="69" t="s">
        <v>58</v>
      </c>
      <c r="H167" s="69">
        <v>9</v>
      </c>
      <c r="I167" s="69">
        <v>3</v>
      </c>
      <c r="J167" s="79">
        <v>6872</v>
      </c>
      <c r="K167" s="79">
        <v>6094.4</v>
      </c>
      <c r="L167" s="79">
        <v>0</v>
      </c>
      <c r="M167" s="80">
        <v>259</v>
      </c>
      <c r="N167" s="83">
        <f t="shared" si="71"/>
        <v>9962928.3052925188</v>
      </c>
      <c r="O167" s="79"/>
      <c r="P167" s="85">
        <v>1498679.4424999999</v>
      </c>
      <c r="Q167" s="85"/>
      <c r="R167" s="85">
        <v>2405542.9034925201</v>
      </c>
      <c r="S167" s="85">
        <v>3644222.59</v>
      </c>
      <c r="T167" s="79">
        <f>+'Приложение №2'!E167-'Приложение №1'!P167-'Приложение №1'!Q167-'Приложение №1'!R167-'Приложение №1'!S167</f>
        <v>2414483.3692999985</v>
      </c>
      <c r="U167" s="85">
        <f t="shared" si="59"/>
        <v>1634.7677056465805</v>
      </c>
      <c r="V167" s="85">
        <f t="shared" si="59"/>
        <v>1634.7677056465805</v>
      </c>
      <c r="W167" s="87">
        <v>2022</v>
      </c>
      <c r="X167" s="88" t="e">
        <f>+#REF!-'[1]Приложение №1'!$P829</f>
        <v>#REF!</v>
      </c>
      <c r="Y167" s="6" t="s">
        <v>230</v>
      </c>
      <c r="Z167" s="46">
        <f t="shared" si="5"/>
        <v>58070573.899999999</v>
      </c>
      <c r="AA167" s="31">
        <v>13934572.418976299</v>
      </c>
      <c r="AB167" s="31">
        <v>9563366.4457228798</v>
      </c>
      <c r="AC167" s="31">
        <v>5821394.0711791199</v>
      </c>
      <c r="AD167" s="31">
        <v>5252269.2207845999</v>
      </c>
      <c r="AE167" s="31">
        <v>0</v>
      </c>
      <c r="AF167" s="31"/>
      <c r="AG167" s="31">
        <v>670364.7917232</v>
      </c>
      <c r="AH167" s="31">
        <v>0</v>
      </c>
      <c r="AI167" s="31">
        <v>0</v>
      </c>
      <c r="AJ167" s="31">
        <v>0</v>
      </c>
      <c r="AK167" s="31">
        <v>0</v>
      </c>
      <c r="AL167" s="31">
        <v>15519431.430770401</v>
      </c>
      <c r="AM167" s="31">
        <v>5618420.8085000003</v>
      </c>
      <c r="AN167" s="47">
        <v>580705.73899999994</v>
      </c>
      <c r="AO167" s="48">
        <v>1110048.9733434999</v>
      </c>
      <c r="AP167" s="91">
        <f>+N167-'Приложение №2'!E167</f>
        <v>0</v>
      </c>
      <c r="AQ167" s="6">
        <f>3336709.09-263343.45</f>
        <v>3073365.6399999997</v>
      </c>
      <c r="AR167" s="6">
        <f t="shared" si="80"/>
        <v>826144.67519999982</v>
      </c>
      <c r="AS167" s="6">
        <f>+(K167*13.29+L167*22.52)*12*30-1442656.44</f>
        <v>27715390.919999991</v>
      </c>
      <c r="AT167" s="88">
        <f>+P167+Q167+R167+S167+T167-'Приложение №2'!E167</f>
        <v>0</v>
      </c>
    </row>
    <row r="168" spans="1:46">
      <c r="A168" s="67">
        <f t="shared" si="74"/>
        <v>154</v>
      </c>
      <c r="B168" s="68">
        <f t="shared" si="75"/>
        <v>154</v>
      </c>
      <c r="C168" s="68" t="s">
        <v>228</v>
      </c>
      <c r="D168" s="68" t="s">
        <v>245</v>
      </c>
      <c r="E168" s="69">
        <v>1984</v>
      </c>
      <c r="F168" s="69">
        <v>2013</v>
      </c>
      <c r="G168" s="69" t="s">
        <v>58</v>
      </c>
      <c r="H168" s="69">
        <v>9</v>
      </c>
      <c r="I168" s="69">
        <v>2</v>
      </c>
      <c r="J168" s="79">
        <v>8198.7000000000007</v>
      </c>
      <c r="K168" s="79">
        <v>7324.41</v>
      </c>
      <c r="L168" s="79">
        <v>0</v>
      </c>
      <c r="M168" s="80">
        <v>272</v>
      </c>
      <c r="N168" s="83">
        <f t="shared" si="71"/>
        <v>53790180.38000001</v>
      </c>
      <c r="O168" s="79"/>
      <c r="P168" s="85">
        <v>10676631.48</v>
      </c>
      <c r="Q168" s="85"/>
      <c r="R168" s="85">
        <v>1088675.32</v>
      </c>
      <c r="S168" s="85">
        <f>+'Приложение №2'!E168-'Приложение №1'!P168-'Приложение №1'!R168-'Приложение №1'!T168</f>
        <v>30794766.454000004</v>
      </c>
      <c r="T168" s="79">
        <v>11230107.126</v>
      </c>
      <c r="U168" s="85">
        <f t="shared" si="59"/>
        <v>7343.9608623766298</v>
      </c>
      <c r="V168" s="85">
        <f t="shared" si="59"/>
        <v>7343.9608623766298</v>
      </c>
      <c r="W168" s="87">
        <v>2022</v>
      </c>
      <c r="X168" s="88" t="e">
        <f>+#REF!-'[1]Приложение №1'!$P831</f>
        <v>#REF!</v>
      </c>
      <c r="Z168" s="46">
        <f t="shared" si="5"/>
        <v>153375371.99000001</v>
      </c>
      <c r="AA168" s="31">
        <v>16985175.195664998</v>
      </c>
      <c r="AB168" s="31">
        <v>11657010.3247345</v>
      </c>
      <c r="AC168" s="31">
        <v>7095832.9536935398</v>
      </c>
      <c r="AD168" s="31">
        <v>6402113.40647172</v>
      </c>
      <c r="AE168" s="31">
        <v>0</v>
      </c>
      <c r="AF168" s="31"/>
      <c r="AG168" s="31">
        <v>817123.27375727997</v>
      </c>
      <c r="AH168" s="31">
        <v>0</v>
      </c>
      <c r="AI168" s="31">
        <v>0</v>
      </c>
      <c r="AJ168" s="31">
        <v>0</v>
      </c>
      <c r="AK168" s="31">
        <v>71933654.736292899</v>
      </c>
      <c r="AL168" s="31">
        <v>18916996.795183599</v>
      </c>
      <c r="AM168" s="31">
        <v>15107603.6719</v>
      </c>
      <c r="AN168" s="47">
        <v>1533753.7198999999</v>
      </c>
      <c r="AO168" s="48">
        <v>2926107.9124014801</v>
      </c>
      <c r="AP168" s="91">
        <f>+N168-'Приложение №2'!E168</f>
        <v>0</v>
      </c>
      <c r="AQ168" s="6">
        <f>4296548.24-1633012.98</f>
        <v>2663535.2600000002</v>
      </c>
      <c r="AR168" s="6">
        <f t="shared" si="80"/>
        <v>992882.37078</v>
      </c>
      <c r="AS168" s="6">
        <f>+(K168*13.29+L168*22.52)*12*30-4248140.75</f>
        <v>30794766.453999996</v>
      </c>
      <c r="AT168" s="88">
        <f>+P168+Q168+R168+S168+T168-'Приложение №2'!E168</f>
        <v>0</v>
      </c>
    </row>
    <row r="169" spans="1:46">
      <c r="A169" s="67">
        <f t="shared" si="74"/>
        <v>155</v>
      </c>
      <c r="B169" s="68">
        <f t="shared" si="75"/>
        <v>155</v>
      </c>
      <c r="C169" s="68" t="s">
        <v>228</v>
      </c>
      <c r="D169" s="68" t="s">
        <v>246</v>
      </c>
      <c r="E169" s="69">
        <v>1981</v>
      </c>
      <c r="F169" s="69">
        <v>2012</v>
      </c>
      <c r="G169" s="69" t="s">
        <v>58</v>
      </c>
      <c r="H169" s="69">
        <v>5</v>
      </c>
      <c r="I169" s="69">
        <v>7</v>
      </c>
      <c r="J169" s="79">
        <v>6927.5</v>
      </c>
      <c r="K169" s="79">
        <v>5314.16</v>
      </c>
      <c r="L169" s="79">
        <v>83.1</v>
      </c>
      <c r="M169" s="80">
        <v>173</v>
      </c>
      <c r="N169" s="83">
        <f t="shared" si="71"/>
        <v>17169391.084560137</v>
      </c>
      <c r="O169" s="79"/>
      <c r="P169" s="85">
        <v>681444.46</v>
      </c>
      <c r="Q169" s="85"/>
      <c r="R169" s="85">
        <v>1307532.44</v>
      </c>
      <c r="S169" s="85">
        <f>+'Приложение №2'!E169-'Приложение №1'!P169-'Приложение №1'!Q169-'Приложение №1'!R169</f>
        <v>15180414.184560137</v>
      </c>
      <c r="T169" s="79">
        <f>+'Приложение №2'!E169-'Приложение №1'!P169-'Приложение №1'!Q169-'Приложение №1'!R169-'Приложение №1'!S169</f>
        <v>0</v>
      </c>
      <c r="U169" s="85">
        <f>$N169/($K169+$L169)</f>
        <v>3181.1309969429185</v>
      </c>
      <c r="V169" s="85">
        <f>$N169/($K169+$L169)</f>
        <v>3181.1309969429185</v>
      </c>
      <c r="W169" s="87">
        <v>2022</v>
      </c>
      <c r="X169" s="88" t="e">
        <f>+#REF!-'[1]Приложение №1'!$P1205</f>
        <v>#REF!</v>
      </c>
      <c r="Z169" s="46">
        <f>SUM(AA169:AO169)</f>
        <v>106077568.57000004</v>
      </c>
      <c r="AA169" s="31">
        <v>18055119.957136098</v>
      </c>
      <c r="AB169" s="31">
        <v>0</v>
      </c>
      <c r="AC169" s="31">
        <v>0</v>
      </c>
      <c r="AD169" s="31">
        <v>4330714.8848485202</v>
      </c>
      <c r="AE169" s="31">
        <v>0</v>
      </c>
      <c r="AF169" s="31"/>
      <c r="AG169" s="31">
        <v>0</v>
      </c>
      <c r="AH169" s="31">
        <v>0</v>
      </c>
      <c r="AI169" s="31">
        <v>33967503.6578262</v>
      </c>
      <c r="AJ169" s="31">
        <v>0</v>
      </c>
      <c r="AK169" s="31">
        <v>17636148.1005776</v>
      </c>
      <c r="AL169" s="31">
        <v>19022357.136998899</v>
      </c>
      <c r="AM169" s="31">
        <v>9970968.5052000005</v>
      </c>
      <c r="AN169" s="47">
        <v>1060775.6857</v>
      </c>
      <c r="AO169" s="48">
        <v>2033980.6417127401</v>
      </c>
      <c r="AP169" s="91">
        <f>+N169-'Приложение №2'!E169</f>
        <v>0</v>
      </c>
      <c r="AQ169" s="6">
        <v>2353388.21</v>
      </c>
      <c r="AR169" s="6">
        <f>+(K169*10+L169*20)*12*0.85</f>
        <v>558996.72</v>
      </c>
      <c r="AS169" s="6">
        <f>+(K169*10+L169*20)*12*30</f>
        <v>19729296</v>
      </c>
      <c r="AT169" s="88">
        <f>+P169+Q169+R169+S169+T169-'Приложение №2'!E169</f>
        <v>0</v>
      </c>
    </row>
    <row r="170" spans="1:46">
      <c r="A170" s="67">
        <f t="shared" si="74"/>
        <v>156</v>
      </c>
      <c r="B170" s="68">
        <f t="shared" si="75"/>
        <v>156</v>
      </c>
      <c r="C170" s="68" t="s">
        <v>228</v>
      </c>
      <c r="D170" s="68" t="s">
        <v>247</v>
      </c>
      <c r="E170" s="69">
        <v>1993</v>
      </c>
      <c r="F170" s="69">
        <v>2014</v>
      </c>
      <c r="G170" s="69" t="s">
        <v>58</v>
      </c>
      <c r="H170" s="69">
        <v>9</v>
      </c>
      <c r="I170" s="69">
        <v>1</v>
      </c>
      <c r="J170" s="79">
        <v>2553.4</v>
      </c>
      <c r="K170" s="79">
        <v>2128.8000000000002</v>
      </c>
      <c r="L170" s="79">
        <v>0</v>
      </c>
      <c r="M170" s="80">
        <v>78</v>
      </c>
      <c r="N170" s="83">
        <f t="shared" si="71"/>
        <v>1160745.41417932</v>
      </c>
      <c r="O170" s="79"/>
      <c r="P170" s="85"/>
      <c r="Q170" s="85"/>
      <c r="R170" s="85">
        <v>597799.18099999998</v>
      </c>
      <c r="S170" s="85">
        <f>+'Приложение №2'!E170-'Приложение №1'!P170-'Приложение №1'!Q170-'Приложение №1'!R170</f>
        <v>562946.23317932</v>
      </c>
      <c r="T170" s="79">
        <f>+'Приложение №2'!E170-'Приложение №1'!P170-'Приложение №1'!Q170-'Приложение №1'!R170-'Приложение №1'!S170</f>
        <v>0</v>
      </c>
      <c r="U170" s="85">
        <f t="shared" si="59"/>
        <v>545.25808633000747</v>
      </c>
      <c r="V170" s="85">
        <f t="shared" si="59"/>
        <v>545.25808633000747</v>
      </c>
      <c r="W170" s="87">
        <v>2022</v>
      </c>
      <c r="X170" s="88" t="e">
        <f>+#REF!-'[1]Приложение №1'!$P833</f>
        <v>#REF!</v>
      </c>
      <c r="Z170" s="46">
        <f t="shared" si="5"/>
        <v>44395710.679999955</v>
      </c>
      <c r="AA170" s="31">
        <v>4916492.8733411403</v>
      </c>
      <c r="AB170" s="31">
        <v>3374213.5460846401</v>
      </c>
      <c r="AC170" s="31">
        <v>2053944.7940944801</v>
      </c>
      <c r="AD170" s="31">
        <v>1853142.2046320401</v>
      </c>
      <c r="AE170" s="31">
        <v>0</v>
      </c>
      <c r="AF170" s="31"/>
      <c r="AG170" s="31">
        <v>236522.7739728</v>
      </c>
      <c r="AH170" s="31">
        <v>0</v>
      </c>
      <c r="AI170" s="31">
        <v>0</v>
      </c>
      <c r="AJ170" s="31">
        <v>0</v>
      </c>
      <c r="AK170" s="31">
        <v>20821763.508175101</v>
      </c>
      <c r="AL170" s="31">
        <v>5475673.8714455403</v>
      </c>
      <c r="AM170" s="31">
        <v>4373014.9959000004</v>
      </c>
      <c r="AN170" s="47">
        <v>443957.10680000001</v>
      </c>
      <c r="AO170" s="48">
        <v>846985.00555422006</v>
      </c>
      <c r="AP170" s="91">
        <f>+N170-'Приложение №2'!E170</f>
        <v>0</v>
      </c>
      <c r="AQ170" s="6">
        <f>1103126.79-79353.74-714183.7328</f>
        <v>309589.31720000005</v>
      </c>
      <c r="AR170" s="6">
        <f>+(K170*13.29+L170*22.52)*12*0.85</f>
        <v>288575.87039999996</v>
      </c>
      <c r="AS170" s="6">
        <f>+(K170*13.29+L170*22.52)*12*30-300950.5-2600695.91</f>
        <v>7283384.3099999987</v>
      </c>
      <c r="AT170" s="88">
        <f>+P170+Q170+R170+S170+T170-'Приложение №2'!E170</f>
        <v>0</v>
      </c>
    </row>
    <row r="171" spans="1:46">
      <c r="A171" s="67">
        <f t="shared" si="74"/>
        <v>157</v>
      </c>
      <c r="B171" s="68">
        <f t="shared" si="75"/>
        <v>157</v>
      </c>
      <c r="C171" s="68" t="s">
        <v>228</v>
      </c>
      <c r="D171" s="68" t="s">
        <v>248</v>
      </c>
      <c r="E171" s="69">
        <v>1972</v>
      </c>
      <c r="F171" s="69">
        <v>2013</v>
      </c>
      <c r="G171" s="69" t="s">
        <v>58</v>
      </c>
      <c r="H171" s="69">
        <v>4</v>
      </c>
      <c r="I171" s="69">
        <v>6</v>
      </c>
      <c r="J171" s="79">
        <v>4437.8999999999996</v>
      </c>
      <c r="K171" s="79">
        <v>4088.2</v>
      </c>
      <c r="L171" s="79">
        <v>0</v>
      </c>
      <c r="M171" s="80">
        <v>207</v>
      </c>
      <c r="N171" s="83">
        <f t="shared" si="71"/>
        <v>8066054.8088218002</v>
      </c>
      <c r="O171" s="79"/>
      <c r="P171" s="85">
        <v>2746655.59</v>
      </c>
      <c r="Q171" s="85"/>
      <c r="R171" s="85">
        <v>501539.16</v>
      </c>
      <c r="S171" s="85">
        <f>+'Приложение №2'!E171-'Приложение №1'!P171-'Приложение №1'!Q171-'Приложение №1'!R171</f>
        <v>4817860.0588218002</v>
      </c>
      <c r="T171" s="79">
        <f>+'Приложение №2'!E171-'Приложение №1'!P171-'Приложение №1'!Q171-'Приложение №1'!R171-'Приложение №1'!S171</f>
        <v>0</v>
      </c>
      <c r="U171" s="85">
        <f t="shared" ref="U171:V171" si="82">$N171/($K171+$L171)</f>
        <v>1973.0088569105719</v>
      </c>
      <c r="V171" s="85">
        <f t="shared" si="82"/>
        <v>1973.0088569105719</v>
      </c>
      <c r="W171" s="87">
        <v>2022</v>
      </c>
      <c r="X171" s="88" t="e">
        <f>+#REF!-'[1]Приложение №1'!$P1223</f>
        <v>#REF!</v>
      </c>
      <c r="Z171" s="46">
        <f t="shared" si="5"/>
        <v>26371012.292399999</v>
      </c>
      <c r="AA171" s="31">
        <v>12305507</v>
      </c>
      <c r="AB171" s="31">
        <v>4288000.4889749996</v>
      </c>
      <c r="AC171" s="31">
        <v>4479954.2738714404</v>
      </c>
      <c r="AD171" s="31">
        <v>3127291</v>
      </c>
      <c r="AE171" s="31">
        <v>0</v>
      </c>
      <c r="AF171" s="31"/>
      <c r="AG171" s="31">
        <v>386031.94970676</v>
      </c>
      <c r="AH171" s="31">
        <v>0</v>
      </c>
      <c r="AI171" s="31">
        <v>0</v>
      </c>
      <c r="AJ171" s="31">
        <v>0</v>
      </c>
      <c r="AK171" s="31">
        <v>0</v>
      </c>
      <c r="AL171" s="31">
        <v>0</v>
      </c>
      <c r="AM171" s="31">
        <v>1122564.2276999999</v>
      </c>
      <c r="AN171" s="47">
        <v>134247.94029999999</v>
      </c>
      <c r="AO171" s="48">
        <v>527415.41184680001</v>
      </c>
      <c r="AP171" s="91">
        <f>+N171-'Приложение №2'!E171</f>
        <v>0</v>
      </c>
      <c r="AQ171" s="6">
        <v>1932968.35</v>
      </c>
      <c r="AR171" s="6">
        <f t="shared" ref="AR171:AR205" si="83">+(K171*10+L171*20)*12*0.85</f>
        <v>416996.39999999997</v>
      </c>
      <c r="AS171" s="6">
        <f t="shared" ref="AS171:AS178" si="84">+(K171*10+L171*20)*12*30</f>
        <v>14717520</v>
      </c>
      <c r="AT171" s="88">
        <f>+P171+Q171+R171+S171+T171-'Приложение №2'!E171</f>
        <v>0</v>
      </c>
    </row>
    <row r="172" spans="1:46">
      <c r="A172" s="67">
        <f t="shared" si="74"/>
        <v>158</v>
      </c>
      <c r="B172" s="68">
        <f t="shared" si="75"/>
        <v>158</v>
      </c>
      <c r="C172" s="68" t="s">
        <v>249</v>
      </c>
      <c r="D172" s="68" t="s">
        <v>250</v>
      </c>
      <c r="E172" s="69">
        <v>1985</v>
      </c>
      <c r="F172" s="69">
        <v>1985</v>
      </c>
      <c r="G172" s="69" t="s">
        <v>58</v>
      </c>
      <c r="H172" s="69">
        <v>5</v>
      </c>
      <c r="I172" s="69">
        <v>4</v>
      </c>
      <c r="J172" s="79">
        <v>4957.5</v>
      </c>
      <c r="K172" s="79">
        <v>4305.3999999999996</v>
      </c>
      <c r="L172" s="79">
        <v>651.20000000000005</v>
      </c>
      <c r="M172" s="80">
        <v>166</v>
      </c>
      <c r="N172" s="83">
        <f t="shared" si="71"/>
        <v>10316811.362920118</v>
      </c>
      <c r="O172" s="79"/>
      <c r="P172" s="85"/>
      <c r="Q172" s="85"/>
      <c r="R172" s="85">
        <v>2359386</v>
      </c>
      <c r="S172" s="85">
        <f>+'Приложение №2'!E172-'Приложение №1'!P172-'Приложение №1'!Q172-'Приложение №1'!R172</f>
        <v>7957425.3629201185</v>
      </c>
      <c r="T172" s="79">
        <f>+'Приложение №2'!E172-'Приложение №1'!P172-'Приложение №1'!Q172-'Приложение №1'!R172-'Приложение №1'!S172</f>
        <v>0</v>
      </c>
      <c r="U172" s="85">
        <f>$N172/($K172+$L172)</f>
        <v>2081.429076972142</v>
      </c>
      <c r="V172" s="85">
        <f>$N172/($K172+$L172)</f>
        <v>2081.429076972142</v>
      </c>
      <c r="W172" s="87">
        <v>2022</v>
      </c>
      <c r="X172" s="88" t="e">
        <f>+#REF!-'[1]Приложение №1'!$P1399</f>
        <v>#REF!</v>
      </c>
      <c r="Z172" s="46">
        <f>SUM(AA172:AO172)</f>
        <v>19423335.669999976</v>
      </c>
      <c r="AA172" s="31">
        <v>12305784.6204766</v>
      </c>
      <c r="AB172" s="31">
        <v>4512564.0806433596</v>
      </c>
      <c r="AC172" s="31">
        <v>0</v>
      </c>
      <c r="AD172" s="31">
        <v>0</v>
      </c>
      <c r="AE172" s="31">
        <v>0</v>
      </c>
      <c r="AF172" s="31"/>
      <c r="AG172" s="31">
        <v>406248.53806488001</v>
      </c>
      <c r="AH172" s="31">
        <v>0</v>
      </c>
      <c r="AI172" s="31">
        <v>0</v>
      </c>
      <c r="AJ172" s="31">
        <v>0</v>
      </c>
      <c r="AK172" s="31">
        <v>0</v>
      </c>
      <c r="AL172" s="31">
        <v>0</v>
      </c>
      <c r="AM172" s="31">
        <v>1627838.0182</v>
      </c>
      <c r="AN172" s="47">
        <v>194233.3567</v>
      </c>
      <c r="AO172" s="48">
        <v>376667.05591514002</v>
      </c>
      <c r="AP172" s="91">
        <f>+N172-'Приложение №2'!E172</f>
        <v>0</v>
      </c>
      <c r="AQ172" s="6">
        <v>2028653.94</v>
      </c>
      <c r="AR172" s="6">
        <f t="shared" si="83"/>
        <v>571995.6</v>
      </c>
      <c r="AS172" s="6">
        <f t="shared" si="84"/>
        <v>20188080</v>
      </c>
      <c r="AT172" s="88">
        <f>+P172+Q172+R172+S172+T172-'Приложение №2'!E172</f>
        <v>0</v>
      </c>
    </row>
    <row r="173" spans="1:46">
      <c r="A173" s="67">
        <f t="shared" si="74"/>
        <v>159</v>
      </c>
      <c r="B173" s="68">
        <f t="shared" si="75"/>
        <v>159</v>
      </c>
      <c r="C173" s="68" t="s">
        <v>249</v>
      </c>
      <c r="D173" s="68" t="s">
        <v>251</v>
      </c>
      <c r="E173" s="69">
        <v>1988</v>
      </c>
      <c r="F173" s="69">
        <v>1988</v>
      </c>
      <c r="G173" s="69" t="s">
        <v>58</v>
      </c>
      <c r="H173" s="69">
        <v>5</v>
      </c>
      <c r="I173" s="69">
        <v>4</v>
      </c>
      <c r="J173" s="79">
        <v>5038.3999999999996</v>
      </c>
      <c r="K173" s="79">
        <v>3442.8</v>
      </c>
      <c r="L173" s="79">
        <v>1586</v>
      </c>
      <c r="M173" s="80">
        <v>156</v>
      </c>
      <c r="N173" s="83">
        <f t="shared" si="71"/>
        <v>10050452.1841392</v>
      </c>
      <c r="O173" s="79"/>
      <c r="P173" s="85"/>
      <c r="Q173" s="85"/>
      <c r="R173" s="85">
        <v>2876903.01</v>
      </c>
      <c r="S173" s="85">
        <f>+'Приложение №2'!E173-'Приложение №1'!P173-'Приложение №1'!Q173-'Приложение №1'!R173</f>
        <v>7173549.1741391998</v>
      </c>
      <c r="T173" s="79">
        <f>+'Приложение №2'!E173-'Приложение №1'!P173-'Приложение №1'!Q173-'Приложение №1'!R173-'Приложение №1'!S173</f>
        <v>0</v>
      </c>
      <c r="U173" s="85">
        <f t="shared" ref="U173:V177" si="85">$N173/($K173+$L173)</f>
        <v>1998.5786239538656</v>
      </c>
      <c r="V173" s="85">
        <f t="shared" si="85"/>
        <v>1998.5786239538656</v>
      </c>
      <c r="W173" s="87">
        <v>2022</v>
      </c>
      <c r="X173" s="88" t="e">
        <f>+#REF!-'[1]Приложение №1'!$P1216</f>
        <v>#REF!</v>
      </c>
      <c r="Z173" s="46">
        <f t="shared" ref="Z173:Z174" si="86">SUM(AA173:AO173)</f>
        <v>50851543.909999989</v>
      </c>
      <c r="AA173" s="31">
        <v>12240570.2260023</v>
      </c>
      <c r="AB173" s="31">
        <v>4488649.7915120404</v>
      </c>
      <c r="AC173" s="31">
        <v>4689585.7163009401</v>
      </c>
      <c r="AD173" s="31">
        <v>0</v>
      </c>
      <c r="AE173" s="31">
        <v>0</v>
      </c>
      <c r="AF173" s="31"/>
      <c r="AG173" s="31">
        <v>404095.62569795997</v>
      </c>
      <c r="AH173" s="31">
        <v>0</v>
      </c>
      <c r="AI173" s="31">
        <v>23028460.340860799</v>
      </c>
      <c r="AJ173" s="31">
        <v>0</v>
      </c>
      <c r="AK173" s="31">
        <v>0</v>
      </c>
      <c r="AL173" s="31">
        <v>0</v>
      </c>
      <c r="AM173" s="31">
        <v>4510858.3295</v>
      </c>
      <c r="AN173" s="47">
        <v>508515.43910000002</v>
      </c>
      <c r="AO173" s="48">
        <v>980808.44102596003</v>
      </c>
      <c r="AP173" s="91">
        <f>+N173-'Приложение №2'!E173</f>
        <v>0</v>
      </c>
      <c r="AQ173" s="6">
        <v>2748459.05</v>
      </c>
      <c r="AR173" s="6">
        <f t="shared" si="83"/>
        <v>674709.6</v>
      </c>
      <c r="AS173" s="6">
        <f t="shared" si="84"/>
        <v>23813280</v>
      </c>
      <c r="AT173" s="88">
        <f>+P173+Q173+R173+S173+T173-'Приложение №2'!E173</f>
        <v>0</v>
      </c>
    </row>
    <row r="174" spans="1:46">
      <c r="A174" s="67">
        <f t="shared" si="74"/>
        <v>160</v>
      </c>
      <c r="B174" s="68">
        <f t="shared" si="75"/>
        <v>160</v>
      </c>
      <c r="C174" s="68" t="s">
        <v>252</v>
      </c>
      <c r="D174" s="68" t="s">
        <v>253</v>
      </c>
      <c r="E174" s="69">
        <v>1994</v>
      </c>
      <c r="F174" s="69">
        <v>1994</v>
      </c>
      <c r="G174" s="69" t="s">
        <v>58</v>
      </c>
      <c r="H174" s="69">
        <v>2</v>
      </c>
      <c r="I174" s="69">
        <v>2</v>
      </c>
      <c r="J174" s="79">
        <v>1089.5</v>
      </c>
      <c r="K174" s="79">
        <v>978.3</v>
      </c>
      <c r="L174" s="79">
        <v>0</v>
      </c>
      <c r="M174" s="80">
        <v>43</v>
      </c>
      <c r="N174" s="83">
        <f t="shared" si="71"/>
        <v>650224.41704400023</v>
      </c>
      <c r="O174" s="79"/>
      <c r="P174" s="85">
        <v>327001.24</v>
      </c>
      <c r="Q174" s="85"/>
      <c r="R174" s="85">
        <v>252886.06</v>
      </c>
      <c r="S174" s="85">
        <v>35183.907044000101</v>
      </c>
      <c r="T174" s="79">
        <f>+'Приложение №2'!E174-'Приложение №1'!P174-'Приложение №1'!Q174-'Приложение №1'!R174-'Приложение №1'!S174</f>
        <v>35153.210000000028</v>
      </c>
      <c r="U174" s="85">
        <f t="shared" si="85"/>
        <v>664.64726264336116</v>
      </c>
      <c r="V174" s="85">
        <f t="shared" si="85"/>
        <v>664.64726264336116</v>
      </c>
      <c r="W174" s="87">
        <v>2022</v>
      </c>
      <c r="X174" s="88" t="e">
        <f>+#REF!-'[1]Приложение №1'!$P1242</f>
        <v>#REF!</v>
      </c>
      <c r="Z174" s="46">
        <f t="shared" si="86"/>
        <v>593748.16</v>
      </c>
      <c r="AA174" s="31">
        <v>0</v>
      </c>
      <c r="AB174" s="31">
        <v>0</v>
      </c>
      <c r="AC174" s="31">
        <v>0</v>
      </c>
      <c r="AD174" s="31">
        <v>0</v>
      </c>
      <c r="AE174" s="31">
        <v>543023.63295600004</v>
      </c>
      <c r="AF174" s="31"/>
      <c r="AG174" s="31">
        <v>0</v>
      </c>
      <c r="AH174" s="31">
        <v>0</v>
      </c>
      <c r="AI174" s="31">
        <v>0</v>
      </c>
      <c r="AJ174" s="31">
        <v>0</v>
      </c>
      <c r="AK174" s="31">
        <v>0</v>
      </c>
      <c r="AL174" s="31">
        <v>0</v>
      </c>
      <c r="AM174" s="31">
        <v>34646.21</v>
      </c>
      <c r="AN174" s="31">
        <v>4203.49</v>
      </c>
      <c r="AO174" s="48">
        <v>11874.827044</v>
      </c>
      <c r="AP174" s="91">
        <f>+N174-'Приложение №2'!E174</f>
        <v>0</v>
      </c>
      <c r="AQ174" s="6">
        <v>431386</v>
      </c>
      <c r="AR174" s="6">
        <f t="shared" si="83"/>
        <v>99786.599999999991</v>
      </c>
      <c r="AS174" s="6">
        <f t="shared" si="84"/>
        <v>3521880</v>
      </c>
      <c r="AT174" s="88">
        <f>+P174+Q174+R174+S174+T174-'Приложение №2'!E174</f>
        <v>0</v>
      </c>
    </row>
    <row r="175" spans="1:46">
      <c r="A175" s="67">
        <f t="shared" si="74"/>
        <v>161</v>
      </c>
      <c r="B175" s="68">
        <f t="shared" si="75"/>
        <v>161</v>
      </c>
      <c r="C175" s="68" t="s">
        <v>254</v>
      </c>
      <c r="D175" s="68" t="s">
        <v>255</v>
      </c>
      <c r="E175" s="69">
        <v>1982</v>
      </c>
      <c r="F175" s="69">
        <v>1982</v>
      </c>
      <c r="G175" s="69" t="s">
        <v>58</v>
      </c>
      <c r="H175" s="69">
        <v>5</v>
      </c>
      <c r="I175" s="69">
        <v>1</v>
      </c>
      <c r="J175" s="79">
        <v>982.9</v>
      </c>
      <c r="K175" s="79">
        <v>982.9</v>
      </c>
      <c r="L175" s="79">
        <v>0</v>
      </c>
      <c r="M175" s="80">
        <v>23</v>
      </c>
      <c r="N175" s="81">
        <f t="shared" si="71"/>
        <v>5402443.1989632025</v>
      </c>
      <c r="O175" s="79"/>
      <c r="P175" s="85">
        <v>1701927.84</v>
      </c>
      <c r="Q175" s="85"/>
      <c r="R175" s="85">
        <f t="shared" ref="R175" si="87">+AR175</f>
        <v>100255.8</v>
      </c>
      <c r="S175" s="85">
        <f>+'Приложение №2'!E175-'Приложение №1'!P175-'Приложение №1'!R175</f>
        <v>3600259.5589632029</v>
      </c>
      <c r="T175" s="85">
        <f>+'Приложение №2'!E175-'Приложение №1'!P175-'Приложение №1'!Q175-'Приложение №1'!R175-'Приложение №1'!S175</f>
        <v>0</v>
      </c>
      <c r="U175" s="79">
        <f t="shared" si="85"/>
        <v>5496.4321894019768</v>
      </c>
      <c r="V175" s="79">
        <f t="shared" si="85"/>
        <v>5496.4321894019768</v>
      </c>
      <c r="W175" s="87">
        <v>2022</v>
      </c>
      <c r="X175" s="88" t="e">
        <f>+#REF!-'[1]Приложение №1'!$P1602</f>
        <v>#REF!</v>
      </c>
      <c r="Z175" s="46">
        <f t="shared" ref="Z175:Z179" si="88">SUM(AA175:AO175)</f>
        <v>25846647.639999997</v>
      </c>
      <c r="AA175" s="31">
        <v>3015626.05896552</v>
      </c>
      <c r="AB175" s="31">
        <v>1381996.98965328</v>
      </c>
      <c r="AC175" s="31">
        <v>1398423.8962755599</v>
      </c>
      <c r="AD175" s="31">
        <v>910108.47884879995</v>
      </c>
      <c r="AE175" s="31">
        <v>0</v>
      </c>
      <c r="AF175" s="31"/>
      <c r="AG175" s="31">
        <v>91642.682540640002</v>
      </c>
      <c r="AH175" s="31">
        <v>0</v>
      </c>
      <c r="AI175" s="31">
        <v>7209302.2726031998</v>
      </c>
      <c r="AJ175" s="31">
        <v>0</v>
      </c>
      <c r="AK175" s="31">
        <v>3664064.33732724</v>
      </c>
      <c r="AL175" s="31">
        <v>4963125.4813509602</v>
      </c>
      <c r="AM175" s="31">
        <v>2458924.8816</v>
      </c>
      <c r="AN175" s="47">
        <v>258466.47640000001</v>
      </c>
      <c r="AO175" s="48">
        <v>494966.08443480002</v>
      </c>
      <c r="AP175" s="91">
        <f>+N175-'Приложение №2'!E175</f>
        <v>0</v>
      </c>
      <c r="AQ175" s="88">
        <f>344430.27</f>
        <v>344430.27</v>
      </c>
      <c r="AR175" s="6">
        <f t="shared" si="83"/>
        <v>100255.8</v>
      </c>
      <c r="AS175" s="6">
        <f t="shared" si="84"/>
        <v>3538440</v>
      </c>
      <c r="AT175" s="88">
        <f>+P175+Q175+R175+S175+T175-'Приложение №2'!E175</f>
        <v>0</v>
      </c>
    </row>
    <row r="176" spans="1:46">
      <c r="A176" s="67">
        <f t="shared" si="74"/>
        <v>162</v>
      </c>
      <c r="B176" s="68">
        <f t="shared" si="75"/>
        <v>162</v>
      </c>
      <c r="C176" s="68" t="s">
        <v>254</v>
      </c>
      <c r="D176" s="68" t="s">
        <v>256</v>
      </c>
      <c r="E176" s="69">
        <v>1979</v>
      </c>
      <c r="F176" s="69">
        <v>2013</v>
      </c>
      <c r="G176" s="69" t="s">
        <v>58</v>
      </c>
      <c r="H176" s="69">
        <v>4</v>
      </c>
      <c r="I176" s="69">
        <v>2</v>
      </c>
      <c r="J176" s="79">
        <v>1304.3</v>
      </c>
      <c r="K176" s="79">
        <v>1304.3</v>
      </c>
      <c r="L176" s="79">
        <v>0</v>
      </c>
      <c r="M176" s="80">
        <v>47</v>
      </c>
      <c r="N176" s="81">
        <f t="shared" si="71"/>
        <v>2326131.7975841803</v>
      </c>
      <c r="O176" s="79"/>
      <c r="P176" s="85">
        <v>1109567.4761999999</v>
      </c>
      <c r="Q176" s="85"/>
      <c r="R176" s="85">
        <v>446256.02</v>
      </c>
      <c r="S176" s="85">
        <f>+'Приложение №2'!E176-'Приложение №1'!P176-'Приложение №1'!R176</f>
        <v>770308.30138418032</v>
      </c>
      <c r="T176" s="85">
        <f>+'Приложение №2'!E176-'Приложение №1'!P176-'Приложение №1'!Q176-'Приложение №1'!R176-'Приложение №1'!S176</f>
        <v>0</v>
      </c>
      <c r="U176" s="79">
        <f t="shared" si="85"/>
        <v>1783.4331040283525</v>
      </c>
      <c r="V176" s="79">
        <f t="shared" si="85"/>
        <v>1783.4331040283525</v>
      </c>
      <c r="W176" s="87">
        <v>2022</v>
      </c>
      <c r="X176" s="88" t="e">
        <f>+#REF!-'[1]Приложение №1'!$P1221</f>
        <v>#REF!</v>
      </c>
      <c r="Z176" s="46">
        <f t="shared" si="88"/>
        <v>28614187.700000003</v>
      </c>
      <c r="AA176" s="31">
        <v>0</v>
      </c>
      <c r="AB176" s="31">
        <v>0</v>
      </c>
      <c r="AC176" s="31">
        <v>1925825.0481519001</v>
      </c>
      <c r="AD176" s="31">
        <v>1253346.5063616</v>
      </c>
      <c r="AE176" s="31">
        <v>0</v>
      </c>
      <c r="AF176" s="31"/>
      <c r="AG176" s="31">
        <v>0</v>
      </c>
      <c r="AH176" s="31">
        <v>0</v>
      </c>
      <c r="AI176" s="31">
        <v>9928216.292715</v>
      </c>
      <c r="AJ176" s="31">
        <v>0</v>
      </c>
      <c r="AK176" s="31">
        <v>5045928.4281096598</v>
      </c>
      <c r="AL176" s="31">
        <v>6834917.0833343398</v>
      </c>
      <c r="AM176" s="31">
        <v>2793370.4105000002</v>
      </c>
      <c r="AN176" s="47">
        <v>286141.87699999998</v>
      </c>
      <c r="AO176" s="48">
        <v>546442.05382749997</v>
      </c>
      <c r="AP176" s="91">
        <f>+N176-'Приложение №2'!E176</f>
        <v>0</v>
      </c>
      <c r="AQ176" s="88">
        <f>505122.22</f>
        <v>505122.22</v>
      </c>
      <c r="AR176" s="6">
        <f t="shared" si="83"/>
        <v>133038.6</v>
      </c>
      <c r="AS176" s="6">
        <f t="shared" si="84"/>
        <v>4695480</v>
      </c>
      <c r="AT176" s="88">
        <f>+P176+Q176+R176+S176+T176-'Приложение №2'!E176</f>
        <v>0</v>
      </c>
    </row>
    <row r="177" spans="1:46">
      <c r="A177" s="67">
        <f t="shared" si="74"/>
        <v>163</v>
      </c>
      <c r="B177" s="68">
        <f t="shared" si="75"/>
        <v>163</v>
      </c>
      <c r="C177" s="68" t="s">
        <v>254</v>
      </c>
      <c r="D177" s="68" t="s">
        <v>257</v>
      </c>
      <c r="E177" s="69">
        <v>1989</v>
      </c>
      <c r="F177" s="69">
        <v>2013</v>
      </c>
      <c r="G177" s="69" t="s">
        <v>58</v>
      </c>
      <c r="H177" s="69">
        <v>5</v>
      </c>
      <c r="I177" s="69">
        <v>3</v>
      </c>
      <c r="J177" s="79">
        <v>2867.1</v>
      </c>
      <c r="K177" s="79">
        <v>2862</v>
      </c>
      <c r="L177" s="79">
        <v>0</v>
      </c>
      <c r="M177" s="80">
        <v>82</v>
      </c>
      <c r="N177" s="81">
        <f t="shared" ref="N177:N207" si="89">+P177+Q177+R177+S177+T177</f>
        <v>1546028.3117803601</v>
      </c>
      <c r="O177" s="79"/>
      <c r="P177" s="85">
        <v>221179.57990000001</v>
      </c>
      <c r="Q177" s="85"/>
      <c r="R177" s="85">
        <f>+'Приложение №2'!E177-'Приложение №1'!P177</f>
        <v>1324848.7318803601</v>
      </c>
      <c r="S177" s="85"/>
      <c r="T177" s="85"/>
      <c r="U177" s="79">
        <f t="shared" si="85"/>
        <v>540.19158343129277</v>
      </c>
      <c r="V177" s="79">
        <f t="shared" si="85"/>
        <v>540.19158343129277</v>
      </c>
      <c r="W177" s="87">
        <v>2022</v>
      </c>
      <c r="X177" s="88" t="e">
        <f>+#REF!-'[1]Приложение №1'!$P1235</f>
        <v>#REF!</v>
      </c>
      <c r="Z177" s="46">
        <f t="shared" si="88"/>
        <v>8541004.8900000006</v>
      </c>
      <c r="AA177" s="31">
        <v>0</v>
      </c>
      <c r="AB177" s="31">
        <v>0</v>
      </c>
      <c r="AC177" s="31">
        <v>4445034.5403198004</v>
      </c>
      <c r="AD177" s="31">
        <v>2892873.6360392398</v>
      </c>
      <c r="AE177" s="31">
        <v>0</v>
      </c>
      <c r="AF177" s="31"/>
      <c r="AG177" s="31">
        <v>0</v>
      </c>
      <c r="AH177" s="31">
        <v>0</v>
      </c>
      <c r="AI177" s="31">
        <v>0</v>
      </c>
      <c r="AJ177" s="31">
        <v>0</v>
      </c>
      <c r="AK177" s="31">
        <v>0</v>
      </c>
      <c r="AL177" s="31">
        <v>0</v>
      </c>
      <c r="AM177" s="31">
        <v>957221.47470000002</v>
      </c>
      <c r="AN177" s="47">
        <v>85410.048899999994</v>
      </c>
      <c r="AO177" s="48">
        <v>160465.19004096001</v>
      </c>
      <c r="AP177" s="91">
        <f>+N177-'Приложение №2'!E177</f>
        <v>0</v>
      </c>
      <c r="AQ177" s="6">
        <v>853930.16</v>
      </c>
      <c r="AR177" s="6">
        <f t="shared" si="83"/>
        <v>291924</v>
      </c>
      <c r="AS177" s="6">
        <f t="shared" si="84"/>
        <v>10303200</v>
      </c>
      <c r="AT177" s="88">
        <f>+P177+Q177+R177+S177+T177-'Приложение №2'!E177</f>
        <v>0</v>
      </c>
    </row>
    <row r="178" spans="1:46">
      <c r="A178" s="67">
        <f t="shared" si="74"/>
        <v>164</v>
      </c>
      <c r="B178" s="68">
        <f t="shared" si="75"/>
        <v>164</v>
      </c>
      <c r="C178" s="68" t="s">
        <v>258</v>
      </c>
      <c r="D178" s="68" t="s">
        <v>259</v>
      </c>
      <c r="E178" s="69">
        <v>1972</v>
      </c>
      <c r="F178" s="69">
        <v>1984</v>
      </c>
      <c r="G178" s="69" t="s">
        <v>58</v>
      </c>
      <c r="H178" s="69">
        <v>4</v>
      </c>
      <c r="I178" s="69">
        <v>2</v>
      </c>
      <c r="J178" s="79">
        <v>1930.2</v>
      </c>
      <c r="K178" s="79">
        <v>1800.4</v>
      </c>
      <c r="L178" s="79">
        <v>0</v>
      </c>
      <c r="M178" s="80">
        <v>51</v>
      </c>
      <c r="N178" s="83">
        <f t="shared" si="89"/>
        <v>15514381.078344278</v>
      </c>
      <c r="O178" s="79"/>
      <c r="P178" s="85">
        <v>3669216.29</v>
      </c>
      <c r="Q178" s="85"/>
      <c r="R178" s="85">
        <f t="shared" ref="R178" si="90">+AQ178+AR178</f>
        <v>820153.92999999993</v>
      </c>
      <c r="S178" s="85">
        <f>+AS178</f>
        <v>6481440</v>
      </c>
      <c r="T178" s="79">
        <f>+'Приложение №2'!E178-'Приложение №1'!P178-'Приложение №1'!Q178-'Приложение №1'!R178-'Приложение №1'!S178</f>
        <v>4543570.8583442792</v>
      </c>
      <c r="U178" s="85">
        <f>$N178/($K178+$L178)</f>
        <v>8617.1856689315027</v>
      </c>
      <c r="V178" s="85">
        <f>$N178/($K178+$L178)</f>
        <v>8617.1856689315027</v>
      </c>
      <c r="W178" s="87">
        <v>2022</v>
      </c>
      <c r="X178" s="88" t="e">
        <f>+#REF!-'[1]Приложение №1'!$P1261</f>
        <v>#REF!</v>
      </c>
      <c r="Z178" s="46">
        <f t="shared" si="88"/>
        <v>29490722.483320005</v>
      </c>
      <c r="AA178" s="31">
        <v>3709825.8866268601</v>
      </c>
      <c r="AB178" s="31">
        <v>1713921.9573709799</v>
      </c>
      <c r="AC178" s="31">
        <v>1736279.30300328</v>
      </c>
      <c r="AD178" s="31">
        <v>1121604.8779529999</v>
      </c>
      <c r="AE178" s="31">
        <v>0</v>
      </c>
      <c r="AF178" s="31"/>
      <c r="AG178" s="31">
        <v>0</v>
      </c>
      <c r="AH178" s="31">
        <v>0</v>
      </c>
      <c r="AI178" s="31">
        <v>8717365.7281746008</v>
      </c>
      <c r="AJ178" s="31">
        <v>0</v>
      </c>
      <c r="AK178" s="31">
        <v>4503240.0913059004</v>
      </c>
      <c r="AL178" s="31">
        <v>4830668.1100000003</v>
      </c>
      <c r="AM178" s="31">
        <v>2380364.9164</v>
      </c>
      <c r="AN178" s="47">
        <v>273293.73690000002</v>
      </c>
      <c r="AO178" s="48">
        <v>504157.87558538001</v>
      </c>
      <c r="AP178" s="91">
        <f>+N178-'Приложение №2'!E178</f>
        <v>0</v>
      </c>
      <c r="AQ178" s="6">
        <v>636513.13</v>
      </c>
      <c r="AR178" s="6">
        <f t="shared" si="83"/>
        <v>183640.8</v>
      </c>
      <c r="AS178" s="6">
        <f t="shared" si="84"/>
        <v>6481440</v>
      </c>
      <c r="AT178" s="88">
        <f>+P178+Q178+R178+S178+T178-'Приложение №2'!E178</f>
        <v>0</v>
      </c>
    </row>
    <row r="179" spans="1:46">
      <c r="A179" s="67">
        <f t="shared" si="74"/>
        <v>165</v>
      </c>
      <c r="B179" s="68">
        <f t="shared" si="75"/>
        <v>165</v>
      </c>
      <c r="C179" s="68" t="s">
        <v>260</v>
      </c>
      <c r="D179" s="68" t="s">
        <v>261</v>
      </c>
      <c r="E179" s="69">
        <v>1986</v>
      </c>
      <c r="F179" s="69">
        <v>1986</v>
      </c>
      <c r="G179" s="69" t="s">
        <v>58</v>
      </c>
      <c r="H179" s="69">
        <v>2</v>
      </c>
      <c r="I179" s="69">
        <v>3</v>
      </c>
      <c r="J179" s="79">
        <v>946.5</v>
      </c>
      <c r="K179" s="79">
        <v>797.7</v>
      </c>
      <c r="L179" s="79">
        <v>0</v>
      </c>
      <c r="M179" s="80">
        <v>25</v>
      </c>
      <c r="N179" s="83">
        <f t="shared" si="89"/>
        <v>4147111.6458219974</v>
      </c>
      <c r="O179" s="79"/>
      <c r="P179" s="85">
        <v>1957073.09333333</v>
      </c>
      <c r="Q179" s="85"/>
      <c r="R179" s="85">
        <v>202536.72</v>
      </c>
      <c r="S179" s="85">
        <v>1050861.08</v>
      </c>
      <c r="T179" s="79">
        <v>936640.75248866703</v>
      </c>
      <c r="U179" s="85">
        <f>$N179/($K179+$L179)</f>
        <v>5198.836211385229</v>
      </c>
      <c r="V179" s="85">
        <f>$N179/($K179+$L179)</f>
        <v>5198.836211385229</v>
      </c>
      <c r="W179" s="87">
        <v>2022</v>
      </c>
      <c r="X179" s="88" t="e">
        <f>+#REF!-'[1]Приложение №1'!$P1702</f>
        <v>#REF!</v>
      </c>
      <c r="Z179" s="46">
        <f t="shared" si="88"/>
        <v>7124617.0800000001</v>
      </c>
      <c r="AA179" s="31">
        <v>0</v>
      </c>
      <c r="AB179" s="31">
        <v>0</v>
      </c>
      <c r="AC179" s="31">
        <v>0</v>
      </c>
      <c r="AD179" s="31">
        <v>0</v>
      </c>
      <c r="AE179" s="31">
        <v>0</v>
      </c>
      <c r="AF179" s="31"/>
      <c r="AG179" s="31">
        <v>0</v>
      </c>
      <c r="AH179" s="31">
        <v>0</v>
      </c>
      <c r="AI179" s="31">
        <v>0</v>
      </c>
      <c r="AJ179" s="31">
        <v>0</v>
      </c>
      <c r="AK179" s="31">
        <v>0</v>
      </c>
      <c r="AL179" s="31">
        <v>6205213.7442943202</v>
      </c>
      <c r="AM179" s="31">
        <v>712461.70799999998</v>
      </c>
      <c r="AN179" s="47">
        <v>71246.170800000007</v>
      </c>
      <c r="AO179" s="48">
        <v>135695.45690568001</v>
      </c>
      <c r="AP179" s="91">
        <f>+N179-'Приложение №2'!E179</f>
        <v>0</v>
      </c>
      <c r="AQ179" s="6">
        <f>309904.68-196260.96</f>
        <v>113643.72</v>
      </c>
      <c r="AR179" s="6">
        <f t="shared" si="83"/>
        <v>81365.399999999994</v>
      </c>
      <c r="AS179" s="6">
        <f>+(K179*10+L179*20)*12*30-2086538.92</f>
        <v>785181.08000000007</v>
      </c>
      <c r="AT179" s="88">
        <f>+P179+Q179+R179+S179+T179-'Приложение №2'!E179</f>
        <v>0</v>
      </c>
    </row>
    <row r="180" spans="1:46">
      <c r="A180" s="67">
        <f t="shared" si="74"/>
        <v>166</v>
      </c>
      <c r="B180" s="68">
        <f t="shared" si="75"/>
        <v>166</v>
      </c>
      <c r="C180" s="68" t="s">
        <v>260</v>
      </c>
      <c r="D180" s="68" t="s">
        <v>262</v>
      </c>
      <c r="E180" s="69">
        <v>1986</v>
      </c>
      <c r="F180" s="69">
        <v>1986</v>
      </c>
      <c r="G180" s="69" t="s">
        <v>58</v>
      </c>
      <c r="H180" s="69">
        <v>4</v>
      </c>
      <c r="I180" s="69">
        <v>4</v>
      </c>
      <c r="J180" s="79">
        <v>3420.4</v>
      </c>
      <c r="K180" s="79">
        <v>2641.9</v>
      </c>
      <c r="L180" s="79">
        <v>0</v>
      </c>
      <c r="M180" s="80">
        <v>102</v>
      </c>
      <c r="N180" s="83">
        <f t="shared" si="89"/>
        <v>7160735.1737979995</v>
      </c>
      <c r="O180" s="79"/>
      <c r="P180" s="85"/>
      <c r="Q180" s="85"/>
      <c r="R180" s="85">
        <v>1164386.93</v>
      </c>
      <c r="S180" s="85">
        <f>+'Приложение №2'!E180-'Приложение №1'!P180-'Приложение №1'!Q180-'Приложение №1'!R180</f>
        <v>5996348.2437979998</v>
      </c>
      <c r="T180" s="79">
        <f>+'Приложение №2'!E180-'Приложение №1'!P180-'Приложение №1'!Q180-'Приложение №1'!R180-'Приложение №1'!S180</f>
        <v>0</v>
      </c>
      <c r="U180" s="85">
        <f t="shared" ref="U180:V180" si="91">$N180/($K180+$L180)</f>
        <v>2710.4489851235849</v>
      </c>
      <c r="V180" s="85">
        <f t="shared" si="91"/>
        <v>2710.4489851235849</v>
      </c>
      <c r="W180" s="87">
        <v>2022</v>
      </c>
      <c r="X180" s="88" t="e">
        <f>+#REF!-'[1]Приложение №1'!$P1015</f>
        <v>#REF!</v>
      </c>
      <c r="Z180" s="46">
        <f t="shared" ref="Z180:Z182" si="92">SUM(AA180:AO180)</f>
        <v>21968812.859999999</v>
      </c>
      <c r="AA180" s="31">
        <v>0</v>
      </c>
      <c r="AB180" s="31">
        <v>0</v>
      </c>
      <c r="AC180" s="31">
        <v>0</v>
      </c>
      <c r="AD180" s="31">
        <v>0</v>
      </c>
      <c r="AE180" s="31">
        <v>0</v>
      </c>
      <c r="AF180" s="31"/>
      <c r="AG180" s="31">
        <v>0</v>
      </c>
      <c r="AH180" s="31">
        <v>0</v>
      </c>
      <c r="AI180" s="31">
        <v>12571294.6707264</v>
      </c>
      <c r="AJ180" s="31">
        <v>0</v>
      </c>
      <c r="AK180" s="31">
        <v>0</v>
      </c>
      <c r="AL180" s="31">
        <v>6702211.8168390002</v>
      </c>
      <c r="AM180" s="31">
        <v>2054145.6924000001</v>
      </c>
      <c r="AN180" s="47">
        <v>219688.1286</v>
      </c>
      <c r="AO180" s="48">
        <v>421472.55143460003</v>
      </c>
      <c r="AP180" s="91">
        <f>+N180-'Приложение №2'!E180</f>
        <v>0</v>
      </c>
      <c r="AQ180" s="6">
        <v>1184809.02</v>
      </c>
      <c r="AR180" s="6">
        <f t="shared" si="83"/>
        <v>269473.8</v>
      </c>
      <c r="AS180" s="6">
        <f t="shared" ref="AS180:AS195" si="93">+(K180*10+L180*20)*12*30</f>
        <v>9510840</v>
      </c>
      <c r="AT180" s="88">
        <f>+P180+Q180+R180+S180+T180-'Приложение №2'!E181</f>
        <v>1763325.228406</v>
      </c>
    </row>
    <row r="181" spans="1:46">
      <c r="A181" s="67">
        <f t="shared" si="74"/>
        <v>167</v>
      </c>
      <c r="B181" s="68">
        <f t="shared" si="75"/>
        <v>167</v>
      </c>
      <c r="C181" s="68" t="s">
        <v>260</v>
      </c>
      <c r="D181" s="68" t="s">
        <v>263</v>
      </c>
      <c r="E181" s="69">
        <v>2001</v>
      </c>
      <c r="F181" s="69">
        <v>2001</v>
      </c>
      <c r="G181" s="69" t="s">
        <v>58</v>
      </c>
      <c r="H181" s="69">
        <v>4</v>
      </c>
      <c r="I181" s="69">
        <v>4</v>
      </c>
      <c r="J181" s="79">
        <v>1999.2</v>
      </c>
      <c r="K181" s="79">
        <v>1458.9</v>
      </c>
      <c r="L181" s="79">
        <v>314.60000000000002</v>
      </c>
      <c r="M181" s="80">
        <v>57</v>
      </c>
      <c r="N181" s="83">
        <f t="shared" si="89"/>
        <v>5397409.9453919996</v>
      </c>
      <c r="O181" s="79"/>
      <c r="P181" s="85"/>
      <c r="Q181" s="85"/>
      <c r="R181" s="85">
        <f>+AQ181+AR181</f>
        <v>1064233.07</v>
      </c>
      <c r="S181" s="85">
        <f>+'Приложение №2'!E181-'Приложение №1'!P181-'Приложение №1'!Q181-'Приложение №1'!R181</f>
        <v>4333176.8753919993</v>
      </c>
      <c r="T181" s="79">
        <f>+'Приложение №2'!E181-'Приложение №1'!P181-'Приложение №1'!Q181-'Приложение №1'!R181-'Приложение №1'!S181</f>
        <v>0</v>
      </c>
      <c r="U181" s="85">
        <f>$N181/($K181+$L181)</f>
        <v>3043.366194187764</v>
      </c>
      <c r="V181" s="85">
        <f>$N181/($K181+$L181)</f>
        <v>3043.366194187764</v>
      </c>
      <c r="W181" s="87">
        <v>2022</v>
      </c>
      <c r="X181" s="88" t="e">
        <f>+#REF!-'[1]Приложение №1'!$P1271</f>
        <v>#REF!</v>
      </c>
      <c r="Z181" s="46">
        <f t="shared" si="92"/>
        <v>9558548.6999999993</v>
      </c>
      <c r="AA181" s="31">
        <v>0</v>
      </c>
      <c r="AB181" s="31">
        <v>0</v>
      </c>
      <c r="AC181" s="31">
        <v>0</v>
      </c>
      <c r="AD181" s="31">
        <v>0</v>
      </c>
      <c r="AE181" s="31">
        <v>0</v>
      </c>
      <c r="AF181" s="31"/>
      <c r="AG181" s="31">
        <v>0</v>
      </c>
      <c r="AH181" s="31">
        <v>0</v>
      </c>
      <c r="AI181" s="31">
        <v>8418596.1820379999</v>
      </c>
      <c r="AJ181" s="31">
        <v>0</v>
      </c>
      <c r="AK181" s="31">
        <v>0</v>
      </c>
      <c r="AL181" s="31">
        <v>0</v>
      </c>
      <c r="AM181" s="31">
        <v>860269.38300000003</v>
      </c>
      <c r="AN181" s="47">
        <v>95585.486999999994</v>
      </c>
      <c r="AO181" s="48">
        <v>184097.64796199999</v>
      </c>
      <c r="AP181" s="91">
        <f>+N181-'Приложение №2'!E181</f>
        <v>0</v>
      </c>
      <c r="AQ181" s="6">
        <v>851246.87</v>
      </c>
      <c r="AR181" s="6">
        <f t="shared" si="83"/>
        <v>212986.19999999998</v>
      </c>
      <c r="AS181" s="6">
        <f t="shared" si="93"/>
        <v>7517160</v>
      </c>
      <c r="AT181" s="88">
        <f>+P181+Q181+R181+S181+T181-'Приложение №2'!E181</f>
        <v>0</v>
      </c>
    </row>
    <row r="182" spans="1:46">
      <c r="A182" s="67">
        <f t="shared" si="74"/>
        <v>168</v>
      </c>
      <c r="B182" s="68">
        <f t="shared" si="75"/>
        <v>168</v>
      </c>
      <c r="C182" s="68" t="s">
        <v>264</v>
      </c>
      <c r="D182" s="68" t="s">
        <v>265</v>
      </c>
      <c r="E182" s="69">
        <v>1988</v>
      </c>
      <c r="F182" s="69">
        <v>2011</v>
      </c>
      <c r="G182" s="69" t="s">
        <v>111</v>
      </c>
      <c r="H182" s="69">
        <v>4</v>
      </c>
      <c r="I182" s="69">
        <v>4</v>
      </c>
      <c r="J182" s="79">
        <v>4417.0200000000004</v>
      </c>
      <c r="K182" s="79">
        <v>3086.82</v>
      </c>
      <c r="L182" s="79">
        <v>1330.2</v>
      </c>
      <c r="M182" s="80">
        <v>138</v>
      </c>
      <c r="N182" s="83">
        <f t="shared" si="89"/>
        <v>5878693.8685020199</v>
      </c>
      <c r="O182" s="79"/>
      <c r="P182" s="85">
        <v>4957331.04</v>
      </c>
      <c r="Q182" s="85"/>
      <c r="R182" s="85">
        <f>+'Приложение №2'!E182-'Приложение №1'!P182</f>
        <v>921362.82850201987</v>
      </c>
      <c r="S182" s="85">
        <v>0</v>
      </c>
      <c r="T182" s="79">
        <f>+'Приложение №2'!E182-'Приложение №1'!P182-'Приложение №1'!Q182-'Приложение №1'!R182-'Приложение №1'!S182</f>
        <v>0</v>
      </c>
      <c r="U182" s="85">
        <f>$N182/($K182+$L182)</f>
        <v>1330.9185533463781</v>
      </c>
      <c r="V182" s="85">
        <f>$N182/($K182+$L182)</f>
        <v>1330.9185533463781</v>
      </c>
      <c r="W182" s="87">
        <v>2022</v>
      </c>
      <c r="X182" s="88" t="e">
        <f>+#REF!-'[1]Приложение №1'!$P1281</f>
        <v>#REF!</v>
      </c>
      <c r="Z182" s="46">
        <f t="shared" si="92"/>
        <v>21715352.68</v>
      </c>
      <c r="AA182" s="31">
        <v>8884367.4585666005</v>
      </c>
      <c r="AB182" s="31">
        <v>0</v>
      </c>
      <c r="AC182" s="31">
        <v>5714558.3855451001</v>
      </c>
      <c r="AD182" s="31">
        <v>4357405.7316862801</v>
      </c>
      <c r="AE182" s="31">
        <v>0</v>
      </c>
      <c r="AF182" s="31"/>
      <c r="AG182" s="31">
        <v>0</v>
      </c>
      <c r="AH182" s="31">
        <v>0</v>
      </c>
      <c r="AI182" s="31">
        <v>0</v>
      </c>
      <c r="AJ182" s="31">
        <v>0</v>
      </c>
      <c r="AK182" s="31">
        <v>0</v>
      </c>
      <c r="AL182" s="31">
        <v>0</v>
      </c>
      <c r="AM182" s="31">
        <v>2127330.9989</v>
      </c>
      <c r="AN182" s="47">
        <v>217153.52679999999</v>
      </c>
      <c r="AO182" s="48">
        <v>414536.57850201998</v>
      </c>
      <c r="AP182" s="91">
        <f>+N182-'Приложение №2'!E182</f>
        <v>0</v>
      </c>
      <c r="AQ182" s="6">
        <v>1145113.48</v>
      </c>
      <c r="AR182" s="6">
        <f t="shared" si="83"/>
        <v>586216.43999999994</v>
      </c>
      <c r="AS182" s="6">
        <f t="shared" si="93"/>
        <v>20689991.999999996</v>
      </c>
      <c r="AT182" s="88">
        <f>+P182+Q182+R182+S182+T182-'Приложение №2'!E182</f>
        <v>0</v>
      </c>
    </row>
    <row r="183" spans="1:46" s="5" customFormat="1">
      <c r="A183" s="67">
        <f t="shared" si="74"/>
        <v>169</v>
      </c>
      <c r="B183" s="68">
        <f t="shared" si="75"/>
        <v>169</v>
      </c>
      <c r="C183" s="68" t="s">
        <v>264</v>
      </c>
      <c r="D183" s="68" t="s">
        <v>266</v>
      </c>
      <c r="E183" s="69" t="s">
        <v>267</v>
      </c>
      <c r="F183" s="69"/>
      <c r="G183" s="69" t="s">
        <v>127</v>
      </c>
      <c r="H183" s="69" t="s">
        <v>183</v>
      </c>
      <c r="I183" s="69" t="s">
        <v>183</v>
      </c>
      <c r="J183" s="79">
        <v>4395.8500000000004</v>
      </c>
      <c r="K183" s="79">
        <v>3069.35</v>
      </c>
      <c r="L183" s="79">
        <v>1326.5</v>
      </c>
      <c r="M183" s="80">
        <v>146</v>
      </c>
      <c r="N183" s="83">
        <f t="shared" si="89"/>
        <v>29029624.603229266</v>
      </c>
      <c r="O183" s="79">
        <v>0</v>
      </c>
      <c r="P183" s="85">
        <v>26747489.989999998</v>
      </c>
      <c r="Q183" s="85">
        <v>0</v>
      </c>
      <c r="R183" s="85">
        <f>+AQ183+AR183</f>
        <v>1897179.8499999999</v>
      </c>
      <c r="S183" s="85"/>
      <c r="T183" s="79">
        <f>+'Приложение №2'!E183-'Приложение №1'!P183-'Приложение №1'!Q183-'Приложение №1'!R183-'Приложение №1'!S183</f>
        <v>384954.76322926744</v>
      </c>
      <c r="U183" s="85">
        <v>6486.13</v>
      </c>
      <c r="V183" s="85">
        <v>6486.13</v>
      </c>
      <c r="W183" s="87">
        <v>2022</v>
      </c>
      <c r="X183" s="5">
        <v>1133911.74</v>
      </c>
      <c r="Y183" s="5">
        <f>+(K183*9.1+L183*18.19)*12</f>
        <v>624721.44000000006</v>
      </c>
      <c r="AA183" s="95">
        <f>+N183-'[4]Приложение № 2'!E173</f>
        <v>27266076.923229266</v>
      </c>
      <c r="AD183" s="95">
        <f>+N183-'[4]Приложение № 2'!E173</f>
        <v>27266076.923229266</v>
      </c>
      <c r="AP183" s="91">
        <f>+N183-'Приложение №2'!E183</f>
        <v>0</v>
      </c>
      <c r="AQ183" s="5">
        <v>1313500.1499999999</v>
      </c>
      <c r="AR183" s="6">
        <f t="shared" si="83"/>
        <v>583679.69999999995</v>
      </c>
      <c r="AS183" s="6">
        <f t="shared" si="93"/>
        <v>20600460</v>
      </c>
      <c r="AT183" s="88">
        <f>+P183+Q183+R183+S183+T183-'Приложение №2'!E183</f>
        <v>0</v>
      </c>
    </row>
    <row r="184" spans="1:46" s="5" customFormat="1">
      <c r="A184" s="67">
        <f t="shared" si="74"/>
        <v>170</v>
      </c>
      <c r="B184" s="68">
        <f t="shared" si="75"/>
        <v>170</v>
      </c>
      <c r="C184" s="68" t="s">
        <v>264</v>
      </c>
      <c r="D184" s="68" t="s">
        <v>268</v>
      </c>
      <c r="E184" s="69" t="s">
        <v>269</v>
      </c>
      <c r="F184" s="69"/>
      <c r="G184" s="69" t="s">
        <v>127</v>
      </c>
      <c r="H184" s="69" t="s">
        <v>183</v>
      </c>
      <c r="I184" s="69" t="s">
        <v>183</v>
      </c>
      <c r="J184" s="79">
        <v>4423.49</v>
      </c>
      <c r="K184" s="79">
        <v>3088.29</v>
      </c>
      <c r="L184" s="79">
        <v>1335.2</v>
      </c>
      <c r="M184" s="80">
        <v>130</v>
      </c>
      <c r="N184" s="83">
        <f t="shared" si="89"/>
        <v>20395305.887644947</v>
      </c>
      <c r="O184" s="79">
        <v>0</v>
      </c>
      <c r="P184" s="85">
        <v>18274358.620000001</v>
      </c>
      <c r="Q184" s="85">
        <v>0</v>
      </c>
      <c r="R184" s="85">
        <f>+AQ184+AR184</f>
        <v>1934814.5499999998</v>
      </c>
      <c r="S184" s="85"/>
      <c r="T184" s="79">
        <f>+'Приложение №2'!E184-'Приложение №1'!P184-'Приложение №1'!Q184-'Приложение №1'!R184-'Приложение №1'!S184</f>
        <v>186132.71764494572</v>
      </c>
      <c r="U184" s="85">
        <v>3634.91</v>
      </c>
      <c r="V184" s="85">
        <v>3634.91</v>
      </c>
      <c r="W184" s="87">
        <v>2022</v>
      </c>
      <c r="X184" s="5">
        <v>1155454.52</v>
      </c>
      <c r="Y184" s="5">
        <f>+(K184*9.1+L184*18.19)*12</f>
        <v>628688.72399999993</v>
      </c>
      <c r="AA184" s="95">
        <f>+N184-'[4]Приложение № 2'!E174</f>
        <v>18677461.237644948</v>
      </c>
      <c r="AD184" s="95">
        <f>+N184-'[4]Приложение № 2'!E174</f>
        <v>18677461.237644948</v>
      </c>
      <c r="AP184" s="91">
        <f>+N184-'Приложение №2'!E184</f>
        <v>0</v>
      </c>
      <c r="AQ184" s="5">
        <v>1347428.17</v>
      </c>
      <c r="AR184" s="6">
        <f t="shared" si="83"/>
        <v>587386.38</v>
      </c>
      <c r="AS184" s="6">
        <f t="shared" si="93"/>
        <v>20731284</v>
      </c>
      <c r="AT184" s="88">
        <f>+P184+Q184+R184+S184+T184-'Приложение №2'!E184</f>
        <v>0</v>
      </c>
    </row>
    <row r="185" spans="1:46">
      <c r="A185" s="67">
        <f t="shared" si="74"/>
        <v>171</v>
      </c>
      <c r="B185" s="68">
        <f t="shared" si="75"/>
        <v>171</v>
      </c>
      <c r="C185" s="68" t="s">
        <v>264</v>
      </c>
      <c r="D185" s="68" t="s">
        <v>270</v>
      </c>
      <c r="E185" s="69">
        <v>1985</v>
      </c>
      <c r="F185" s="69">
        <v>2011</v>
      </c>
      <c r="G185" s="69" t="s">
        <v>111</v>
      </c>
      <c r="H185" s="69">
        <v>4</v>
      </c>
      <c r="I185" s="69">
        <v>4</v>
      </c>
      <c r="J185" s="79">
        <v>4469.6400000000003</v>
      </c>
      <c r="K185" s="79">
        <v>3113.04</v>
      </c>
      <c r="L185" s="79">
        <v>1356.6</v>
      </c>
      <c r="M185" s="80">
        <v>164</v>
      </c>
      <c r="N185" s="83">
        <f t="shared" si="89"/>
        <v>10151683.942115799</v>
      </c>
      <c r="O185" s="79"/>
      <c r="P185" s="85">
        <v>9504817.1999999993</v>
      </c>
      <c r="Q185" s="85"/>
      <c r="R185" s="85">
        <f>+'Приложение №2'!E185-'Приложение №1'!P185</f>
        <v>646866.74211579934</v>
      </c>
      <c r="S185" s="85">
        <f>+'Приложение №2'!E185-'Приложение №1'!P185-'Приложение №1'!Q185-'Приложение №1'!R185</f>
        <v>0</v>
      </c>
      <c r="T185" s="79">
        <f>+'Приложение №2'!E185-'Приложение №1'!P185-'Приложение №1'!Q185-'Приложение №1'!R185-'Приложение №1'!S185</f>
        <v>0</v>
      </c>
      <c r="U185" s="85">
        <f t="shared" ref="U185:V196" si="94">$N185/($K185+$L185)</f>
        <v>2271.2531528525342</v>
      </c>
      <c r="V185" s="85">
        <f t="shared" si="94"/>
        <v>2271.2531528525342</v>
      </c>
      <c r="W185" s="87">
        <v>2022</v>
      </c>
      <c r="X185" s="88" t="e">
        <f>+#REF!-'[1]Приложение №1'!$P885</f>
        <v>#REF!</v>
      </c>
      <c r="Z185" s="46">
        <f t="shared" si="5"/>
        <v>18138776.330000002</v>
      </c>
      <c r="AA185" s="31">
        <v>0</v>
      </c>
      <c r="AB185" s="31">
        <v>0</v>
      </c>
      <c r="AC185" s="31">
        <v>0</v>
      </c>
      <c r="AD185" s="31">
        <v>0</v>
      </c>
      <c r="AE185" s="31">
        <v>0</v>
      </c>
      <c r="AF185" s="31"/>
      <c r="AG185" s="31">
        <v>0</v>
      </c>
      <c r="AH185" s="31">
        <v>0</v>
      </c>
      <c r="AI185" s="31">
        <v>15975545.8648842</v>
      </c>
      <c r="AJ185" s="31">
        <v>0</v>
      </c>
      <c r="AK185" s="31">
        <v>0</v>
      </c>
      <c r="AL185" s="31">
        <v>0</v>
      </c>
      <c r="AM185" s="31">
        <v>1632489.8696999999</v>
      </c>
      <c r="AN185" s="47">
        <v>181387.76329999999</v>
      </c>
      <c r="AO185" s="48">
        <v>349352.8321158</v>
      </c>
      <c r="AP185" s="91">
        <f>+N185-'Приложение №2'!E185</f>
        <v>0</v>
      </c>
      <c r="AQ185" s="6">
        <v>1300474.5900000001</v>
      </c>
      <c r="AR185" s="6">
        <f t="shared" si="83"/>
        <v>594276.48</v>
      </c>
      <c r="AS185" s="6">
        <f t="shared" si="93"/>
        <v>20974464</v>
      </c>
      <c r="AT185" s="88">
        <f>+P185+Q185+R185+S185+T185-'Приложение №2'!E185</f>
        <v>0</v>
      </c>
    </row>
    <row r="186" spans="1:46" s="5" customFormat="1">
      <c r="A186" s="67">
        <f t="shared" si="74"/>
        <v>172</v>
      </c>
      <c r="B186" s="68">
        <f t="shared" si="75"/>
        <v>172</v>
      </c>
      <c r="C186" s="68" t="s">
        <v>264</v>
      </c>
      <c r="D186" s="68" t="s">
        <v>271</v>
      </c>
      <c r="E186" s="69" t="s">
        <v>272</v>
      </c>
      <c r="F186" s="69"/>
      <c r="G186" s="69" t="s">
        <v>127</v>
      </c>
      <c r="H186" s="69" t="s">
        <v>100</v>
      </c>
      <c r="I186" s="69" t="s">
        <v>184</v>
      </c>
      <c r="J186" s="79">
        <v>8240.9</v>
      </c>
      <c r="K186" s="79">
        <v>5786.7</v>
      </c>
      <c r="L186" s="79">
        <v>2454.1999999999998</v>
      </c>
      <c r="M186" s="80">
        <v>268</v>
      </c>
      <c r="N186" s="83">
        <f t="shared" si="89"/>
        <v>17671817.467479024</v>
      </c>
      <c r="O186" s="79">
        <v>0</v>
      </c>
      <c r="P186" s="85">
        <v>14417927.800000001</v>
      </c>
      <c r="Q186" s="85">
        <v>0</v>
      </c>
      <c r="R186" s="85">
        <f>+'Приложение №2'!E186-'Приложение №1'!P186</f>
        <v>3253889.6674790233</v>
      </c>
      <c r="S186" s="85">
        <v>0</v>
      </c>
      <c r="T186" s="79">
        <f>+'Приложение №2'!E186-'Приложение №1'!P186-'Приложение №1'!Q186-'Приложение №1'!R186-'Приложение №1'!S186</f>
        <v>0</v>
      </c>
      <c r="U186" s="85">
        <v>4392.93</v>
      </c>
      <c r="V186" s="85">
        <v>4392.93</v>
      </c>
      <c r="W186" s="87">
        <v>2022</v>
      </c>
      <c r="X186" s="5">
        <v>1929907.35</v>
      </c>
      <c r="Y186" s="5">
        <f>+(K186*9.1+L186*18.19)*12</f>
        <v>1167610.4159999997</v>
      </c>
      <c r="AA186" s="95">
        <f>+N186-'[4]Приложение № 2'!E176</f>
        <v>17461779.077479023</v>
      </c>
      <c r="AD186" s="95">
        <f>+N186-'[4]Приложение № 2'!E176</f>
        <v>17461779.077479023</v>
      </c>
      <c r="AP186" s="91">
        <f>+N186-'Приложение №2'!E186</f>
        <v>0</v>
      </c>
      <c r="AQ186" s="5">
        <v>2221538.7000000002</v>
      </c>
      <c r="AR186" s="6">
        <f t="shared" si="83"/>
        <v>1090900.2</v>
      </c>
      <c r="AS186" s="6">
        <f t="shared" si="93"/>
        <v>38502360</v>
      </c>
      <c r="AT186" s="88">
        <f>+P186+Q186+R186+S186+T186-'Приложение №2'!E186</f>
        <v>0</v>
      </c>
    </row>
    <row r="187" spans="1:46" s="5" customFormat="1">
      <c r="A187" s="67">
        <f t="shared" si="74"/>
        <v>173</v>
      </c>
      <c r="B187" s="68">
        <f t="shared" si="75"/>
        <v>173</v>
      </c>
      <c r="C187" s="68" t="s">
        <v>264</v>
      </c>
      <c r="D187" s="68" t="s">
        <v>273</v>
      </c>
      <c r="E187" s="69" t="s">
        <v>267</v>
      </c>
      <c r="F187" s="69"/>
      <c r="G187" s="69" t="s">
        <v>127</v>
      </c>
      <c r="H187" s="69" t="s">
        <v>100</v>
      </c>
      <c r="I187" s="69" t="s">
        <v>148</v>
      </c>
      <c r="J187" s="79">
        <v>3960.6</v>
      </c>
      <c r="K187" s="79">
        <v>2780.6</v>
      </c>
      <c r="L187" s="79">
        <v>1180</v>
      </c>
      <c r="M187" s="80">
        <v>132</v>
      </c>
      <c r="N187" s="83">
        <f t="shared" si="89"/>
        <v>11775966.67212354</v>
      </c>
      <c r="O187" s="79">
        <v>0</v>
      </c>
      <c r="P187" s="85">
        <v>10200845.67</v>
      </c>
      <c r="Q187" s="85">
        <v>0</v>
      </c>
      <c r="R187" s="85">
        <f>+'Приложение №2'!E187-'Приложение №1'!P187</f>
        <v>1575121.0021235403</v>
      </c>
      <c r="S187" s="85"/>
      <c r="T187" s="79">
        <f>+'Приложение №2'!E187-'Приложение №1'!P187-'Приложение №1'!Q187-'Приложение №1'!R187-'Приложение №1'!S187</f>
        <v>0</v>
      </c>
      <c r="U187" s="85">
        <v>4392.93</v>
      </c>
      <c r="V187" s="85">
        <v>4392.93</v>
      </c>
      <c r="W187" s="87">
        <v>2022</v>
      </c>
      <c r="X187" s="5">
        <v>1020826.36</v>
      </c>
      <c r="Y187" s="5">
        <f>+(K187*9.1+L187*18.19)*12</f>
        <v>561211.92000000004</v>
      </c>
      <c r="AA187" s="95">
        <f>+N187-'[4]Приложение № 2'!E177</f>
        <v>10980074.25212354</v>
      </c>
      <c r="AD187" s="95">
        <f>+N187-'[4]Приложение № 2'!E177</f>
        <v>10980074.25212354</v>
      </c>
      <c r="AP187" s="91">
        <f>+N187-'Приложение №2'!E187</f>
        <v>0</v>
      </c>
      <c r="AQ187" s="5">
        <v>1131381.5</v>
      </c>
      <c r="AR187" s="6">
        <f t="shared" si="83"/>
        <v>524341.19999999995</v>
      </c>
      <c r="AS187" s="6">
        <f t="shared" si="93"/>
        <v>18506160</v>
      </c>
      <c r="AT187" s="88">
        <f>+P187+Q187+R187+S187+T187-'Приложение №2'!E187</f>
        <v>0</v>
      </c>
    </row>
    <row r="188" spans="1:46" s="5" customFormat="1">
      <c r="A188" s="67">
        <f t="shared" si="74"/>
        <v>174</v>
      </c>
      <c r="B188" s="68">
        <f t="shared" si="75"/>
        <v>174</v>
      </c>
      <c r="C188" s="68" t="s">
        <v>264</v>
      </c>
      <c r="D188" s="68" t="s">
        <v>274</v>
      </c>
      <c r="E188" s="69" t="s">
        <v>272</v>
      </c>
      <c r="F188" s="69"/>
      <c r="G188" s="69" t="s">
        <v>127</v>
      </c>
      <c r="H188" s="69" t="s">
        <v>100</v>
      </c>
      <c r="I188" s="69" t="s">
        <v>184</v>
      </c>
      <c r="J188" s="79">
        <v>8244.17</v>
      </c>
      <c r="K188" s="79">
        <v>5789.27</v>
      </c>
      <c r="L188" s="79">
        <v>2454.9</v>
      </c>
      <c r="M188" s="80">
        <v>264</v>
      </c>
      <c r="N188" s="83">
        <f t="shared" si="89"/>
        <v>22244636.410089906</v>
      </c>
      <c r="O188" s="79">
        <v>0</v>
      </c>
      <c r="P188" s="85">
        <v>18789721.559999999</v>
      </c>
      <c r="Q188" s="85">
        <v>0</v>
      </c>
      <c r="R188" s="85">
        <f>+AQ188+AR188</f>
        <v>3434678.95</v>
      </c>
      <c r="S188" s="85"/>
      <c r="T188" s="79">
        <f>+'Приложение №2'!E188-'Приложение №1'!P188-'Приложение №1'!Q188-'Приложение №1'!R188-'Приложение №1'!S188</f>
        <v>20235.90008990746</v>
      </c>
      <c r="U188" s="85">
        <v>4392.93</v>
      </c>
      <c r="V188" s="85">
        <v>4392.93</v>
      </c>
      <c r="W188" s="87">
        <v>2022</v>
      </c>
      <c r="X188" s="5">
        <v>1958964.9</v>
      </c>
      <c r="Y188" s="5">
        <f>+(K188*9.1+L188*18.19)*12</f>
        <v>1168043.8560000001</v>
      </c>
      <c r="AA188" s="95">
        <f>+N188-'[4]Приложение № 2'!E178</f>
        <v>21858612.290089905</v>
      </c>
      <c r="AD188" s="95">
        <f>+N188-'[4]Приложение № 2'!E178</f>
        <v>21858612.290089905</v>
      </c>
      <c r="AP188" s="91">
        <f>+N188-'Приложение №2'!E188</f>
        <v>0</v>
      </c>
      <c r="AQ188" s="5">
        <v>2343373.81</v>
      </c>
      <c r="AR188" s="6">
        <f t="shared" si="83"/>
        <v>1091305.1400000001</v>
      </c>
      <c r="AS188" s="6">
        <f t="shared" si="93"/>
        <v>38516652.000000007</v>
      </c>
      <c r="AT188" s="88">
        <f>+P188+Q188+R188+S188+T188-'Приложение №2'!E188</f>
        <v>0</v>
      </c>
    </row>
    <row r="189" spans="1:46" s="5" customFormat="1">
      <c r="A189" s="67">
        <f t="shared" si="74"/>
        <v>175</v>
      </c>
      <c r="B189" s="68">
        <f t="shared" si="75"/>
        <v>175</v>
      </c>
      <c r="C189" s="68" t="s">
        <v>264</v>
      </c>
      <c r="D189" s="68" t="s">
        <v>275</v>
      </c>
      <c r="E189" s="69" t="s">
        <v>267</v>
      </c>
      <c r="F189" s="69"/>
      <c r="G189" s="69" t="s">
        <v>127</v>
      </c>
      <c r="H189" s="69" t="s">
        <v>100</v>
      </c>
      <c r="I189" s="69" t="s">
        <v>184</v>
      </c>
      <c r="J189" s="79">
        <v>8245.7000000000007</v>
      </c>
      <c r="K189" s="79">
        <v>5795.3</v>
      </c>
      <c r="L189" s="79">
        <v>2450.4</v>
      </c>
      <c r="M189" s="80">
        <v>271</v>
      </c>
      <c r="N189" s="83">
        <f t="shared" si="89"/>
        <v>22243618.238094788</v>
      </c>
      <c r="O189" s="79">
        <v>0</v>
      </c>
      <c r="P189" s="85">
        <v>18913345.629999999</v>
      </c>
      <c r="Q189" s="85">
        <v>0</v>
      </c>
      <c r="R189" s="85">
        <f>+'Приложение №2'!E189-'Приложение №1'!P189</f>
        <v>3330272.6080947891</v>
      </c>
      <c r="S189" s="85"/>
      <c r="T189" s="79">
        <f>+'Приложение №2'!E189-'Приложение №1'!P189-'Приложение №1'!Q189-'Приложение №1'!R189-'Приложение №1'!S189</f>
        <v>0</v>
      </c>
      <c r="U189" s="85">
        <v>4392.93</v>
      </c>
      <c r="V189" s="85">
        <v>4392.93</v>
      </c>
      <c r="W189" s="87">
        <v>2022</v>
      </c>
      <c r="X189" s="5">
        <v>1989915.91</v>
      </c>
      <c r="Y189" s="5">
        <f>+(K189*9.1+L189*18.19)*12</f>
        <v>1167720.0720000002</v>
      </c>
      <c r="AA189" s="95">
        <f>+N189-'[4]Приложение № 2'!E179</f>
        <v>21994489.818094786</v>
      </c>
      <c r="AD189" s="95">
        <f>+N189-'[4]Приложение № 2'!E179</f>
        <v>21994489.818094786</v>
      </c>
      <c r="AP189" s="91">
        <f>+N189-'Приложение №2'!E189</f>
        <v>0</v>
      </c>
      <c r="AQ189" s="5">
        <v>2258124.61</v>
      </c>
      <c r="AR189" s="6">
        <f t="shared" si="83"/>
        <v>1091002.2</v>
      </c>
      <c r="AS189" s="6">
        <f t="shared" si="93"/>
        <v>38505960</v>
      </c>
      <c r="AT189" s="88">
        <f>+P189+Q189+R189+S189+T189-'Приложение №2'!E189</f>
        <v>0</v>
      </c>
    </row>
    <row r="190" spans="1:46">
      <c r="A190" s="67">
        <f t="shared" si="74"/>
        <v>176</v>
      </c>
      <c r="B190" s="68">
        <f t="shared" si="75"/>
        <v>176</v>
      </c>
      <c r="C190" s="68" t="s">
        <v>264</v>
      </c>
      <c r="D190" s="68" t="s">
        <v>276</v>
      </c>
      <c r="E190" s="69">
        <v>1989</v>
      </c>
      <c r="F190" s="69">
        <v>2011</v>
      </c>
      <c r="G190" s="69" t="s">
        <v>111</v>
      </c>
      <c r="H190" s="69">
        <v>5</v>
      </c>
      <c r="I190" s="69">
        <v>3</v>
      </c>
      <c r="J190" s="79">
        <v>4149.8500000000004</v>
      </c>
      <c r="K190" s="79">
        <v>2952.15</v>
      </c>
      <c r="L190" s="79">
        <v>1197.7</v>
      </c>
      <c r="M190" s="80">
        <v>135</v>
      </c>
      <c r="N190" s="83">
        <f t="shared" si="89"/>
        <v>3910954.3912454001</v>
      </c>
      <c r="O190" s="79"/>
      <c r="P190" s="85">
        <v>2786045.63</v>
      </c>
      <c r="Q190" s="85"/>
      <c r="R190" s="85">
        <f>+'Приложение №2'!E190-'Приложение №1'!P190</f>
        <v>1124908.7612454002</v>
      </c>
      <c r="S190" s="85">
        <f>+'Приложение №2'!E190-'Приложение №1'!P190-'Приложение №1'!Q190-'Приложение №1'!R190</f>
        <v>0</v>
      </c>
      <c r="T190" s="79">
        <f>+'Приложение №2'!E190-'Приложение №1'!P190-'Приложение №1'!Q190-'Приложение №1'!R190-'Приложение №1'!S190</f>
        <v>0</v>
      </c>
      <c r="U190" s="85">
        <f>$N190/($K190+$L190)</f>
        <v>942.432712325843</v>
      </c>
      <c r="V190" s="85">
        <f>$N190/($K190+$L190)</f>
        <v>942.432712325843</v>
      </c>
      <c r="W190" s="87">
        <v>2022</v>
      </c>
      <c r="X190" s="88" t="e">
        <f>+#REF!-'[1]Приложение №1'!$P1286</f>
        <v>#REF!</v>
      </c>
      <c r="Z190" s="46">
        <f>SUM(AA190:AO190)</f>
        <v>9087777.0999999996</v>
      </c>
      <c r="AA190" s="31">
        <v>8092901.7897546003</v>
      </c>
      <c r="AB190" s="31">
        <v>0</v>
      </c>
      <c r="AC190" s="31">
        <v>0</v>
      </c>
      <c r="AD190" s="31">
        <v>0</v>
      </c>
      <c r="AE190" s="31">
        <v>0</v>
      </c>
      <c r="AF190" s="31"/>
      <c r="AG190" s="31">
        <v>0</v>
      </c>
      <c r="AH190" s="31">
        <v>0</v>
      </c>
      <c r="AI190" s="31">
        <v>0</v>
      </c>
      <c r="AJ190" s="31">
        <v>0</v>
      </c>
      <c r="AK190" s="31">
        <v>0</v>
      </c>
      <c r="AL190" s="31">
        <v>0</v>
      </c>
      <c r="AM190" s="31">
        <v>727022.16799999995</v>
      </c>
      <c r="AN190" s="47">
        <v>90877.770999999993</v>
      </c>
      <c r="AO190" s="48">
        <v>176975.37124539999</v>
      </c>
      <c r="AP190" s="91">
        <f>+N190-'Приложение №2'!E190</f>
        <v>0</v>
      </c>
      <c r="AQ190" s="6">
        <v>1238172.51</v>
      </c>
      <c r="AR190" s="6">
        <f t="shared" si="83"/>
        <v>545450.1</v>
      </c>
      <c r="AS190" s="6">
        <f t="shared" si="93"/>
        <v>19251180</v>
      </c>
      <c r="AT190" s="88">
        <f>+P190+Q190+R190+S190+T190-'Приложение №2'!E190</f>
        <v>0</v>
      </c>
    </row>
    <row r="191" spans="1:46">
      <c r="A191" s="67">
        <f t="shared" si="74"/>
        <v>177</v>
      </c>
      <c r="B191" s="68">
        <f t="shared" si="75"/>
        <v>177</v>
      </c>
      <c r="C191" s="68" t="s">
        <v>264</v>
      </c>
      <c r="D191" s="68" t="s">
        <v>277</v>
      </c>
      <c r="E191" s="69">
        <v>1986</v>
      </c>
      <c r="F191" s="69">
        <v>2011</v>
      </c>
      <c r="G191" s="69" t="s">
        <v>111</v>
      </c>
      <c r="H191" s="69">
        <v>4</v>
      </c>
      <c r="I191" s="69">
        <v>2</v>
      </c>
      <c r="J191" s="79">
        <v>2202.6</v>
      </c>
      <c r="K191" s="79">
        <v>1541.4</v>
      </c>
      <c r="L191" s="79">
        <v>661.2</v>
      </c>
      <c r="M191" s="80">
        <v>88</v>
      </c>
      <c r="N191" s="83">
        <f t="shared" si="89"/>
        <v>5217261.4636666002</v>
      </c>
      <c r="O191" s="79"/>
      <c r="P191" s="85">
        <v>4921136.82</v>
      </c>
      <c r="Q191" s="85"/>
      <c r="R191" s="85">
        <f>+'Приложение №2'!E191-'Приложение №1'!P191</f>
        <v>296124.64366659988</v>
      </c>
      <c r="S191" s="85">
        <f>+'Приложение №2'!E191-'Приложение №1'!P191-'Приложение №1'!Q191-'Приложение №1'!R191</f>
        <v>0</v>
      </c>
      <c r="T191" s="79">
        <f>+'Приложение №2'!E191-'Приложение №1'!P191-'Приложение №1'!Q191-'Приложение №1'!R191-'Приложение №1'!S191</f>
        <v>0</v>
      </c>
      <c r="U191" s="85">
        <f t="shared" si="94"/>
        <v>2368.6831306939976</v>
      </c>
      <c r="V191" s="85">
        <f t="shared" si="94"/>
        <v>2368.6831306939976</v>
      </c>
      <c r="W191" s="87">
        <v>2022</v>
      </c>
      <c r="X191" s="88" t="e">
        <f>+#REF!-'[1]Приложение №1'!$P886</f>
        <v>#REF!</v>
      </c>
      <c r="Z191" s="46">
        <f t="shared" si="5"/>
        <v>8976789.9100000001</v>
      </c>
      <c r="AA191" s="31">
        <v>0</v>
      </c>
      <c r="AB191" s="31">
        <v>0</v>
      </c>
      <c r="AC191" s="31">
        <v>0</v>
      </c>
      <c r="AD191" s="31">
        <v>0</v>
      </c>
      <c r="AE191" s="31">
        <v>0</v>
      </c>
      <c r="AF191" s="31"/>
      <c r="AG191" s="31">
        <v>0</v>
      </c>
      <c r="AH191" s="31">
        <v>0</v>
      </c>
      <c r="AI191" s="31">
        <v>7906217.9453333998</v>
      </c>
      <c r="AJ191" s="31">
        <v>0</v>
      </c>
      <c r="AK191" s="31">
        <v>0</v>
      </c>
      <c r="AL191" s="31">
        <v>0</v>
      </c>
      <c r="AM191" s="31">
        <v>807911.0919</v>
      </c>
      <c r="AN191" s="47">
        <v>89767.899099999995</v>
      </c>
      <c r="AO191" s="48">
        <v>172892.97366660001</v>
      </c>
      <c r="AP191" s="91">
        <f>+N191-'Приложение №2'!E191</f>
        <v>0</v>
      </c>
      <c r="AQ191" s="6">
        <v>658488.62</v>
      </c>
      <c r="AR191" s="6">
        <f t="shared" si="83"/>
        <v>292107.59999999998</v>
      </c>
      <c r="AS191" s="6">
        <f t="shared" si="93"/>
        <v>10309680</v>
      </c>
      <c r="AT191" s="88">
        <f>+P191+Q191+R191+S191+T191-'Приложение №2'!E191</f>
        <v>0</v>
      </c>
    </row>
    <row r="192" spans="1:46">
      <c r="A192" s="67">
        <f t="shared" si="74"/>
        <v>178</v>
      </c>
      <c r="B192" s="68">
        <f t="shared" si="75"/>
        <v>178</v>
      </c>
      <c r="C192" s="68" t="s">
        <v>278</v>
      </c>
      <c r="D192" s="68" t="s">
        <v>279</v>
      </c>
      <c r="E192" s="69">
        <v>1975</v>
      </c>
      <c r="F192" s="69">
        <v>2010</v>
      </c>
      <c r="G192" s="69" t="s">
        <v>58</v>
      </c>
      <c r="H192" s="69">
        <v>4</v>
      </c>
      <c r="I192" s="69">
        <v>3</v>
      </c>
      <c r="J192" s="79">
        <v>2207.3000000000002</v>
      </c>
      <c r="K192" s="79">
        <v>1539.8</v>
      </c>
      <c r="L192" s="79">
        <v>72.900000000000006</v>
      </c>
      <c r="M192" s="80">
        <v>60</v>
      </c>
      <c r="N192" s="83">
        <f t="shared" si="89"/>
        <v>8755162.1893241201</v>
      </c>
      <c r="O192" s="79"/>
      <c r="P192" s="85">
        <v>305015.03999999998</v>
      </c>
      <c r="Q192" s="85"/>
      <c r="R192" s="85">
        <v>1072056.31</v>
      </c>
      <c r="S192" s="85">
        <f>+'Приложение №2'!E192-'Приложение №1'!P192-'Приложение №1'!Q192-'Приложение №1'!R192</f>
        <v>7378090.8393241204</v>
      </c>
      <c r="T192" s="79">
        <f>+'Приложение №2'!E192-'Приложение №1'!P192-'Приложение №1'!Q192-'Приложение №1'!R192-'Приложение №1'!S192</f>
        <v>0</v>
      </c>
      <c r="U192" s="85">
        <f>$N192/($K192+$L192)</f>
        <v>5428.8845968401565</v>
      </c>
      <c r="V192" s="85">
        <f>$N192/($K192+$L192)</f>
        <v>5428.8845968401565</v>
      </c>
      <c r="W192" s="87">
        <v>2022</v>
      </c>
      <c r="X192" s="88" t="e">
        <f>+#REF!-'[1]Приложение №1'!$P1294</f>
        <v>#REF!</v>
      </c>
      <c r="Z192" s="46">
        <f>SUM(AA192:AO192)</f>
        <v>12862454.159999998</v>
      </c>
      <c r="AA192" s="31">
        <v>0</v>
      </c>
      <c r="AB192" s="31">
        <v>0</v>
      </c>
      <c r="AC192" s="31">
        <v>1651099.99309374</v>
      </c>
      <c r="AD192" s="31">
        <v>0</v>
      </c>
      <c r="AE192" s="31">
        <v>658775.13073595997</v>
      </c>
      <c r="AF192" s="31"/>
      <c r="AG192" s="31">
        <v>0</v>
      </c>
      <c r="AH192" s="31">
        <v>0</v>
      </c>
      <c r="AI192" s="31">
        <v>0</v>
      </c>
      <c r="AJ192" s="31">
        <v>0</v>
      </c>
      <c r="AK192" s="31">
        <v>4282271.2316294396</v>
      </c>
      <c r="AL192" s="31">
        <v>4419510.2317527002</v>
      </c>
      <c r="AM192" s="31">
        <v>1481370.4040000001</v>
      </c>
      <c r="AN192" s="47">
        <v>128624.5416</v>
      </c>
      <c r="AO192" s="48">
        <v>240802.62718816</v>
      </c>
      <c r="AP192" s="91">
        <f>+N192-'Приложение №2'!E192</f>
        <v>0</v>
      </c>
      <c r="AQ192" s="6">
        <v>817698.89</v>
      </c>
      <c r="AR192" s="6">
        <f t="shared" si="83"/>
        <v>171931.19999999998</v>
      </c>
      <c r="AS192" s="6">
        <f t="shared" si="93"/>
        <v>6068160</v>
      </c>
      <c r="AT192" s="88">
        <f>+P192+Q192+R192+S192+T192-'Приложение №2'!E192</f>
        <v>0</v>
      </c>
    </row>
    <row r="193" spans="1:46">
      <c r="A193" s="67">
        <f t="shared" si="74"/>
        <v>179</v>
      </c>
      <c r="B193" s="68">
        <f t="shared" si="75"/>
        <v>179</v>
      </c>
      <c r="C193" s="68" t="s">
        <v>278</v>
      </c>
      <c r="D193" s="68" t="s">
        <v>280</v>
      </c>
      <c r="E193" s="69">
        <v>1968</v>
      </c>
      <c r="F193" s="69">
        <v>2010</v>
      </c>
      <c r="G193" s="69" t="s">
        <v>58</v>
      </c>
      <c r="H193" s="69">
        <v>2</v>
      </c>
      <c r="I193" s="69">
        <v>1</v>
      </c>
      <c r="J193" s="79">
        <v>395.2</v>
      </c>
      <c r="K193" s="79">
        <v>370.7</v>
      </c>
      <c r="L193" s="79">
        <v>0</v>
      </c>
      <c r="M193" s="80">
        <v>21</v>
      </c>
      <c r="N193" s="83">
        <f t="shared" si="89"/>
        <v>1521216.82339412</v>
      </c>
      <c r="O193" s="79"/>
      <c r="P193" s="85">
        <v>463367.23</v>
      </c>
      <c r="Q193" s="85"/>
      <c r="R193" s="85">
        <v>167186.07</v>
      </c>
      <c r="S193" s="85">
        <f>+'Приложение №2'!E193-P193-'Приложение №1'!Q193-'Приложение №1'!R193</f>
        <v>890663.52339411993</v>
      </c>
      <c r="T193" s="79">
        <f>+'Приложение №2'!E193-'Приложение №1'!P193-'Приложение №1'!Q193-'Приложение №1'!R193-'Приложение №1'!S193</f>
        <v>0</v>
      </c>
      <c r="U193" s="85">
        <f t="shared" si="94"/>
        <v>4103.6331896253578</v>
      </c>
      <c r="V193" s="85">
        <f t="shared" si="94"/>
        <v>4103.6331896253578</v>
      </c>
      <c r="W193" s="87">
        <v>2022</v>
      </c>
      <c r="X193" s="88" t="e">
        <f>+#REF!-'[1]Приложение №1'!$P887</f>
        <v>#REF!</v>
      </c>
      <c r="Z193" s="46">
        <f t="shared" si="5"/>
        <v>2665334.4899999998</v>
      </c>
      <c r="AA193" s="31">
        <v>0</v>
      </c>
      <c r="AB193" s="31">
        <v>0</v>
      </c>
      <c r="AC193" s="31">
        <v>0</v>
      </c>
      <c r="AD193" s="31">
        <v>0</v>
      </c>
      <c r="AE193" s="31">
        <v>0</v>
      </c>
      <c r="AF193" s="31"/>
      <c r="AG193" s="31">
        <v>0</v>
      </c>
      <c r="AH193" s="31">
        <v>0</v>
      </c>
      <c r="AI193" s="31">
        <v>0</v>
      </c>
      <c r="AJ193" s="31">
        <v>0</v>
      </c>
      <c r="AK193" s="31">
        <v>0</v>
      </c>
      <c r="AL193" s="31">
        <v>2321383.73540346</v>
      </c>
      <c r="AM193" s="31">
        <v>266533.44900000002</v>
      </c>
      <c r="AN193" s="47">
        <v>26653.3449</v>
      </c>
      <c r="AO193" s="48">
        <v>50763.960696540002</v>
      </c>
      <c r="AP193" s="91">
        <f>+N193-'Приложение №2'!E193</f>
        <v>0</v>
      </c>
      <c r="AQ193" s="6">
        <v>177132.32</v>
      </c>
      <c r="AR193" s="6">
        <f t="shared" si="83"/>
        <v>37811.4</v>
      </c>
      <c r="AS193" s="6">
        <f t="shared" si="93"/>
        <v>1334520</v>
      </c>
      <c r="AT193" s="88">
        <f>+P193+Q193+R193+S193+T193-'Приложение №2'!E193</f>
        <v>0</v>
      </c>
    </row>
    <row r="194" spans="1:46">
      <c r="A194" s="67">
        <f t="shared" si="74"/>
        <v>180</v>
      </c>
      <c r="B194" s="68">
        <f t="shared" si="75"/>
        <v>180</v>
      </c>
      <c r="C194" s="68" t="s">
        <v>281</v>
      </c>
      <c r="D194" s="68" t="s">
        <v>282</v>
      </c>
      <c r="E194" s="69">
        <v>1987</v>
      </c>
      <c r="F194" s="69">
        <v>1987</v>
      </c>
      <c r="G194" s="69" t="s">
        <v>58</v>
      </c>
      <c r="H194" s="69">
        <v>2</v>
      </c>
      <c r="I194" s="69">
        <v>2</v>
      </c>
      <c r="J194" s="79">
        <v>910.2</v>
      </c>
      <c r="K194" s="79">
        <v>783.4</v>
      </c>
      <c r="L194" s="79">
        <v>0</v>
      </c>
      <c r="M194" s="80">
        <v>32</v>
      </c>
      <c r="N194" s="83">
        <f t="shared" si="89"/>
        <v>658025.64019825996</v>
      </c>
      <c r="O194" s="79"/>
      <c r="P194" s="85"/>
      <c r="Q194" s="85"/>
      <c r="R194" s="85">
        <f>+AQ194+AR194</f>
        <v>398689.43</v>
      </c>
      <c r="S194" s="85">
        <f>+'Приложение №2'!E194-'Приложение №1'!R194</f>
        <v>259336.21019825997</v>
      </c>
      <c r="T194" s="79">
        <f>+'Приложение №2'!E194-'Приложение №1'!P194-'Приложение №1'!Q194-'Приложение №1'!R194-'Приложение №1'!S194</f>
        <v>0</v>
      </c>
      <c r="U194" s="85">
        <f>$N194/($K194+$L194)</f>
        <v>839.96124610449317</v>
      </c>
      <c r="V194" s="85">
        <f>$N194/($K194+$L194)</f>
        <v>839.96124610449317</v>
      </c>
      <c r="W194" s="87">
        <v>2022</v>
      </c>
      <c r="X194" s="88" t="e">
        <f>+#REF!-'[1]Приложение №1'!$P893</f>
        <v>#REF!</v>
      </c>
      <c r="Z194" s="46">
        <f>SUM(AA194:AO194)</f>
        <v>1452392.59</v>
      </c>
      <c r="AA194" s="31">
        <v>0</v>
      </c>
      <c r="AB194" s="31">
        <v>0</v>
      </c>
      <c r="AC194" s="31">
        <v>672323.62980174005</v>
      </c>
      <c r="AD194" s="31">
        <v>572666.75863487995</v>
      </c>
      <c r="AE194" s="31">
        <v>0</v>
      </c>
      <c r="AF194" s="31"/>
      <c r="AG194" s="31">
        <v>0</v>
      </c>
      <c r="AH194" s="31">
        <v>0</v>
      </c>
      <c r="AI194" s="31">
        <v>0</v>
      </c>
      <c r="AJ194" s="31">
        <v>0</v>
      </c>
      <c r="AK194" s="31">
        <v>0</v>
      </c>
      <c r="AL194" s="31">
        <v>0</v>
      </c>
      <c r="AM194" s="31">
        <v>165652.85740000001</v>
      </c>
      <c r="AN194" s="47">
        <v>14523.9259</v>
      </c>
      <c r="AO194" s="48">
        <v>27225.418263380001</v>
      </c>
      <c r="AP194" s="91">
        <f>+N194-'Приложение №2'!E194</f>
        <v>0</v>
      </c>
      <c r="AQ194" s="6">
        <v>318782.63</v>
      </c>
      <c r="AR194" s="6">
        <f t="shared" si="83"/>
        <v>79906.8</v>
      </c>
      <c r="AS194" s="6">
        <f t="shared" si="93"/>
        <v>2820240</v>
      </c>
    </row>
    <row r="195" spans="1:46">
      <c r="A195" s="67">
        <f t="shared" si="74"/>
        <v>181</v>
      </c>
      <c r="B195" s="68">
        <f t="shared" si="75"/>
        <v>181</v>
      </c>
      <c r="C195" s="68" t="s">
        <v>281</v>
      </c>
      <c r="D195" s="68" t="s">
        <v>283</v>
      </c>
      <c r="E195" s="69">
        <v>1979</v>
      </c>
      <c r="F195" s="69">
        <v>2010</v>
      </c>
      <c r="G195" s="69" t="s">
        <v>58</v>
      </c>
      <c r="H195" s="69">
        <v>5</v>
      </c>
      <c r="I195" s="69">
        <v>2</v>
      </c>
      <c r="J195" s="79">
        <v>1745.5</v>
      </c>
      <c r="K195" s="79">
        <v>1575.1</v>
      </c>
      <c r="L195" s="79">
        <v>0</v>
      </c>
      <c r="M195" s="80">
        <v>61</v>
      </c>
      <c r="N195" s="83">
        <f t="shared" si="89"/>
        <v>353421.5598404</v>
      </c>
      <c r="O195" s="79"/>
      <c r="P195" s="85"/>
      <c r="Q195" s="85"/>
      <c r="R195" s="85">
        <f>+'Приложение №2'!E195</f>
        <v>353421.5598404</v>
      </c>
      <c r="S195" s="85">
        <f>+'Приложение №2'!E195-'Приложение №1'!R195</f>
        <v>0</v>
      </c>
      <c r="T195" s="79">
        <f>+'Приложение №2'!E195-'Приложение №1'!P195-'Приложение №1'!Q195-'Приложение №1'!R195-'Приложение №1'!S195</f>
        <v>0</v>
      </c>
      <c r="U195" s="85">
        <f>$N195/($K195+$L195)</f>
        <v>224.38039479423531</v>
      </c>
      <c r="V195" s="85">
        <f>$N195/($K195+$L195)</f>
        <v>224.38039479423531</v>
      </c>
      <c r="W195" s="87">
        <v>2022</v>
      </c>
      <c r="X195" s="88" t="e">
        <f>+#REF!-'[1]Приложение №1'!$P1296</f>
        <v>#REF!</v>
      </c>
      <c r="Z195" s="46">
        <f>SUM(AA195:AO195)</f>
        <v>1782216.8299999998</v>
      </c>
      <c r="AA195" s="31">
        <v>0</v>
      </c>
      <c r="AB195" s="31">
        <v>0</v>
      </c>
      <c r="AC195" s="31">
        <v>0</v>
      </c>
      <c r="AD195" s="31">
        <v>847487.25615959999</v>
      </c>
      <c r="AE195" s="31">
        <v>523452.69346481998</v>
      </c>
      <c r="AF195" s="31"/>
      <c r="AG195" s="31">
        <v>0</v>
      </c>
      <c r="AH195" s="31">
        <v>0</v>
      </c>
      <c r="AI195" s="31">
        <v>0</v>
      </c>
      <c r="AJ195" s="31">
        <v>0</v>
      </c>
      <c r="AK195" s="31">
        <v>0</v>
      </c>
      <c r="AL195" s="31">
        <v>0</v>
      </c>
      <c r="AM195" s="31">
        <v>363475.03200000001</v>
      </c>
      <c r="AN195" s="47">
        <v>17822.168300000001</v>
      </c>
      <c r="AO195" s="48">
        <v>29979.68007558</v>
      </c>
      <c r="AP195" s="91">
        <f>+N195-'Приложение №2'!E195</f>
        <v>0</v>
      </c>
      <c r="AQ195" s="6">
        <f>667423.91-106073.7</f>
        <v>561350.21000000008</v>
      </c>
      <c r="AR195" s="6">
        <f t="shared" si="83"/>
        <v>160660.19999999998</v>
      </c>
      <c r="AS195" s="6">
        <f t="shared" si="93"/>
        <v>5670360</v>
      </c>
    </row>
    <row r="196" spans="1:46">
      <c r="A196" s="67">
        <f t="shared" si="74"/>
        <v>182</v>
      </c>
      <c r="B196" s="68">
        <f t="shared" si="75"/>
        <v>182</v>
      </c>
      <c r="C196" s="68" t="s">
        <v>281</v>
      </c>
      <c r="D196" s="68" t="s">
        <v>284</v>
      </c>
      <c r="E196" s="69">
        <v>1979</v>
      </c>
      <c r="F196" s="69">
        <v>1979</v>
      </c>
      <c r="G196" s="69" t="s">
        <v>58</v>
      </c>
      <c r="H196" s="69">
        <v>5</v>
      </c>
      <c r="I196" s="69">
        <v>3</v>
      </c>
      <c r="J196" s="79">
        <v>4465.2700000000004</v>
      </c>
      <c r="K196" s="79">
        <v>4027.37</v>
      </c>
      <c r="L196" s="79">
        <v>437.9</v>
      </c>
      <c r="M196" s="80">
        <v>123</v>
      </c>
      <c r="N196" s="83">
        <f t="shared" si="89"/>
        <v>8606121.4599104002</v>
      </c>
      <c r="O196" s="79"/>
      <c r="P196" s="85"/>
      <c r="Q196" s="85"/>
      <c r="R196" s="85">
        <v>1518552.78</v>
      </c>
      <c r="S196" s="85">
        <f>+'Приложение №2'!E196-'Приложение №1'!R196</f>
        <v>7087568.6799104</v>
      </c>
      <c r="T196" s="79">
        <f>+'Приложение №2'!E196-'Приложение №1'!P196-'Приложение №1'!Q196-'Приложение №1'!R196-'Приложение №1'!S196</f>
        <v>0</v>
      </c>
      <c r="U196" s="85">
        <f t="shared" si="94"/>
        <v>1927.346265715265</v>
      </c>
      <c r="V196" s="85">
        <f t="shared" si="94"/>
        <v>1927.346265715265</v>
      </c>
      <c r="W196" s="87">
        <v>2022</v>
      </c>
      <c r="X196" s="88" t="e">
        <f>+#REF!-'[1]Приложение №1'!$P898</f>
        <v>#REF!</v>
      </c>
      <c r="Z196" s="46">
        <f t="shared" si="5"/>
        <v>15335711.040000001</v>
      </c>
      <c r="AA196" s="31">
        <v>0</v>
      </c>
      <c r="AB196" s="31">
        <v>0</v>
      </c>
      <c r="AC196" s="31">
        <v>0</v>
      </c>
      <c r="AD196" s="31">
        <v>1531596.9957119999</v>
      </c>
      <c r="AE196" s="31">
        <v>0</v>
      </c>
      <c r="AF196" s="31"/>
      <c r="AG196" s="31">
        <v>0</v>
      </c>
      <c r="AH196" s="31">
        <v>0</v>
      </c>
      <c r="AI196" s="31">
        <v>11903940.0760896</v>
      </c>
      <c r="AJ196" s="31">
        <v>0</v>
      </c>
      <c r="AK196" s="31">
        <v>0</v>
      </c>
      <c r="AL196" s="31">
        <v>0</v>
      </c>
      <c r="AM196" s="31">
        <v>1453008.8736</v>
      </c>
      <c r="AN196" s="47">
        <v>153357.11040000001</v>
      </c>
      <c r="AO196" s="48">
        <v>293807.98419839999</v>
      </c>
      <c r="AP196" s="91">
        <f>+N196-'Приложение №2'!E196</f>
        <v>0</v>
      </c>
      <c r="AQ196" s="6">
        <f>2029381.74-810307.04</f>
        <v>1219074.7</v>
      </c>
      <c r="AR196" s="6">
        <f t="shared" si="83"/>
        <v>500123.33999999991</v>
      </c>
      <c r="AS196" s="6">
        <f>+(K196*10+L196*20)*12*30-25438.56</f>
        <v>17625973.439999998</v>
      </c>
    </row>
    <row r="197" spans="1:46">
      <c r="A197" s="67">
        <f t="shared" si="74"/>
        <v>183</v>
      </c>
      <c r="B197" s="68">
        <f t="shared" si="75"/>
        <v>183</v>
      </c>
      <c r="C197" s="68" t="s">
        <v>281</v>
      </c>
      <c r="D197" s="68" t="s">
        <v>285</v>
      </c>
      <c r="E197" s="69">
        <v>1994</v>
      </c>
      <c r="F197" s="69">
        <v>2011</v>
      </c>
      <c r="G197" s="69" t="s">
        <v>58</v>
      </c>
      <c r="H197" s="69">
        <v>5</v>
      </c>
      <c r="I197" s="69">
        <v>2</v>
      </c>
      <c r="J197" s="79">
        <v>1801.3</v>
      </c>
      <c r="K197" s="79">
        <v>1628.1</v>
      </c>
      <c r="L197" s="79">
        <v>0</v>
      </c>
      <c r="M197" s="80">
        <v>70</v>
      </c>
      <c r="N197" s="83">
        <f t="shared" si="89"/>
        <v>432899.10029291996</v>
      </c>
      <c r="O197" s="79"/>
      <c r="P197" s="85"/>
      <c r="Q197" s="85"/>
      <c r="R197" s="85">
        <f>+'Приложение №2'!E197</f>
        <v>432899.10029291996</v>
      </c>
      <c r="S197" s="85">
        <f>+'Приложение №2'!E197-'Приложение №1'!R197</f>
        <v>0</v>
      </c>
      <c r="T197" s="79">
        <f>+'Приложение №2'!E197-'Приложение №1'!P197-'Приложение №1'!Q197-'Приложение №1'!R197-'Приложение №1'!S197</f>
        <v>0</v>
      </c>
      <c r="U197" s="85">
        <f>$N197/($K197+$L197)</f>
        <v>265.89220581838953</v>
      </c>
      <c r="V197" s="85">
        <f>$N197/($K197+$L197)</f>
        <v>265.89220581838953</v>
      </c>
      <c r="W197" s="87">
        <v>2022</v>
      </c>
      <c r="X197" s="88" t="e">
        <f>+#REF!-'[1]Приложение №1'!$P1737</f>
        <v>#REF!</v>
      </c>
      <c r="Z197" s="46">
        <f>SUM(AA197:AO197)</f>
        <v>3174451.3677608003</v>
      </c>
      <c r="AA197" s="31"/>
      <c r="AB197" s="31">
        <v>0</v>
      </c>
      <c r="AC197" s="31">
        <v>1384533.0509295601</v>
      </c>
      <c r="AD197" s="31">
        <v>894381.65855639998</v>
      </c>
      <c r="AE197" s="31">
        <v>0</v>
      </c>
      <c r="AF197" s="31"/>
      <c r="AG197" s="31">
        <v>151903.93578192001</v>
      </c>
      <c r="AH197" s="31">
        <v>0</v>
      </c>
      <c r="AI197" s="31">
        <v>0</v>
      </c>
      <c r="AJ197" s="31">
        <v>0</v>
      </c>
      <c r="AK197" s="31">
        <v>0</v>
      </c>
      <c r="AL197" s="31">
        <v>0</v>
      </c>
      <c r="AM197" s="31">
        <v>564457.80339999998</v>
      </c>
      <c r="AN197" s="47">
        <v>61326.978799999997</v>
      </c>
      <c r="AO197" s="48">
        <v>117847.94029292</v>
      </c>
      <c r="AP197" s="91">
        <f>+N197-'Приложение №2'!E197</f>
        <v>0</v>
      </c>
      <c r="AQ197" s="6">
        <v>668373.47</v>
      </c>
      <c r="AR197" s="6">
        <f t="shared" si="83"/>
        <v>166066.19999999998</v>
      </c>
      <c r="AS197" s="6">
        <f>+(K197*10+L197*20)*12*30</f>
        <v>5861160</v>
      </c>
    </row>
    <row r="198" spans="1:46">
      <c r="A198" s="67">
        <f t="shared" si="74"/>
        <v>184</v>
      </c>
      <c r="B198" s="68">
        <f t="shared" si="75"/>
        <v>184</v>
      </c>
      <c r="C198" s="68" t="s">
        <v>281</v>
      </c>
      <c r="D198" s="68" t="s">
        <v>286</v>
      </c>
      <c r="E198" s="69">
        <v>1979</v>
      </c>
      <c r="F198" s="69">
        <v>2009</v>
      </c>
      <c r="G198" s="69" t="s">
        <v>111</v>
      </c>
      <c r="H198" s="69">
        <v>4</v>
      </c>
      <c r="I198" s="69">
        <v>4</v>
      </c>
      <c r="J198" s="79">
        <v>4071.8</v>
      </c>
      <c r="K198" s="79">
        <v>3488.7</v>
      </c>
      <c r="L198" s="79">
        <v>0</v>
      </c>
      <c r="M198" s="80">
        <v>160</v>
      </c>
      <c r="N198" s="83">
        <f t="shared" si="89"/>
        <v>1301562.9211506001</v>
      </c>
      <c r="O198" s="79"/>
      <c r="P198" s="85"/>
      <c r="Q198" s="85"/>
      <c r="R198" s="85">
        <f t="shared" ref="R198:R202" si="95">+AQ198+AR198</f>
        <v>1187619.0899999999</v>
      </c>
      <c r="S198" s="85">
        <f>+'Приложение №2'!E198-'Приложение №1'!R198</f>
        <v>113943.83115060022</v>
      </c>
      <c r="T198" s="79">
        <f>+'Приложение №2'!E198-'Приложение №1'!P198-'Приложение №1'!Q198-'Приложение №1'!R198-'Приложение №1'!S198</f>
        <v>0</v>
      </c>
      <c r="U198" s="85">
        <f t="shared" ref="U198:V199" si="96">$N198/($K198+$L198)</f>
        <v>373.07963457752174</v>
      </c>
      <c r="V198" s="85">
        <f t="shared" si="96"/>
        <v>373.07963457752174</v>
      </c>
      <c r="W198" s="87">
        <v>2022</v>
      </c>
      <c r="X198" s="88" t="e">
        <f>+#REF!-'[1]Приложение №1'!$P1306</f>
        <v>#REF!</v>
      </c>
      <c r="Z198" s="46">
        <f t="shared" ref="Z198:Z200" si="97">SUM(AA198:AO198)</f>
        <v>4761308.3999999994</v>
      </c>
      <c r="AA198" s="31">
        <v>0</v>
      </c>
      <c r="AB198" s="31">
        <v>0</v>
      </c>
      <c r="AC198" s="31">
        <v>0</v>
      </c>
      <c r="AD198" s="31">
        <v>2675095.0678494</v>
      </c>
      <c r="AE198" s="31">
        <v>1068700.1105655001</v>
      </c>
      <c r="AF198" s="31"/>
      <c r="AG198" s="31">
        <v>0</v>
      </c>
      <c r="AH198" s="31">
        <v>0</v>
      </c>
      <c r="AI198" s="31">
        <v>0</v>
      </c>
      <c r="AJ198" s="31">
        <v>0</v>
      </c>
      <c r="AK198" s="31">
        <v>0</v>
      </c>
      <c r="AL198" s="31">
        <v>0</v>
      </c>
      <c r="AM198" s="31">
        <v>888030.91949999996</v>
      </c>
      <c r="AN198" s="47">
        <v>47613.084000000003</v>
      </c>
      <c r="AO198" s="48">
        <v>81869.218085100001</v>
      </c>
      <c r="AP198" s="91">
        <f>+N198-'Приложение №2'!E198</f>
        <v>0</v>
      </c>
      <c r="AQ198" s="6">
        <f>1427606.19-595834.5</f>
        <v>831771.69</v>
      </c>
      <c r="AR198" s="6">
        <f t="shared" si="83"/>
        <v>355847.39999999997</v>
      </c>
      <c r="AS198" s="6">
        <f>+(K198*10+L198*20)*12*30-93757.36-12468</f>
        <v>12453094.640000001</v>
      </c>
    </row>
    <row r="199" spans="1:46">
      <c r="A199" s="67">
        <f t="shared" si="74"/>
        <v>185</v>
      </c>
      <c r="B199" s="68">
        <f t="shared" si="75"/>
        <v>185</v>
      </c>
      <c r="C199" s="68" t="s">
        <v>281</v>
      </c>
      <c r="D199" s="68" t="s">
        <v>287</v>
      </c>
      <c r="E199" s="69">
        <v>1973</v>
      </c>
      <c r="F199" s="69">
        <v>2010</v>
      </c>
      <c r="G199" s="69" t="s">
        <v>58</v>
      </c>
      <c r="H199" s="69">
        <v>5</v>
      </c>
      <c r="I199" s="69">
        <v>4</v>
      </c>
      <c r="J199" s="79">
        <v>3449.3</v>
      </c>
      <c r="K199" s="79">
        <v>3117.4</v>
      </c>
      <c r="L199" s="79">
        <v>171.7</v>
      </c>
      <c r="M199" s="80">
        <v>147</v>
      </c>
      <c r="N199" s="83">
        <f t="shared" si="89"/>
        <v>3552408.6974952403</v>
      </c>
      <c r="O199" s="79"/>
      <c r="P199" s="85">
        <v>731499.76793584798</v>
      </c>
      <c r="Q199" s="85"/>
      <c r="R199" s="85">
        <f>+'Приложение №2'!E199-'Приложение №1'!P199-'Приложение №1'!S199</f>
        <v>299122.24749524239</v>
      </c>
      <c r="S199" s="85">
        <v>2521786.68206415</v>
      </c>
      <c r="T199" s="79">
        <f>+'Приложение №2'!E199-'Приложение №1'!P199-'Приложение №1'!Q199-'Приложение №1'!R199-'Приложение №1'!S199</f>
        <v>0</v>
      </c>
      <c r="U199" s="85">
        <f t="shared" si="96"/>
        <v>1080.0549382795416</v>
      </c>
      <c r="V199" s="85">
        <f t="shared" si="96"/>
        <v>1080.0549382795416</v>
      </c>
      <c r="W199" s="87">
        <v>2022</v>
      </c>
      <c r="X199" s="88" t="e">
        <f>+#REF!-'[1]Приложение №1'!$P1308</f>
        <v>#REF!</v>
      </c>
      <c r="Z199" s="46">
        <f t="shared" si="97"/>
        <v>17920574.470533662</v>
      </c>
      <c r="AA199" s="31"/>
      <c r="AB199" s="31">
        <v>0</v>
      </c>
      <c r="AC199" s="31">
        <v>0</v>
      </c>
      <c r="AD199" s="31">
        <v>0</v>
      </c>
      <c r="AE199" s="31">
        <v>1035545.47294086</v>
      </c>
      <c r="AF199" s="31"/>
      <c r="AG199" s="31">
        <v>0</v>
      </c>
      <c r="AH199" s="31">
        <v>0</v>
      </c>
      <c r="AI199" s="31">
        <v>0</v>
      </c>
      <c r="AJ199" s="31">
        <v>0</v>
      </c>
      <c r="AK199" s="31">
        <v>6731411.6906387396</v>
      </c>
      <c r="AL199" s="31">
        <v>6947141.1784660202</v>
      </c>
      <c r="AM199" s="31">
        <v>2528780.7582</v>
      </c>
      <c r="AN199" s="47">
        <v>234660.19320000001</v>
      </c>
      <c r="AO199" s="48">
        <v>443035.17708803999</v>
      </c>
      <c r="AP199" s="91">
        <f>+N199-'Приложение №2'!E199</f>
        <v>0</v>
      </c>
      <c r="AQ199" s="6">
        <f>1240910.11-689425.44-282620.64</f>
        <v>268864.03000000014</v>
      </c>
      <c r="AR199" s="6">
        <f t="shared" si="83"/>
        <v>353001.6</v>
      </c>
      <c r="AS199" s="6">
        <f>+(K199*10+L199*20)*12*30-3027646.57-12468.88</f>
        <v>9418764.5499999989</v>
      </c>
      <c r="AT199" s="88">
        <f>+P199+Q199+R199+S199+T199-'Приложение №2'!E199</f>
        <v>0</v>
      </c>
    </row>
    <row r="200" spans="1:46">
      <c r="A200" s="67">
        <f t="shared" si="74"/>
        <v>186</v>
      </c>
      <c r="B200" s="68">
        <f t="shared" si="75"/>
        <v>186</v>
      </c>
      <c r="C200" s="68" t="s">
        <v>281</v>
      </c>
      <c r="D200" s="68" t="s">
        <v>288</v>
      </c>
      <c r="E200" s="69">
        <v>1985</v>
      </c>
      <c r="F200" s="69">
        <v>2011</v>
      </c>
      <c r="G200" s="69" t="s">
        <v>58</v>
      </c>
      <c r="H200" s="69">
        <v>5</v>
      </c>
      <c r="I200" s="69">
        <v>2</v>
      </c>
      <c r="J200" s="79">
        <v>1696.6</v>
      </c>
      <c r="K200" s="79">
        <v>1532.2</v>
      </c>
      <c r="L200" s="79">
        <v>54.4</v>
      </c>
      <c r="M200" s="80">
        <v>58</v>
      </c>
      <c r="N200" s="83">
        <f t="shared" si="89"/>
        <v>1388790.0975107199</v>
      </c>
      <c r="O200" s="79"/>
      <c r="P200" s="85">
        <v>0</v>
      </c>
      <c r="Q200" s="85"/>
      <c r="R200" s="85">
        <f t="shared" si="95"/>
        <v>827589.23</v>
      </c>
      <c r="S200" s="85">
        <f>+'Приложение №2'!E200-'Приложение №1'!R200</f>
        <v>561200.86751071992</v>
      </c>
      <c r="T200" s="79">
        <f>+'Приложение №2'!E200-'Приложение №1'!P200-'Приложение №1'!Q200-'Приложение №1'!R200-'Приложение №1'!S200</f>
        <v>0</v>
      </c>
      <c r="U200" s="85">
        <f>$N200/($K200+$L200)</f>
        <v>875.32465492923222</v>
      </c>
      <c r="V200" s="85">
        <f>$N200/($K200+$L200)</f>
        <v>875.32465492923222</v>
      </c>
      <c r="W200" s="87">
        <v>2022</v>
      </c>
      <c r="X200" s="88" t="e">
        <f>+#REF!-'[1]Приложение №1'!$P903</f>
        <v>#REF!</v>
      </c>
      <c r="Z200" s="46">
        <f t="shared" si="97"/>
        <v>6417929.1893379986</v>
      </c>
      <c r="AA200" s="31">
        <v>2736613.71043242</v>
      </c>
      <c r="AB200" s="31">
        <v>0</v>
      </c>
      <c r="AC200" s="31">
        <v>1280803.3788694199</v>
      </c>
      <c r="AD200" s="31">
        <v>849765.59</v>
      </c>
      <c r="AE200" s="31">
        <v>511029.86662728002</v>
      </c>
      <c r="AF200" s="31"/>
      <c r="AG200" s="31">
        <v>140523.24640872001</v>
      </c>
      <c r="AH200" s="31">
        <v>0</v>
      </c>
      <c r="AI200" s="31">
        <v>0</v>
      </c>
      <c r="AJ200" s="31">
        <v>0</v>
      </c>
      <c r="AK200" s="31">
        <v>0</v>
      </c>
      <c r="AL200" s="31">
        <v>0</v>
      </c>
      <c r="AM200" s="31">
        <v>731735.25</v>
      </c>
      <c r="AN200" s="47">
        <v>56969.515599999999</v>
      </c>
      <c r="AO200" s="48">
        <v>110488.63140016</v>
      </c>
      <c r="AP200" s="91">
        <f>+N200-'Приложение №2'!E200</f>
        <v>0</v>
      </c>
      <c r="AQ200" s="6">
        <v>660207.23</v>
      </c>
      <c r="AR200" s="6">
        <f t="shared" si="83"/>
        <v>167382</v>
      </c>
      <c r="AS200" s="6">
        <f>+(K200*10+L200*20)*12*30</f>
        <v>5907600</v>
      </c>
    </row>
    <row r="201" spans="1:46">
      <c r="A201" s="67">
        <f t="shared" si="74"/>
        <v>187</v>
      </c>
      <c r="B201" s="68">
        <f t="shared" si="75"/>
        <v>187</v>
      </c>
      <c r="C201" s="68" t="s">
        <v>281</v>
      </c>
      <c r="D201" s="68" t="s">
        <v>289</v>
      </c>
      <c r="E201" s="69">
        <v>1983</v>
      </c>
      <c r="F201" s="69">
        <v>2012</v>
      </c>
      <c r="G201" s="69" t="s">
        <v>58</v>
      </c>
      <c r="H201" s="69">
        <v>4</v>
      </c>
      <c r="I201" s="69">
        <v>6</v>
      </c>
      <c r="J201" s="79">
        <v>5867</v>
      </c>
      <c r="K201" s="79">
        <v>4942.2</v>
      </c>
      <c r="L201" s="79">
        <v>35.200000000000003</v>
      </c>
      <c r="M201" s="80">
        <v>212</v>
      </c>
      <c r="N201" s="83">
        <f t="shared" si="89"/>
        <v>2082590.2613292001</v>
      </c>
      <c r="O201" s="79"/>
      <c r="P201" s="85"/>
      <c r="Q201" s="85"/>
      <c r="R201" s="85">
        <f t="shared" si="95"/>
        <v>1940839.3800000001</v>
      </c>
      <c r="S201" s="85">
        <f>+'Приложение №2'!E201-'Приложение №1'!R201</f>
        <v>141750.8813292</v>
      </c>
      <c r="T201" s="79">
        <f>+'Приложение №2'!E201-'Приложение №1'!P201-'Приложение №1'!Q201-'Приложение №1'!R201-'Приложение №1'!S201</f>
        <v>0</v>
      </c>
      <c r="U201" s="85">
        <f t="shared" ref="U201:V207" si="98">$N201/($K201+$L201)</f>
        <v>418.4092621306707</v>
      </c>
      <c r="V201" s="85">
        <f t="shared" si="98"/>
        <v>418.4092621306707</v>
      </c>
      <c r="W201" s="87">
        <v>2022</v>
      </c>
      <c r="X201" s="88" t="e">
        <f>+#REF!-'[1]Приложение №1'!$P1738</f>
        <v>#REF!</v>
      </c>
      <c r="Z201" s="46">
        <f t="shared" ref="Z201:Z205" si="99">SUM(AA201:AO201)</f>
        <v>10424876.889999999</v>
      </c>
      <c r="AA201" s="31">
        <v>0</v>
      </c>
      <c r="AB201" s="31">
        <v>0</v>
      </c>
      <c r="AC201" s="31">
        <v>4158927.1529168999</v>
      </c>
      <c r="AD201" s="31">
        <v>2686586.7666707998</v>
      </c>
      <c r="AE201" s="31">
        <v>1659377.25092916</v>
      </c>
      <c r="AF201" s="31"/>
      <c r="AG201" s="31">
        <v>0</v>
      </c>
      <c r="AH201" s="31">
        <v>0</v>
      </c>
      <c r="AI201" s="31">
        <v>0</v>
      </c>
      <c r="AJ201" s="31">
        <v>0</v>
      </c>
      <c r="AK201" s="31">
        <v>0</v>
      </c>
      <c r="AL201" s="31">
        <v>0</v>
      </c>
      <c r="AM201" s="31">
        <v>1629752.206</v>
      </c>
      <c r="AN201" s="47">
        <v>104248.7689</v>
      </c>
      <c r="AO201" s="48">
        <v>185984.74458314001</v>
      </c>
      <c r="AP201" s="91">
        <f>+N201-'Приложение №2'!E201</f>
        <v>0</v>
      </c>
      <c r="AQ201" s="6">
        <f>2070107.33-640553.15</f>
        <v>1429554.1800000002</v>
      </c>
      <c r="AR201" s="6">
        <f t="shared" si="83"/>
        <v>511285.2</v>
      </c>
      <c r="AS201" s="6">
        <f>+(K201*10+L201*20)*12*30-929957.98</f>
        <v>17115402.02</v>
      </c>
    </row>
    <row r="202" spans="1:46">
      <c r="A202" s="67">
        <f t="shared" si="74"/>
        <v>188</v>
      </c>
      <c r="B202" s="68">
        <f t="shared" si="75"/>
        <v>188</v>
      </c>
      <c r="C202" s="68" t="s">
        <v>281</v>
      </c>
      <c r="D202" s="68" t="s">
        <v>290</v>
      </c>
      <c r="E202" s="69">
        <v>1969</v>
      </c>
      <c r="F202" s="69">
        <v>2009</v>
      </c>
      <c r="G202" s="69" t="s">
        <v>58</v>
      </c>
      <c r="H202" s="69">
        <v>4</v>
      </c>
      <c r="I202" s="69">
        <v>4</v>
      </c>
      <c r="J202" s="79">
        <v>2719.1</v>
      </c>
      <c r="K202" s="79">
        <v>2454</v>
      </c>
      <c r="L202" s="79">
        <v>66.5</v>
      </c>
      <c r="M202" s="80">
        <v>120</v>
      </c>
      <c r="N202" s="83">
        <f t="shared" si="89"/>
        <v>12546312.051344</v>
      </c>
      <c r="O202" s="79"/>
      <c r="P202" s="85">
        <v>3665916.33</v>
      </c>
      <c r="Q202" s="85"/>
      <c r="R202" s="85">
        <f t="shared" si="95"/>
        <v>1146784.83</v>
      </c>
      <c r="S202" s="85">
        <f>+'Приложение №2'!E202-'Приложение №1'!R202-P202</f>
        <v>7733610.8913439997</v>
      </c>
      <c r="T202" s="79">
        <f>+'Приложение №2'!E202-'Приложение №1'!P202-'Приложение №1'!Q202-'Приложение №1'!R202-'Приложение №1'!S202</f>
        <v>0</v>
      </c>
      <c r="U202" s="85">
        <f t="shared" si="98"/>
        <v>4977.7076180694303</v>
      </c>
      <c r="V202" s="85">
        <f t="shared" si="98"/>
        <v>4977.7076180694303</v>
      </c>
      <c r="W202" s="87">
        <v>2022</v>
      </c>
      <c r="X202" s="88" t="e">
        <f>+#REF!-'[1]Приложение №1'!$P1739</f>
        <v>#REF!</v>
      </c>
      <c r="Z202" s="46">
        <f t="shared" si="99"/>
        <v>14067048.463401999</v>
      </c>
      <c r="AA202" s="31">
        <v>0</v>
      </c>
      <c r="AB202" s="31">
        <v>0</v>
      </c>
      <c r="AC202" s="31">
        <v>0</v>
      </c>
      <c r="AD202" s="31">
        <v>0</v>
      </c>
      <c r="AE202" s="31">
        <v>850099.92968124</v>
      </c>
      <c r="AF202" s="31"/>
      <c r="AG202" s="31">
        <v>0</v>
      </c>
      <c r="AH202" s="31">
        <v>0</v>
      </c>
      <c r="AI202" s="31">
        <v>0</v>
      </c>
      <c r="AJ202" s="31">
        <v>0</v>
      </c>
      <c r="AK202" s="31">
        <v>6122487.8099999996</v>
      </c>
      <c r="AL202" s="31">
        <v>6280344.04</v>
      </c>
      <c r="AM202" s="31">
        <v>592071.17799999996</v>
      </c>
      <c r="AN202" s="47">
        <v>53956.3586</v>
      </c>
      <c r="AO202" s="48">
        <v>168089.14712076</v>
      </c>
      <c r="AP202" s="91">
        <f>+N202-'Приложение №2'!E202</f>
        <v>0</v>
      </c>
      <c r="AQ202" s="6">
        <v>882910.83</v>
      </c>
      <c r="AR202" s="6">
        <f t="shared" si="83"/>
        <v>263874</v>
      </c>
      <c r="AS202" s="6">
        <f>+(K202*10+L202*20)*12*30</f>
        <v>9313200</v>
      </c>
    </row>
    <row r="203" spans="1:46">
      <c r="A203" s="67">
        <f t="shared" si="74"/>
        <v>189</v>
      </c>
      <c r="B203" s="68">
        <f t="shared" si="75"/>
        <v>189</v>
      </c>
      <c r="C203" s="68" t="s">
        <v>281</v>
      </c>
      <c r="D203" s="68" t="s">
        <v>291</v>
      </c>
      <c r="E203" s="69">
        <v>1967</v>
      </c>
      <c r="F203" s="69">
        <v>2008</v>
      </c>
      <c r="G203" s="69" t="s">
        <v>58</v>
      </c>
      <c r="H203" s="69">
        <v>4</v>
      </c>
      <c r="I203" s="69">
        <v>4</v>
      </c>
      <c r="J203" s="79">
        <v>2789.5</v>
      </c>
      <c r="K203" s="79">
        <v>2436</v>
      </c>
      <c r="L203" s="79">
        <v>98.5</v>
      </c>
      <c r="M203" s="80">
        <v>116</v>
      </c>
      <c r="N203" s="83">
        <f t="shared" si="89"/>
        <v>18257138.112024002</v>
      </c>
      <c r="O203" s="79"/>
      <c r="P203" s="85">
        <v>546289.42000000004</v>
      </c>
      <c r="Q203" s="85"/>
      <c r="R203" s="85">
        <v>1107518.53</v>
      </c>
      <c r="S203" s="85">
        <f>+AS203</f>
        <v>9478800</v>
      </c>
      <c r="T203" s="79">
        <f>+'Приложение №2'!E203-'Приложение №1'!P203-'Приложение №1'!Q203-'Приложение №1'!R203-'Приложение №1'!S203</f>
        <v>7124530.1620240007</v>
      </c>
      <c r="U203" s="85">
        <f>$N203/($K203+$L203)</f>
        <v>7203.4476670049326</v>
      </c>
      <c r="V203" s="85">
        <f>$N203/($K203+$L203)</f>
        <v>7203.4476670049326</v>
      </c>
      <c r="W203" s="87">
        <v>2022</v>
      </c>
      <c r="X203" s="88" t="e">
        <f>+#REF!-'[1]Приложение №1'!$P1301</f>
        <v>#REF!</v>
      </c>
      <c r="Z203" s="46">
        <f t="shared" si="99"/>
        <v>19003273.532024</v>
      </c>
      <c r="AA203" s="31">
        <v>4925306.53</v>
      </c>
      <c r="AB203" s="31">
        <v>0</v>
      </c>
      <c r="AC203" s="31">
        <v>0</v>
      </c>
      <c r="AD203" s="31">
        <v>0</v>
      </c>
      <c r="AE203" s="31">
        <v>844685.70089903998</v>
      </c>
      <c r="AF203" s="31"/>
      <c r="AG203" s="31">
        <v>0</v>
      </c>
      <c r="AH203" s="31">
        <v>0</v>
      </c>
      <c r="AI203" s="31">
        <v>0</v>
      </c>
      <c r="AJ203" s="31">
        <v>0</v>
      </c>
      <c r="AK203" s="31">
        <v>6067163.0700000003</v>
      </c>
      <c r="AL203" s="31">
        <v>6238206.8099999996</v>
      </c>
      <c r="AM203" s="31">
        <v>642911.348</v>
      </c>
      <c r="AN203" s="47">
        <v>54084.785600000003</v>
      </c>
      <c r="AO203" s="48">
        <v>230915.28752496</v>
      </c>
      <c r="AP203" s="91">
        <f>+N203-'Приложение №2'!E203</f>
        <v>0</v>
      </c>
      <c r="AQ203" s="6">
        <v>996118.85</v>
      </c>
      <c r="AR203" s="6">
        <f t="shared" si="83"/>
        <v>268566</v>
      </c>
      <c r="AS203" s="6">
        <f>+(K203*10+L203*20)*12*30</f>
        <v>9478800</v>
      </c>
      <c r="AT203" s="88">
        <f>+P203+Q203+R203+S203+T203-'Приложение №2'!E203</f>
        <v>0</v>
      </c>
    </row>
    <row r="204" spans="1:46">
      <c r="A204" s="67">
        <f t="shared" si="74"/>
        <v>190</v>
      </c>
      <c r="B204" s="68">
        <f t="shared" si="75"/>
        <v>190</v>
      </c>
      <c r="C204" s="68" t="s">
        <v>281</v>
      </c>
      <c r="D204" s="68" t="s">
        <v>292</v>
      </c>
      <c r="E204" s="69">
        <v>1975</v>
      </c>
      <c r="F204" s="69">
        <v>1985</v>
      </c>
      <c r="G204" s="69" t="s">
        <v>58</v>
      </c>
      <c r="H204" s="69">
        <v>4</v>
      </c>
      <c r="I204" s="69">
        <v>1</v>
      </c>
      <c r="J204" s="79">
        <v>2576.4</v>
      </c>
      <c r="K204" s="79">
        <v>1895.4</v>
      </c>
      <c r="L204" s="79">
        <v>169.5</v>
      </c>
      <c r="M204" s="80">
        <v>92</v>
      </c>
      <c r="N204" s="83">
        <f t="shared" si="89"/>
        <v>1095677.8849406198</v>
      </c>
      <c r="O204" s="79"/>
      <c r="P204" s="85"/>
      <c r="Q204" s="85"/>
      <c r="R204" s="85">
        <f>+AQ204+AR204</f>
        <v>1018495.6100000001</v>
      </c>
      <c r="S204" s="85">
        <f>+'Приложение №2'!E204-'Приложение №1'!R204</f>
        <v>77182.274940619711</v>
      </c>
      <c r="T204" s="79">
        <f>+'Приложение №2'!E204-'Приложение №1'!P204-'Приложение №1'!Q204-'Приложение №1'!R204-'Приложение №1'!S204</f>
        <v>0</v>
      </c>
      <c r="U204" s="85">
        <f t="shared" si="98"/>
        <v>530.62031330360776</v>
      </c>
      <c r="V204" s="85">
        <f t="shared" si="98"/>
        <v>530.62031330360776</v>
      </c>
      <c r="W204" s="87">
        <v>2022</v>
      </c>
      <c r="X204" s="88" t="e">
        <f>+#REF!-'[1]Приложение №1'!$P1740</f>
        <v>#REF!</v>
      </c>
      <c r="Z204" s="46">
        <f t="shared" si="99"/>
        <v>1957771.9699999997</v>
      </c>
      <c r="AA204" s="31">
        <v>0</v>
      </c>
      <c r="AB204" s="31">
        <v>0</v>
      </c>
      <c r="AC204" s="31">
        <v>1705129.3283593799</v>
      </c>
      <c r="AD204" s="31">
        <v>0</v>
      </c>
      <c r="AE204" s="31">
        <v>0</v>
      </c>
      <c r="AF204" s="31"/>
      <c r="AG204" s="31">
        <v>0</v>
      </c>
      <c r="AH204" s="31">
        <v>0</v>
      </c>
      <c r="AI204" s="31">
        <v>0</v>
      </c>
      <c r="AJ204" s="31">
        <v>0</v>
      </c>
      <c r="AK204" s="31">
        <v>0</v>
      </c>
      <c r="AL204" s="31">
        <v>0</v>
      </c>
      <c r="AM204" s="31">
        <v>195777.19699999999</v>
      </c>
      <c r="AN204" s="47">
        <v>19577.719700000001</v>
      </c>
      <c r="AO204" s="48">
        <v>37287.724940619999</v>
      </c>
      <c r="AP204" s="91">
        <f>+N204-'Приложение №2'!E204</f>
        <v>0</v>
      </c>
      <c r="AQ204" s="6">
        <v>790586.81</v>
      </c>
      <c r="AR204" s="6">
        <f t="shared" si="83"/>
        <v>227908.8</v>
      </c>
      <c r="AS204" s="6">
        <f>+(K204*10+L204*20)*12*30</f>
        <v>8043840</v>
      </c>
    </row>
    <row r="205" spans="1:46">
      <c r="A205" s="67">
        <f t="shared" si="74"/>
        <v>191</v>
      </c>
      <c r="B205" s="68">
        <f t="shared" si="75"/>
        <v>191</v>
      </c>
      <c r="C205" s="68" t="s">
        <v>109</v>
      </c>
      <c r="D205" s="68" t="s">
        <v>293</v>
      </c>
      <c r="E205" s="69">
        <v>2005</v>
      </c>
      <c r="F205" s="69"/>
      <c r="G205" s="69" t="s">
        <v>58</v>
      </c>
      <c r="H205" s="69">
        <v>6</v>
      </c>
      <c r="I205" s="69">
        <v>1</v>
      </c>
      <c r="J205" s="79">
        <v>1214.0999999999999</v>
      </c>
      <c r="K205" s="79">
        <v>1104.5999999999999</v>
      </c>
      <c r="L205" s="79">
        <v>0</v>
      </c>
      <c r="M205" s="80">
        <v>41</v>
      </c>
      <c r="N205" s="83">
        <f t="shared" si="89"/>
        <v>4254086.16</v>
      </c>
      <c r="O205" s="79"/>
      <c r="P205" s="85"/>
      <c r="Q205" s="85"/>
      <c r="R205" s="85">
        <v>470428.61</v>
      </c>
      <c r="S205" s="85">
        <v>3783657.55</v>
      </c>
      <c r="T205" s="85">
        <v>0</v>
      </c>
      <c r="U205" s="85">
        <f t="shared" si="98"/>
        <v>3851.2458446496476</v>
      </c>
      <c r="V205" s="85">
        <f t="shared" si="98"/>
        <v>3851.2458446496476</v>
      </c>
      <c r="W205" s="87">
        <v>2022</v>
      </c>
      <c r="X205" s="88" t="e">
        <f>+#REF!-'[1]Приложение №1'!$P586</f>
        <v>#REF!</v>
      </c>
      <c r="Z205" s="46">
        <f t="shared" si="99"/>
        <v>7345879.3544120006</v>
      </c>
      <c r="AA205" s="31">
        <v>0</v>
      </c>
      <c r="AB205" s="31">
        <v>0</v>
      </c>
      <c r="AC205" s="31">
        <v>0</v>
      </c>
      <c r="AD205" s="31">
        <v>0</v>
      </c>
      <c r="AE205" s="31">
        <v>491444.9</v>
      </c>
      <c r="AF205" s="31"/>
      <c r="AG205" s="31">
        <v>0</v>
      </c>
      <c r="AH205" s="31">
        <v>0</v>
      </c>
      <c r="AI205" s="31">
        <v>0</v>
      </c>
      <c r="AJ205" s="31">
        <v>0</v>
      </c>
      <c r="AK205" s="31">
        <v>2817572.53491042</v>
      </c>
      <c r="AL205" s="31">
        <v>3039081.7867057198</v>
      </c>
      <c r="AM205" s="31">
        <v>797894.04099999997</v>
      </c>
      <c r="AN205" s="47">
        <v>68910.799100000004</v>
      </c>
      <c r="AO205" s="48">
        <v>130975.29269586</v>
      </c>
      <c r="AP205" s="91">
        <f>+N205-'Приложение №2'!E205</f>
        <v>0</v>
      </c>
      <c r="AQ205" s="6">
        <v>547627.87</v>
      </c>
      <c r="AR205" s="6">
        <f t="shared" si="83"/>
        <v>112669.2</v>
      </c>
      <c r="AS205" s="6">
        <f>+(K205*10+L205*20)*12*30</f>
        <v>3976560</v>
      </c>
    </row>
    <row r="206" spans="1:46">
      <c r="A206" s="67">
        <f t="shared" si="74"/>
        <v>192</v>
      </c>
      <c r="B206" s="68">
        <f t="shared" si="75"/>
        <v>192</v>
      </c>
      <c r="C206" s="100" t="s">
        <v>294</v>
      </c>
      <c r="D206" s="68" t="s">
        <v>295</v>
      </c>
      <c r="E206" s="69" t="s">
        <v>296</v>
      </c>
      <c r="F206" s="69"/>
      <c r="G206" s="69" t="s">
        <v>58</v>
      </c>
      <c r="H206" s="69" t="s">
        <v>148</v>
      </c>
      <c r="I206" s="69" t="s">
        <v>101</v>
      </c>
      <c r="J206" s="79">
        <v>1440.7</v>
      </c>
      <c r="K206" s="79">
        <v>820.56</v>
      </c>
      <c r="L206" s="79">
        <v>349.5</v>
      </c>
      <c r="M206" s="80">
        <v>48</v>
      </c>
      <c r="N206" s="83">
        <f t="shared" si="89"/>
        <v>566057.97</v>
      </c>
      <c r="O206" s="79">
        <v>0</v>
      </c>
      <c r="P206" s="85">
        <v>0</v>
      </c>
      <c r="Q206" s="85">
        <v>0</v>
      </c>
      <c r="R206" s="85">
        <v>566057.97</v>
      </c>
      <c r="S206" s="85"/>
      <c r="T206" s="85">
        <v>0</v>
      </c>
      <c r="U206" s="85">
        <f t="shared" si="98"/>
        <v>483.78542126044817</v>
      </c>
      <c r="V206" s="85">
        <f t="shared" si="98"/>
        <v>483.78542126044817</v>
      </c>
      <c r="W206" s="87">
        <v>2022</v>
      </c>
      <c r="X206" s="88"/>
      <c r="Z206" s="111"/>
      <c r="AA206" s="112"/>
      <c r="AB206" s="112"/>
      <c r="AC206" s="112"/>
      <c r="AD206" s="112"/>
      <c r="AE206" s="112"/>
      <c r="AF206" s="112"/>
      <c r="AG206" s="112"/>
      <c r="AH206" s="112"/>
      <c r="AI206" s="112"/>
      <c r="AJ206" s="112"/>
      <c r="AK206" s="112"/>
      <c r="AL206" s="112"/>
      <c r="AM206" s="112"/>
      <c r="AN206" s="115"/>
      <c r="AO206" s="115"/>
      <c r="AP206" s="91">
        <f>+N206-'Приложение №2'!E206</f>
        <v>0</v>
      </c>
    </row>
    <row r="207" spans="1:46">
      <c r="A207" s="67">
        <f t="shared" si="74"/>
        <v>193</v>
      </c>
      <c r="B207" s="68">
        <f t="shared" si="75"/>
        <v>193</v>
      </c>
      <c r="C207" s="100" t="s">
        <v>294</v>
      </c>
      <c r="D207" s="68" t="s">
        <v>297</v>
      </c>
      <c r="E207" s="69" t="s">
        <v>298</v>
      </c>
      <c r="F207" s="69"/>
      <c r="G207" s="69" t="s">
        <v>58</v>
      </c>
      <c r="H207" s="69" t="s">
        <v>148</v>
      </c>
      <c r="I207" s="69" t="s">
        <v>233</v>
      </c>
      <c r="J207" s="79">
        <v>819.9</v>
      </c>
      <c r="K207" s="79">
        <v>649</v>
      </c>
      <c r="L207" s="79">
        <v>0</v>
      </c>
      <c r="M207" s="80">
        <v>30</v>
      </c>
      <c r="N207" s="83">
        <f t="shared" si="89"/>
        <v>10770762.300000001</v>
      </c>
      <c r="O207" s="79">
        <v>0</v>
      </c>
      <c r="P207" s="85">
        <v>0</v>
      </c>
      <c r="Q207" s="85">
        <v>0</v>
      </c>
      <c r="R207" s="85">
        <v>10770762.300000001</v>
      </c>
      <c r="S207" s="85"/>
      <c r="T207" s="85">
        <v>0</v>
      </c>
      <c r="U207" s="85">
        <f t="shared" si="98"/>
        <v>16595.935747303545</v>
      </c>
      <c r="V207" s="85">
        <f t="shared" si="98"/>
        <v>16595.935747303545</v>
      </c>
      <c r="W207" s="87">
        <v>2022</v>
      </c>
      <c r="X207" s="88"/>
      <c r="Z207" s="111"/>
      <c r="AA207" s="112"/>
      <c r="AB207" s="112"/>
      <c r="AC207" s="112"/>
      <c r="AD207" s="112"/>
      <c r="AE207" s="112"/>
      <c r="AF207" s="112"/>
      <c r="AG207" s="112"/>
      <c r="AH207" s="112"/>
      <c r="AI207" s="112"/>
      <c r="AJ207" s="112"/>
      <c r="AK207" s="112"/>
      <c r="AL207" s="112"/>
      <c r="AM207" s="112"/>
      <c r="AN207" s="115"/>
      <c r="AO207" s="115"/>
      <c r="AP207" s="91">
        <f>+N207-'Приложение №2'!E207</f>
        <v>0</v>
      </c>
    </row>
    <row r="208" spans="1:46" s="60" customFormat="1">
      <c r="A208" s="101"/>
      <c r="B208" s="101"/>
      <c r="C208" s="102"/>
      <c r="D208" s="103">
        <v>2023</v>
      </c>
      <c r="E208" s="104"/>
      <c r="F208" s="104"/>
      <c r="G208" s="104"/>
      <c r="H208" s="104"/>
      <c r="I208" s="104"/>
      <c r="J208" s="107">
        <f>SUM(J210:J454)</f>
        <v>844624.05999999982</v>
      </c>
      <c r="K208" s="107">
        <f>SUM(K210:K454)</f>
        <v>704417.39000000036</v>
      </c>
      <c r="L208" s="107">
        <f>SUM(L210:L454)</f>
        <v>37464.280000000006</v>
      </c>
      <c r="M208" s="107">
        <f>SUM(M210:M454)</f>
        <v>29988</v>
      </c>
      <c r="N208" s="107">
        <f>SUM(O208:T208)</f>
        <v>2439650340.3371038</v>
      </c>
      <c r="O208" s="107">
        <f>SUM(O210:O454)</f>
        <v>0</v>
      </c>
      <c r="P208" s="107">
        <f>SUM(P209:P456)</f>
        <v>442532900.00345558</v>
      </c>
      <c r="Q208" s="107">
        <f>SUM(Q209:Q456)</f>
        <v>1737314.8149999999</v>
      </c>
      <c r="R208" s="107">
        <f>SUM(R209:R456)</f>
        <v>326383251.26069212</v>
      </c>
      <c r="S208" s="107">
        <f>SUM(S209:S456)</f>
        <v>1177266287.8125885</v>
      </c>
      <c r="T208" s="107">
        <f>SUM(T209:T456)</f>
        <v>491730586.44536763</v>
      </c>
      <c r="U208" s="108"/>
      <c r="V208" s="108"/>
      <c r="W208" s="109"/>
      <c r="X208" s="110"/>
      <c r="Z208" s="113"/>
      <c r="AA208" s="114"/>
      <c r="AB208" s="114"/>
      <c r="AC208" s="114"/>
      <c r="AD208" s="114"/>
      <c r="AE208" s="114"/>
      <c r="AF208" s="114"/>
      <c r="AG208" s="114"/>
      <c r="AH208" s="114"/>
      <c r="AI208" s="114"/>
      <c r="AJ208" s="114"/>
      <c r="AK208" s="114"/>
      <c r="AL208" s="114"/>
      <c r="AM208" s="114"/>
      <c r="AN208" s="116"/>
      <c r="AO208" s="116"/>
      <c r="AP208" s="117">
        <f>+N208-'Приложение №2'!E208</f>
        <v>0</v>
      </c>
      <c r="AT208" s="110">
        <f>+P208+Q208+R208+S208+T208-'Приложение №2'!E208</f>
        <v>0</v>
      </c>
    </row>
    <row r="209" spans="1:46">
      <c r="A209" s="67">
        <f>+A207+1</f>
        <v>194</v>
      </c>
      <c r="B209" s="68">
        <v>1</v>
      </c>
      <c r="C209" s="68" t="s">
        <v>56</v>
      </c>
      <c r="D209" s="68" t="s">
        <v>57</v>
      </c>
      <c r="E209" s="69">
        <v>1997</v>
      </c>
      <c r="F209" s="69">
        <v>2013</v>
      </c>
      <c r="G209" s="69" t="s">
        <v>58</v>
      </c>
      <c r="H209" s="69">
        <v>3</v>
      </c>
      <c r="I209" s="69">
        <v>3</v>
      </c>
      <c r="J209" s="79">
        <v>2554.6999999999998</v>
      </c>
      <c r="K209" s="79">
        <v>1158.4000000000001</v>
      </c>
      <c r="L209" s="79">
        <v>157.9</v>
      </c>
      <c r="M209" s="80">
        <v>40</v>
      </c>
      <c r="N209" s="81">
        <f t="shared" ref="N209:N270" si="100">+P209+Q209+R209+S209+T209</f>
        <v>20142166.740000002</v>
      </c>
      <c r="O209" s="79"/>
      <c r="P209" s="79">
        <v>7389025.9417176796</v>
      </c>
      <c r="Q209" s="79"/>
      <c r="R209" s="79">
        <f>+AQ209+AR209</f>
        <v>889526.11</v>
      </c>
      <c r="S209" s="79">
        <f>+AS209</f>
        <v>5307120</v>
      </c>
      <c r="T209" s="79">
        <f>+'Приложение №2'!E209-'Приложение №1'!P209-'Приложение №1'!Q209-'Приложение №1'!R209-'Приложение №1'!S209</f>
        <v>6556494.6882823221</v>
      </c>
      <c r="U209" s="79">
        <f>$N209/($K209+$L209)</f>
        <v>15302.109503912481</v>
      </c>
      <c r="V209" s="79">
        <f>$N209/($K209+$L209)</f>
        <v>15302.109503912481</v>
      </c>
      <c r="W209" s="87">
        <v>2023</v>
      </c>
      <c r="X209" s="88" t="e">
        <f>+#REF!-'[1]Приложение №1'!$P1469</f>
        <v>#REF!</v>
      </c>
      <c r="Z209" s="90">
        <f>SUM(AA209:AO209)</f>
        <v>50522516.669999957</v>
      </c>
      <c r="AA209" s="31">
        <v>5373102.4124122802</v>
      </c>
      <c r="AB209" s="31">
        <v>2799379.0984185599</v>
      </c>
      <c r="AC209" s="31">
        <v>1158345.46972326</v>
      </c>
      <c r="AD209" s="31">
        <v>601928.63075688004</v>
      </c>
      <c r="AE209" s="31">
        <v>0</v>
      </c>
      <c r="AF209" s="31"/>
      <c r="AG209" s="31">
        <v>439165.68767148</v>
      </c>
      <c r="AH209" s="31">
        <v>0</v>
      </c>
      <c r="AI209" s="31">
        <v>12048310.589364</v>
      </c>
      <c r="AJ209" s="31">
        <v>4856893.85457318</v>
      </c>
      <c r="AK209" s="31">
        <v>13999412.949791601</v>
      </c>
      <c r="AL209" s="31">
        <v>2997543.6040317598</v>
      </c>
      <c r="AM209" s="31">
        <v>4775024.6968999999</v>
      </c>
      <c r="AN209" s="31">
        <v>505225.1667</v>
      </c>
      <c r="AO209" s="92">
        <v>968184.50965696003</v>
      </c>
      <c r="AP209" s="91">
        <f>+N209-'Приложение №2'!E209</f>
        <v>0</v>
      </c>
      <c r="AQ209" s="6">
        <v>739157.71</v>
      </c>
      <c r="AR209" s="6">
        <f t="shared" ref="AR209:AR222" si="101">+(K209*10+L209*20)*12*0.85</f>
        <v>150368.4</v>
      </c>
      <c r="AS209" s="6">
        <f>+(K209*10+L209*20)*12*30</f>
        <v>5307120</v>
      </c>
      <c r="AT209" s="88">
        <f t="shared" ref="AT209:AT270" si="102">+S209-AS209</f>
        <v>0</v>
      </c>
    </row>
    <row r="210" spans="1:46" s="5" customFormat="1">
      <c r="A210" s="105">
        <f>+A209+1</f>
        <v>195</v>
      </c>
      <c r="B210" s="106">
        <f>+B209+1</f>
        <v>2</v>
      </c>
      <c r="C210" s="68" t="s">
        <v>59</v>
      </c>
      <c r="D210" s="68" t="s">
        <v>299</v>
      </c>
      <c r="E210" s="69" t="s">
        <v>300</v>
      </c>
      <c r="F210" s="69"/>
      <c r="G210" s="69" t="s">
        <v>99</v>
      </c>
      <c r="H210" s="69" t="s">
        <v>100</v>
      </c>
      <c r="I210" s="69" t="s">
        <v>183</v>
      </c>
      <c r="J210" s="79">
        <v>3725.6</v>
      </c>
      <c r="K210" s="79">
        <v>3166.8</v>
      </c>
      <c r="L210" s="79">
        <v>0</v>
      </c>
      <c r="M210" s="80">
        <v>150</v>
      </c>
      <c r="N210" s="81">
        <f t="shared" si="100"/>
        <v>5736141.376241859</v>
      </c>
      <c r="O210" s="79">
        <v>0</v>
      </c>
      <c r="P210" s="85"/>
      <c r="Q210" s="85">
        <v>0</v>
      </c>
      <c r="R210" s="85">
        <f t="shared" ref="R210" si="103">+AQ210+AR210</f>
        <v>1967279.13</v>
      </c>
      <c r="S210" s="85">
        <f>+'Приложение №2'!E210-'Приложение №1'!R210</f>
        <v>3768862.2462418592</v>
      </c>
      <c r="T210" s="85"/>
      <c r="U210" s="79">
        <f t="shared" ref="U210:V267" si="104">$N210/($K210+$L210)</f>
        <v>1811.3367993690347</v>
      </c>
      <c r="V210" s="79">
        <f t="shared" si="104"/>
        <v>1811.3367993690347</v>
      </c>
      <c r="W210" s="87">
        <v>2023</v>
      </c>
      <c r="X210" s="5">
        <v>1326436.8899999999</v>
      </c>
      <c r="Y210" s="5">
        <f>+(K210*9.1+L210*18.19)*12</f>
        <v>345814.56</v>
      </c>
      <c r="AA210" s="95">
        <f>+N210-'[4]Приложение № 2'!E200</f>
        <v>-18708048.75334274</v>
      </c>
      <c r="AD210" s="95">
        <f>+N210-'[4]Приложение № 2'!E200</f>
        <v>-18708048.75334274</v>
      </c>
      <c r="AP210" s="91">
        <f>+N210-'Приложение №2'!E210</f>
        <v>0</v>
      </c>
      <c r="AQ210" s="5">
        <v>1644265.53</v>
      </c>
      <c r="AR210" s="6">
        <f t="shared" si="101"/>
        <v>323013.59999999998</v>
      </c>
      <c r="AS210" s="6">
        <f>+(K210*10+L210*20)*12*30</f>
        <v>11400480</v>
      </c>
      <c r="AT210" s="88">
        <f t="shared" si="102"/>
        <v>-7631617.7537581408</v>
      </c>
    </row>
    <row r="211" spans="1:46" s="5" customFormat="1">
      <c r="A211" s="105">
        <f t="shared" ref="A211:A259" si="105">+A210+1</f>
        <v>196</v>
      </c>
      <c r="B211" s="106">
        <f t="shared" ref="B211:B259" si="106">+B210+1</f>
        <v>3</v>
      </c>
      <c r="C211" s="68" t="s">
        <v>59</v>
      </c>
      <c r="D211" s="68" t="s">
        <v>301</v>
      </c>
      <c r="E211" s="69" t="s">
        <v>302</v>
      </c>
      <c r="F211" s="69"/>
      <c r="G211" s="69" t="s">
        <v>99</v>
      </c>
      <c r="H211" s="69" t="s">
        <v>100</v>
      </c>
      <c r="I211" s="69" t="s">
        <v>184</v>
      </c>
      <c r="J211" s="79">
        <v>5474.4</v>
      </c>
      <c r="K211" s="79">
        <v>4591</v>
      </c>
      <c r="L211" s="79">
        <v>74.8</v>
      </c>
      <c r="M211" s="80">
        <v>142</v>
      </c>
      <c r="N211" s="81">
        <f t="shared" si="100"/>
        <v>11407565.540871266</v>
      </c>
      <c r="O211" s="79">
        <v>0</v>
      </c>
      <c r="P211" s="85">
        <v>5182536.9001926798</v>
      </c>
      <c r="Q211" s="85">
        <v>0</v>
      </c>
      <c r="R211" s="85">
        <f>+AR211</f>
        <v>483541.2</v>
      </c>
      <c r="S211" s="85"/>
      <c r="T211" s="79">
        <f>+'Приложение №2'!E211-'Приложение №1'!P211-'Приложение №1'!Q211-'Приложение №1'!R211-'Приложение №1'!S211</f>
        <v>5741487.4406785863</v>
      </c>
      <c r="U211" s="79">
        <f t="shared" si="104"/>
        <v>2444.9323890589535</v>
      </c>
      <c r="V211" s="79">
        <f t="shared" si="104"/>
        <v>2444.9323890589535</v>
      </c>
      <c r="W211" s="87">
        <v>2023</v>
      </c>
      <c r="X211" s="5">
        <v>1911755.57</v>
      </c>
      <c r="Y211" s="5">
        <f>+(K211*9.1+L211*18.19)*12</f>
        <v>517664.54399999999</v>
      </c>
      <c r="AA211" s="95">
        <f>+N211-'[4]Приложение № 2'!E201</f>
        <v>-17241659.040460534</v>
      </c>
      <c r="AD211" s="95">
        <f>+N211-'[4]Приложение № 2'!E201</f>
        <v>-17241659.040460534</v>
      </c>
      <c r="AP211" s="91">
        <f>+N211-'Приложение №2'!E211</f>
        <v>0</v>
      </c>
      <c r="AQ211" s="118">
        <f>2359832.72-R16</f>
        <v>-343147.54946666723</v>
      </c>
      <c r="AR211" s="6">
        <f t="shared" si="101"/>
        <v>483541.2</v>
      </c>
      <c r="AS211" s="6">
        <f>+(K211*10+L211*20)*12*30-S16</f>
        <v>-4053688.4800000004</v>
      </c>
      <c r="AT211" s="88">
        <f t="shared" si="102"/>
        <v>4053688.4800000004</v>
      </c>
    </row>
    <row r="212" spans="1:46" s="5" customFormat="1">
      <c r="A212" s="105">
        <f t="shared" si="105"/>
        <v>197</v>
      </c>
      <c r="B212" s="106">
        <f t="shared" si="106"/>
        <v>4</v>
      </c>
      <c r="C212" s="68" t="s">
        <v>59</v>
      </c>
      <c r="D212" s="68" t="s">
        <v>303</v>
      </c>
      <c r="E212" s="69" t="s">
        <v>98</v>
      </c>
      <c r="F212" s="69"/>
      <c r="G212" s="69" t="s">
        <v>99</v>
      </c>
      <c r="H212" s="69" t="s">
        <v>100</v>
      </c>
      <c r="I212" s="69" t="s">
        <v>184</v>
      </c>
      <c r="J212" s="79">
        <v>4657</v>
      </c>
      <c r="K212" s="79">
        <v>4657</v>
      </c>
      <c r="L212" s="79">
        <v>0</v>
      </c>
      <c r="M212" s="80">
        <v>172</v>
      </c>
      <c r="N212" s="81">
        <f t="shared" si="100"/>
        <v>11490103.106160862</v>
      </c>
      <c r="O212" s="79">
        <v>0</v>
      </c>
      <c r="P212" s="85">
        <v>5072123.3467405904</v>
      </c>
      <c r="Q212" s="85">
        <v>0</v>
      </c>
      <c r="R212" s="85">
        <f>+AR212</f>
        <v>475014</v>
      </c>
      <c r="S212" s="85">
        <f>+'Приложение №2'!E212-'Приложение №1'!R212-P212</f>
        <v>5942965.759420272</v>
      </c>
      <c r="T212" s="79">
        <f>+'Приложение №2'!E212-'Приложение №1'!P212-'Приложение №1'!Q212-'Приложение №1'!R212-'Приложение №1'!S212</f>
        <v>0</v>
      </c>
      <c r="U212" s="79">
        <f t="shared" si="104"/>
        <v>2467.2757367749327</v>
      </c>
      <c r="V212" s="79">
        <f t="shared" si="104"/>
        <v>2467.2757367749327</v>
      </c>
      <c r="W212" s="87">
        <v>2023</v>
      </c>
      <c r="X212" s="5">
        <v>1982772.77</v>
      </c>
      <c r="Y212" s="5">
        <f>+(K212*9.1+L212*18.19)*12</f>
        <v>508544.39999999997</v>
      </c>
      <c r="AA212" s="95">
        <f>+N212-'[4]Приложение № 2'!E202</f>
        <v>-1659631.5638391376</v>
      </c>
      <c r="AD212" s="95">
        <f>+N212-'[4]Приложение № 2'!E202</f>
        <v>-1659631.5638391376</v>
      </c>
      <c r="AP212" s="91">
        <f>+N212-'Приложение №2'!E212</f>
        <v>0</v>
      </c>
      <c r="AQ212" s="118">
        <f>2457007.84-R17</f>
        <v>-475014</v>
      </c>
      <c r="AR212" s="6">
        <f t="shared" si="101"/>
        <v>475014</v>
      </c>
      <c r="AS212" s="6">
        <f>+(K212*10+L212*20)*12*30</f>
        <v>16765200</v>
      </c>
      <c r="AT212" s="88">
        <f t="shared" si="102"/>
        <v>-10822234.240579728</v>
      </c>
    </row>
    <row r="213" spans="1:46" s="5" customFormat="1">
      <c r="A213" s="105">
        <f t="shared" si="105"/>
        <v>198</v>
      </c>
      <c r="B213" s="106">
        <f t="shared" si="106"/>
        <v>5</v>
      </c>
      <c r="C213" s="68" t="s">
        <v>59</v>
      </c>
      <c r="D213" s="68" t="s">
        <v>304</v>
      </c>
      <c r="E213" s="69" t="s">
        <v>305</v>
      </c>
      <c r="F213" s="69"/>
      <c r="G213" s="69" t="s">
        <v>99</v>
      </c>
      <c r="H213" s="69" t="s">
        <v>100</v>
      </c>
      <c r="I213" s="69" t="s">
        <v>183</v>
      </c>
      <c r="J213" s="79">
        <v>3725.7</v>
      </c>
      <c r="K213" s="79">
        <v>3170.6</v>
      </c>
      <c r="L213" s="79">
        <v>0</v>
      </c>
      <c r="M213" s="80">
        <v>120</v>
      </c>
      <c r="N213" s="81">
        <f t="shared" si="100"/>
        <v>8312375.0256017651</v>
      </c>
      <c r="O213" s="79">
        <v>0</v>
      </c>
      <c r="P213" s="85">
        <v>7782041.3511919603</v>
      </c>
      <c r="Q213" s="85">
        <v>0</v>
      </c>
      <c r="R213" s="85">
        <f>+AR213</f>
        <v>323401.2</v>
      </c>
      <c r="S213" s="85"/>
      <c r="T213" s="85">
        <f>+'Приложение №2'!E213-'Приложение №1'!P213-'Приложение №1'!R213-'Приложение №1'!S213</f>
        <v>206932.47440980485</v>
      </c>
      <c r="U213" s="79">
        <f t="shared" si="104"/>
        <v>2621.7041019370986</v>
      </c>
      <c r="V213" s="79">
        <f t="shared" si="104"/>
        <v>2621.7041019370986</v>
      </c>
      <c r="W213" s="87">
        <v>2023</v>
      </c>
      <c r="X213" s="5">
        <v>1250350.7</v>
      </c>
      <c r="Y213" s="5">
        <f>+(K213*9.1+L213*18.19)*12</f>
        <v>346229.52</v>
      </c>
      <c r="AA213" s="95">
        <f>+N213-'[4]Приложение № 2'!E203</f>
        <v>6753474.4956017649</v>
      </c>
      <c r="AD213" s="95">
        <f>+N213-'[4]Приложение № 2'!E203</f>
        <v>6753474.4956017649</v>
      </c>
      <c r="AP213" s="91">
        <f>+N213-'Приложение №2'!E213</f>
        <v>0</v>
      </c>
      <c r="AQ213" s="118">
        <f>1554485.44-R18</f>
        <v>-323401.19999999995</v>
      </c>
      <c r="AR213" s="6">
        <f t="shared" si="101"/>
        <v>323401.2</v>
      </c>
      <c r="AS213" s="6">
        <f>+(K213*10+L213*20)*12*30-S18</f>
        <v>0</v>
      </c>
      <c r="AT213" s="88">
        <f t="shared" si="102"/>
        <v>0</v>
      </c>
    </row>
    <row r="214" spans="1:46">
      <c r="A214" s="105">
        <f t="shared" si="105"/>
        <v>199</v>
      </c>
      <c r="B214" s="106">
        <f t="shared" si="106"/>
        <v>6</v>
      </c>
      <c r="C214" s="68" t="s">
        <v>67</v>
      </c>
      <c r="D214" s="68" t="s">
        <v>70</v>
      </c>
      <c r="E214" s="69">
        <v>1985</v>
      </c>
      <c r="F214" s="69">
        <v>1985</v>
      </c>
      <c r="G214" s="69" t="s">
        <v>58</v>
      </c>
      <c r="H214" s="69">
        <v>4</v>
      </c>
      <c r="I214" s="69">
        <v>2</v>
      </c>
      <c r="J214" s="79">
        <v>1511.1</v>
      </c>
      <c r="K214" s="79">
        <v>1366.85</v>
      </c>
      <c r="L214" s="79">
        <v>0</v>
      </c>
      <c r="M214" s="80">
        <v>62</v>
      </c>
      <c r="N214" s="81">
        <f t="shared" si="100"/>
        <v>3192771.5425127186</v>
      </c>
      <c r="O214" s="79"/>
      <c r="P214" s="85">
        <v>478248.08737109398</v>
      </c>
      <c r="Q214" s="85"/>
      <c r="R214" s="85">
        <f t="shared" ref="R214:R275" si="107">+AQ214+AR214</f>
        <v>732918.84</v>
      </c>
      <c r="S214" s="85">
        <f>+'Приложение №2'!E214-'Приложение №1'!P214-'Приложение №1'!Q214-'Приложение №1'!R214</f>
        <v>1981604.6151416246</v>
      </c>
      <c r="T214" s="79"/>
      <c r="U214" s="79">
        <f t="shared" si="104"/>
        <v>2335.8609521986455</v>
      </c>
      <c r="V214" s="79">
        <f t="shared" si="104"/>
        <v>2335.8609521986455</v>
      </c>
      <c r="W214" s="87">
        <v>2023</v>
      </c>
      <c r="X214" s="88" t="e">
        <f>+#REF!-'[1]Приложение №1'!$P557</f>
        <v>#REF!</v>
      </c>
      <c r="Z214" s="46">
        <f t="shared" ref="Z214:Z255" si="108">SUM(AA214:AO214)</f>
        <v>7089248.6021132804</v>
      </c>
      <c r="AA214" s="31">
        <v>0</v>
      </c>
      <c r="AB214" s="31">
        <v>0</v>
      </c>
      <c r="AC214" s="31">
        <v>0</v>
      </c>
      <c r="AD214" s="31">
        <v>0</v>
      </c>
      <c r="AE214" s="31">
        <v>0</v>
      </c>
      <c r="AF214" s="31"/>
      <c r="AG214" s="31">
        <v>0</v>
      </c>
      <c r="AH214" s="31">
        <v>0</v>
      </c>
      <c r="AI214" s="31">
        <v>0</v>
      </c>
      <c r="AJ214" s="31">
        <v>2448913.4700000002</v>
      </c>
      <c r="AK214" s="31">
        <v>3110879.85</v>
      </c>
      <c r="AL214" s="31">
        <v>1036083.92287794</v>
      </c>
      <c r="AM214" s="31">
        <v>392917.04065692797</v>
      </c>
      <c r="AN214" s="47">
        <v>18562.626065692799</v>
      </c>
      <c r="AO214" s="48">
        <v>81891.692512718495</v>
      </c>
      <c r="AP214" s="91">
        <f>+N214-'Приложение №2'!E214</f>
        <v>0</v>
      </c>
      <c r="AQ214" s="6">
        <v>593500.14</v>
      </c>
      <c r="AR214" s="6">
        <f t="shared" si="101"/>
        <v>139418.69999999998</v>
      </c>
      <c r="AS214" s="6">
        <f t="shared" ref="AS214:AS222" si="109">+(K214*10+L214*20)*12*30</f>
        <v>4920660</v>
      </c>
      <c r="AT214" s="88">
        <f t="shared" si="102"/>
        <v>-2939055.3848583754</v>
      </c>
    </row>
    <row r="215" spans="1:46">
      <c r="A215" s="105">
        <f t="shared" si="105"/>
        <v>200</v>
      </c>
      <c r="B215" s="106">
        <f t="shared" si="106"/>
        <v>7</v>
      </c>
      <c r="C215" s="68" t="s">
        <v>67</v>
      </c>
      <c r="D215" s="68" t="s">
        <v>306</v>
      </c>
      <c r="E215" s="69">
        <v>1989</v>
      </c>
      <c r="F215" s="69">
        <v>2012</v>
      </c>
      <c r="G215" s="69" t="s">
        <v>58</v>
      </c>
      <c r="H215" s="69">
        <v>5</v>
      </c>
      <c r="I215" s="69">
        <v>4</v>
      </c>
      <c r="J215" s="79">
        <v>5759.5</v>
      </c>
      <c r="K215" s="79">
        <v>4823.5</v>
      </c>
      <c r="L215" s="79">
        <v>45.7</v>
      </c>
      <c r="M215" s="80">
        <v>161</v>
      </c>
      <c r="N215" s="81">
        <f t="shared" si="100"/>
        <v>7061196.7887973767</v>
      </c>
      <c r="O215" s="79"/>
      <c r="P215" s="85"/>
      <c r="Q215" s="85"/>
      <c r="R215" s="85">
        <f t="shared" si="107"/>
        <v>2885461.1399999997</v>
      </c>
      <c r="S215" s="85">
        <f>+'Приложение №2'!E215-'Приложение №1'!R215</f>
        <v>4175735.648797377</v>
      </c>
      <c r="T215" s="85">
        <f>+'Приложение №2'!E215-'Приложение №1'!P215-'Приложение №1'!Q215-'Приложение №1'!R215-'Приложение №1'!S215</f>
        <v>0</v>
      </c>
      <c r="U215" s="79">
        <f t="shared" si="104"/>
        <v>1450.1759608965285</v>
      </c>
      <c r="V215" s="79">
        <f t="shared" si="104"/>
        <v>1450.1759608965285</v>
      </c>
      <c r="W215" s="87">
        <v>2023</v>
      </c>
      <c r="X215" s="88" t="e">
        <f>+#REF!-'[1]Приложение №1'!$P1506</f>
        <v>#REF!</v>
      </c>
      <c r="Z215" s="46">
        <f t="shared" si="108"/>
        <v>25451028.170904994</v>
      </c>
      <c r="AA215" s="31">
        <v>0</v>
      </c>
      <c r="AB215" s="31">
        <v>0</v>
      </c>
      <c r="AC215" s="31">
        <v>0</v>
      </c>
      <c r="AD215" s="31">
        <v>0</v>
      </c>
      <c r="AE215" s="31">
        <v>0</v>
      </c>
      <c r="AF215" s="31"/>
      <c r="AG215" s="31">
        <v>0</v>
      </c>
      <c r="AH215" s="31">
        <v>0</v>
      </c>
      <c r="AI215" s="31">
        <v>0</v>
      </c>
      <c r="AJ215" s="31">
        <v>8223538.8330426197</v>
      </c>
      <c r="AK215" s="31">
        <v>10255795.807027901</v>
      </c>
      <c r="AL215" s="31">
        <v>3687340.1494918698</v>
      </c>
      <c r="AM215" s="31">
        <v>2545102.8170905001</v>
      </c>
      <c r="AN215" s="47">
        <v>254510.28170905</v>
      </c>
      <c r="AO215" s="48">
        <v>484740.282543056</v>
      </c>
      <c r="AP215" s="91">
        <f>+N215-'Приложение №2'!E215</f>
        <v>0</v>
      </c>
      <c r="AQ215" s="6">
        <v>2384141.34</v>
      </c>
      <c r="AR215" s="6">
        <f t="shared" si="101"/>
        <v>501319.8</v>
      </c>
      <c r="AS215" s="6">
        <f t="shared" si="109"/>
        <v>17693640</v>
      </c>
      <c r="AT215" s="88">
        <f t="shared" si="102"/>
        <v>-13517904.351202622</v>
      </c>
    </row>
    <row r="216" spans="1:46" s="5" customFormat="1">
      <c r="A216" s="105">
        <f t="shared" si="105"/>
        <v>201</v>
      </c>
      <c r="B216" s="106">
        <f t="shared" si="106"/>
        <v>8</v>
      </c>
      <c r="C216" s="68" t="s">
        <v>307</v>
      </c>
      <c r="D216" s="68" t="s">
        <v>308</v>
      </c>
      <c r="E216" s="69" t="s">
        <v>309</v>
      </c>
      <c r="F216" s="69"/>
      <c r="G216" s="69" t="s">
        <v>99</v>
      </c>
      <c r="H216" s="69" t="s">
        <v>100</v>
      </c>
      <c r="I216" s="69" t="s">
        <v>183</v>
      </c>
      <c r="J216" s="79">
        <v>3731.6</v>
      </c>
      <c r="K216" s="79">
        <v>3131.6</v>
      </c>
      <c r="L216" s="79">
        <v>600</v>
      </c>
      <c r="M216" s="80">
        <v>135</v>
      </c>
      <c r="N216" s="81">
        <f t="shared" si="100"/>
        <v>18946373.691320777</v>
      </c>
      <c r="O216" s="79">
        <v>0</v>
      </c>
      <c r="P216" s="85">
        <v>1120717.45208004</v>
      </c>
      <c r="Q216" s="85">
        <v>0</v>
      </c>
      <c r="R216" s="85">
        <f t="shared" si="107"/>
        <v>1473604.42</v>
      </c>
      <c r="S216" s="85">
        <f t="shared" ref="S216:S252" si="110">+AS216</f>
        <v>15593760</v>
      </c>
      <c r="T216" s="85">
        <f>+'Приложение №2'!E216-'Приложение №1'!P216-'Приложение №1'!R216-'Приложение №1'!S216</f>
        <v>758291.81924073584</v>
      </c>
      <c r="U216" s="79">
        <f t="shared" si="104"/>
        <v>5077.2788324902931</v>
      </c>
      <c r="V216" s="79">
        <f t="shared" si="104"/>
        <v>5077.2788324902931</v>
      </c>
      <c r="W216" s="87">
        <v>2023</v>
      </c>
      <c r="X216" s="5">
        <v>812156.34</v>
      </c>
      <c r="Y216" s="5">
        <f t="shared" ref="Y216:Y221" si="111">+(K216*9.1+L216*18.19)*12</f>
        <v>472938.72</v>
      </c>
      <c r="AA216" s="95">
        <f>+N216-'[4]Приложение № 2'!E205</f>
        <v>12135040.260175176</v>
      </c>
      <c r="AD216" s="95">
        <f>+N216-'[4]Приложение № 2'!E205</f>
        <v>12135040.260175176</v>
      </c>
      <c r="AP216" s="91">
        <f>+N216-'Приложение №2'!E216</f>
        <v>0</v>
      </c>
      <c r="AQ216" s="5">
        <v>1031781.22</v>
      </c>
      <c r="AR216" s="6">
        <f t="shared" si="101"/>
        <v>441823.2</v>
      </c>
      <c r="AS216" s="6">
        <f t="shared" si="109"/>
        <v>15593760</v>
      </c>
      <c r="AT216" s="88">
        <f t="shared" si="102"/>
        <v>0</v>
      </c>
    </row>
    <row r="217" spans="1:46" s="5" customFormat="1">
      <c r="A217" s="105">
        <f t="shared" si="105"/>
        <v>202</v>
      </c>
      <c r="B217" s="106">
        <f t="shared" si="106"/>
        <v>9</v>
      </c>
      <c r="C217" s="68" t="s">
        <v>307</v>
      </c>
      <c r="D217" s="68" t="s">
        <v>310</v>
      </c>
      <c r="E217" s="69" t="s">
        <v>311</v>
      </c>
      <c r="F217" s="69"/>
      <c r="G217" s="69" t="s">
        <v>99</v>
      </c>
      <c r="H217" s="69" t="s">
        <v>100</v>
      </c>
      <c r="I217" s="69" t="s">
        <v>100</v>
      </c>
      <c r="J217" s="79">
        <v>4283</v>
      </c>
      <c r="K217" s="79">
        <v>3860.1</v>
      </c>
      <c r="L217" s="79">
        <v>409</v>
      </c>
      <c r="M217" s="80">
        <v>142</v>
      </c>
      <c r="N217" s="81">
        <f t="shared" si="100"/>
        <v>21757304.968426671</v>
      </c>
      <c r="O217" s="79">
        <v>0</v>
      </c>
      <c r="P217" s="85">
        <v>1586711.6355164601</v>
      </c>
      <c r="Q217" s="85">
        <v>0</v>
      </c>
      <c r="R217" s="85">
        <f t="shared" si="107"/>
        <v>1815383.5899999999</v>
      </c>
      <c r="S217" s="85">
        <f t="shared" si="110"/>
        <v>16841160</v>
      </c>
      <c r="T217" s="85">
        <f>+'Приложение №2'!E217-'Приложение №1'!P217-'Приложение №1'!R217-'Приложение №1'!S217</f>
        <v>1514049.74291021</v>
      </c>
      <c r="U217" s="79">
        <f t="shared" si="104"/>
        <v>5096.4617761183081</v>
      </c>
      <c r="V217" s="79">
        <f t="shared" si="104"/>
        <v>5096.4617761183081</v>
      </c>
      <c r="W217" s="87">
        <v>2023</v>
      </c>
      <c r="X217" s="5">
        <v>1086066.79</v>
      </c>
      <c r="Y217" s="5">
        <f t="shared" si="111"/>
        <v>510799.43999999994</v>
      </c>
      <c r="AA217" s="95">
        <f>+N217-'[4]Приложение № 2'!E206</f>
        <v>8628122.6684266701</v>
      </c>
      <c r="AD217" s="95">
        <f>+N217-'[4]Приложение № 2'!E206</f>
        <v>8628122.6684266701</v>
      </c>
      <c r="AP217" s="91">
        <f>+N217-'Приложение №2'!E217</f>
        <v>0</v>
      </c>
      <c r="AQ217" s="5">
        <v>1338217.3899999999</v>
      </c>
      <c r="AR217" s="6">
        <f t="shared" si="101"/>
        <v>477166.2</v>
      </c>
      <c r="AS217" s="6">
        <f t="shared" si="109"/>
        <v>16841160</v>
      </c>
      <c r="AT217" s="88">
        <f t="shared" si="102"/>
        <v>0</v>
      </c>
    </row>
    <row r="218" spans="1:46" s="5" customFormat="1">
      <c r="A218" s="105">
        <f t="shared" si="105"/>
        <v>203</v>
      </c>
      <c r="B218" s="106">
        <f t="shared" si="106"/>
        <v>10</v>
      </c>
      <c r="C218" s="68" t="s">
        <v>307</v>
      </c>
      <c r="D218" s="68" t="s">
        <v>312</v>
      </c>
      <c r="E218" s="69" t="s">
        <v>313</v>
      </c>
      <c r="F218" s="69"/>
      <c r="G218" s="69" t="s">
        <v>99</v>
      </c>
      <c r="H218" s="69" t="s">
        <v>100</v>
      </c>
      <c r="I218" s="69" t="s">
        <v>148</v>
      </c>
      <c r="J218" s="79">
        <v>3806</v>
      </c>
      <c r="K218" s="79">
        <v>3356.9</v>
      </c>
      <c r="L218" s="79">
        <v>351</v>
      </c>
      <c r="M218" s="80">
        <v>104</v>
      </c>
      <c r="N218" s="81">
        <f t="shared" si="100"/>
        <v>19391960.106639899</v>
      </c>
      <c r="O218" s="79">
        <v>0</v>
      </c>
      <c r="P218" s="85">
        <v>1385807.96017647</v>
      </c>
      <c r="Q218" s="85">
        <v>0</v>
      </c>
      <c r="R218" s="85">
        <f t="shared" si="107"/>
        <v>1723427.12</v>
      </c>
      <c r="S218" s="85">
        <f t="shared" si="110"/>
        <v>14612040</v>
      </c>
      <c r="T218" s="85">
        <f>+'Приложение №2'!E218-'Приложение №1'!P218-'Приложение №1'!R218-'Приложение №1'!S218</f>
        <v>1670685.0264634304</v>
      </c>
      <c r="U218" s="79">
        <f t="shared" si="104"/>
        <v>5229.9037478464625</v>
      </c>
      <c r="V218" s="79">
        <f t="shared" si="104"/>
        <v>5229.9037478464625</v>
      </c>
      <c r="W218" s="87">
        <v>2023</v>
      </c>
      <c r="X218" s="5">
        <v>1052695.6299999999</v>
      </c>
      <c r="Y218" s="5">
        <f t="shared" si="111"/>
        <v>443189.76000000001</v>
      </c>
      <c r="AA218" s="95">
        <f>+N218-'[4]Приложение № 2'!E207</f>
        <v>6049141.2666398995</v>
      </c>
      <c r="AD218" s="95">
        <f>+N218-'[4]Приложение № 2'!E207</f>
        <v>6049141.2666398995</v>
      </c>
      <c r="AP218" s="91">
        <f>+N218-'Приложение №2'!E218</f>
        <v>0</v>
      </c>
      <c r="AQ218" s="5">
        <v>1309419.32</v>
      </c>
      <c r="AR218" s="6">
        <f t="shared" si="101"/>
        <v>414007.8</v>
      </c>
      <c r="AS218" s="6">
        <f t="shared" si="109"/>
        <v>14612040</v>
      </c>
      <c r="AT218" s="88">
        <f t="shared" si="102"/>
        <v>0</v>
      </c>
    </row>
    <row r="219" spans="1:46" s="5" customFormat="1">
      <c r="A219" s="105">
        <f t="shared" si="105"/>
        <v>204</v>
      </c>
      <c r="B219" s="106">
        <f t="shared" si="106"/>
        <v>11</v>
      </c>
      <c r="C219" s="68" t="s">
        <v>307</v>
      </c>
      <c r="D219" s="68" t="s">
        <v>314</v>
      </c>
      <c r="E219" s="69" t="s">
        <v>267</v>
      </c>
      <c r="F219" s="69"/>
      <c r="G219" s="69" t="s">
        <v>99</v>
      </c>
      <c r="H219" s="69" t="s">
        <v>100</v>
      </c>
      <c r="I219" s="69" t="s">
        <v>148</v>
      </c>
      <c r="J219" s="79">
        <v>3860</v>
      </c>
      <c r="K219" s="79">
        <v>3379.8</v>
      </c>
      <c r="L219" s="79">
        <v>405</v>
      </c>
      <c r="M219" s="80">
        <v>121</v>
      </c>
      <c r="N219" s="81">
        <f t="shared" si="100"/>
        <v>19634920.553313144</v>
      </c>
      <c r="O219" s="79">
        <v>0</v>
      </c>
      <c r="P219" s="85">
        <v>1423763.6988494899</v>
      </c>
      <c r="Q219" s="85">
        <v>0</v>
      </c>
      <c r="R219" s="85">
        <f t="shared" si="107"/>
        <v>1519004.0299999998</v>
      </c>
      <c r="S219" s="85">
        <f t="shared" si="110"/>
        <v>15083280</v>
      </c>
      <c r="T219" s="85">
        <f>+'Приложение №2'!E219-'Приложение №1'!P219-'Приложение №1'!R219-'Приложение №1'!S219</f>
        <v>1608872.8244636524</v>
      </c>
      <c r="U219" s="79">
        <f t="shared" si="104"/>
        <v>5187.8356989307604</v>
      </c>
      <c r="V219" s="79">
        <f t="shared" si="104"/>
        <v>5187.8356989307604</v>
      </c>
      <c r="W219" s="87">
        <v>2023</v>
      </c>
      <c r="X219" s="5">
        <v>866092.98</v>
      </c>
      <c r="Y219" s="5">
        <f t="shared" si="111"/>
        <v>457477.56000000006</v>
      </c>
      <c r="AA219" s="95">
        <f>+N219-'[4]Приложение № 2'!E208</f>
        <v>12567439.128557943</v>
      </c>
      <c r="AD219" s="95">
        <f>+N219-'[4]Приложение № 2'!E208</f>
        <v>12567439.128557943</v>
      </c>
      <c r="AP219" s="91">
        <f>+N219-'Приложение №2'!E219</f>
        <v>0</v>
      </c>
      <c r="AQ219" s="5">
        <v>1091644.43</v>
      </c>
      <c r="AR219" s="6">
        <f t="shared" si="101"/>
        <v>427359.6</v>
      </c>
      <c r="AS219" s="6">
        <f t="shared" si="109"/>
        <v>15083280</v>
      </c>
      <c r="AT219" s="88">
        <f t="shared" si="102"/>
        <v>0</v>
      </c>
    </row>
    <row r="220" spans="1:46" s="5" customFormat="1">
      <c r="A220" s="105">
        <f t="shared" si="105"/>
        <v>205</v>
      </c>
      <c r="B220" s="106">
        <f t="shared" si="106"/>
        <v>12</v>
      </c>
      <c r="C220" s="68" t="s">
        <v>307</v>
      </c>
      <c r="D220" s="68" t="s">
        <v>315</v>
      </c>
      <c r="E220" s="69" t="s">
        <v>272</v>
      </c>
      <c r="F220" s="69"/>
      <c r="G220" s="69" t="s">
        <v>99</v>
      </c>
      <c r="H220" s="69" t="s">
        <v>100</v>
      </c>
      <c r="I220" s="69" t="s">
        <v>148</v>
      </c>
      <c r="J220" s="79">
        <v>3821</v>
      </c>
      <c r="K220" s="79">
        <v>3372.2</v>
      </c>
      <c r="L220" s="79">
        <v>340</v>
      </c>
      <c r="M220" s="80">
        <v>99</v>
      </c>
      <c r="N220" s="81">
        <f t="shared" si="100"/>
        <v>19443015.754049107</v>
      </c>
      <c r="O220" s="79">
        <v>0</v>
      </c>
      <c r="P220" s="85">
        <v>1428537.26925231</v>
      </c>
      <c r="Q220" s="85">
        <v>0</v>
      </c>
      <c r="R220" s="85">
        <f t="shared" si="107"/>
        <v>1661944.5499999998</v>
      </c>
      <c r="S220" s="85">
        <f t="shared" si="110"/>
        <v>14587920</v>
      </c>
      <c r="T220" s="85">
        <f>+'Приложение №2'!E220-'Приложение №1'!P220-'Приложение №1'!R220-'Приложение №1'!S220</f>
        <v>1764613.934796799</v>
      </c>
      <c r="U220" s="79">
        <f t="shared" si="104"/>
        <v>5237.5992010261052</v>
      </c>
      <c r="V220" s="79">
        <f t="shared" si="104"/>
        <v>5237.5992010261052</v>
      </c>
      <c r="W220" s="87">
        <v>2023</v>
      </c>
      <c r="X220" s="5">
        <v>992414.38</v>
      </c>
      <c r="Y220" s="5">
        <f t="shared" si="111"/>
        <v>442459.43999999994</v>
      </c>
      <c r="AA220" s="95">
        <f>+N220-'[4]Приложение № 2'!E209</f>
        <v>9606442.4132139068</v>
      </c>
      <c r="AD220" s="95">
        <f>+N220-'[4]Приложение № 2'!E209</f>
        <v>9606442.4132139068</v>
      </c>
      <c r="AP220" s="91">
        <f>+N220-'Приложение №2'!E220</f>
        <v>0</v>
      </c>
      <c r="AQ220" s="5">
        <v>1248620.1499999999</v>
      </c>
      <c r="AR220" s="6">
        <f t="shared" si="101"/>
        <v>413324.39999999997</v>
      </c>
      <c r="AS220" s="6">
        <f t="shared" si="109"/>
        <v>14587920</v>
      </c>
      <c r="AT220" s="88">
        <f t="shared" si="102"/>
        <v>0</v>
      </c>
    </row>
    <row r="221" spans="1:46" s="5" customFormat="1">
      <c r="A221" s="105">
        <f t="shared" si="105"/>
        <v>206</v>
      </c>
      <c r="B221" s="106">
        <f t="shared" si="106"/>
        <v>13</v>
      </c>
      <c r="C221" s="68" t="s">
        <v>307</v>
      </c>
      <c r="D221" s="68" t="s">
        <v>316</v>
      </c>
      <c r="E221" s="69" t="s">
        <v>317</v>
      </c>
      <c r="F221" s="69"/>
      <c r="G221" s="69" t="s">
        <v>99</v>
      </c>
      <c r="H221" s="69" t="s">
        <v>100</v>
      </c>
      <c r="I221" s="69" t="s">
        <v>101</v>
      </c>
      <c r="J221" s="79">
        <v>2573</v>
      </c>
      <c r="K221" s="79">
        <v>2123.1</v>
      </c>
      <c r="L221" s="79">
        <v>269</v>
      </c>
      <c r="M221" s="80">
        <v>69</v>
      </c>
      <c r="N221" s="81">
        <f t="shared" si="100"/>
        <v>13211906.343772369</v>
      </c>
      <c r="O221" s="79">
        <v>0</v>
      </c>
      <c r="P221" s="85">
        <v>935511.44753736502</v>
      </c>
      <c r="Q221" s="85">
        <v>0</v>
      </c>
      <c r="R221" s="85">
        <f t="shared" si="107"/>
        <v>1041519.8300000001</v>
      </c>
      <c r="S221" s="85">
        <f t="shared" si="110"/>
        <v>9579960</v>
      </c>
      <c r="T221" s="85">
        <f>+'Приложение №2'!E221-'Приложение №1'!P221-'Приложение №1'!R221-'Приложение №1'!S221</f>
        <v>1654915.066235004</v>
      </c>
      <c r="U221" s="79">
        <f t="shared" si="104"/>
        <v>5523.1413167394212</v>
      </c>
      <c r="V221" s="79">
        <f t="shared" si="104"/>
        <v>5523.1413167394212</v>
      </c>
      <c r="W221" s="87">
        <v>2023</v>
      </c>
      <c r="X221" s="5">
        <v>606999.5</v>
      </c>
      <c r="Y221" s="5">
        <f t="shared" si="111"/>
        <v>290559.83999999997</v>
      </c>
      <c r="AA221" s="95">
        <f>+N221-'[4]Приложение № 2'!E210</f>
        <v>11696163.043772368</v>
      </c>
      <c r="AD221" s="95">
        <f>+N221-'[4]Приложение № 2'!E210</f>
        <v>11696163.043772368</v>
      </c>
      <c r="AP221" s="91">
        <f>+N221-'Приложение №2'!E221</f>
        <v>0</v>
      </c>
      <c r="AQ221" s="5">
        <v>770087.63</v>
      </c>
      <c r="AR221" s="6">
        <f t="shared" si="101"/>
        <v>271432.2</v>
      </c>
      <c r="AS221" s="6">
        <f t="shared" si="109"/>
        <v>9579960</v>
      </c>
      <c r="AT221" s="88">
        <f t="shared" si="102"/>
        <v>0</v>
      </c>
    </row>
    <row r="222" spans="1:46">
      <c r="A222" s="105">
        <f t="shared" si="105"/>
        <v>207</v>
      </c>
      <c r="B222" s="106">
        <f t="shared" si="106"/>
        <v>14</v>
      </c>
      <c r="C222" s="68" t="s">
        <v>71</v>
      </c>
      <c r="D222" s="68" t="s">
        <v>318</v>
      </c>
      <c r="E222" s="69">
        <v>1983</v>
      </c>
      <c r="F222" s="69">
        <v>2016</v>
      </c>
      <c r="G222" s="69" t="s">
        <v>73</v>
      </c>
      <c r="H222" s="69">
        <v>4</v>
      </c>
      <c r="I222" s="69">
        <v>6</v>
      </c>
      <c r="J222" s="79">
        <v>4031.7</v>
      </c>
      <c r="K222" s="79">
        <v>3532.1</v>
      </c>
      <c r="L222" s="79">
        <v>54.9</v>
      </c>
      <c r="M222" s="80">
        <v>133</v>
      </c>
      <c r="N222" s="81">
        <f t="shared" si="100"/>
        <v>2774182.8301903843</v>
      </c>
      <c r="O222" s="79"/>
      <c r="P222" s="85"/>
      <c r="Q222" s="85"/>
      <c r="R222" s="85">
        <f t="shared" si="107"/>
        <v>1943422.02</v>
      </c>
      <c r="S222" s="85">
        <f>+'Приложение №2'!E222-'Приложение №1'!R222</f>
        <v>830760.81019038428</v>
      </c>
      <c r="T222" s="85">
        <v>0</v>
      </c>
      <c r="U222" s="79">
        <f t="shared" si="104"/>
        <v>773.39917206311247</v>
      </c>
      <c r="V222" s="79">
        <f t="shared" si="104"/>
        <v>773.39917206311247</v>
      </c>
      <c r="W222" s="87">
        <v>2023</v>
      </c>
      <c r="X222" s="88" t="e">
        <f>+#REF!-'[1]Приложение №1'!$P558</f>
        <v>#REF!</v>
      </c>
      <c r="Z222" s="46">
        <f t="shared" si="108"/>
        <v>3117059.3597644772</v>
      </c>
      <c r="AA222" s="31">
        <v>0</v>
      </c>
      <c r="AB222" s="31">
        <v>0</v>
      </c>
      <c r="AC222" s="31">
        <v>2714815.31762431</v>
      </c>
      <c r="AD222" s="31">
        <v>0</v>
      </c>
      <c r="AE222" s="31">
        <v>0</v>
      </c>
      <c r="AF222" s="31"/>
      <c r="AG222" s="31">
        <v>0</v>
      </c>
      <c r="AH222" s="31">
        <v>0</v>
      </c>
      <c r="AI222" s="31">
        <v>0</v>
      </c>
      <c r="AJ222" s="31">
        <v>0</v>
      </c>
      <c r="AK222" s="31">
        <v>0</v>
      </c>
      <c r="AL222" s="31">
        <v>0</v>
      </c>
      <c r="AM222" s="31">
        <v>311705.935976448</v>
      </c>
      <c r="AN222" s="47">
        <v>31170.593597644802</v>
      </c>
      <c r="AO222" s="48">
        <v>59367.5125660743</v>
      </c>
      <c r="AP222" s="91">
        <f>+N222-'Приложение №2'!E222</f>
        <v>0</v>
      </c>
      <c r="AQ222" s="6">
        <v>1571948.22</v>
      </c>
      <c r="AR222" s="6">
        <f t="shared" si="101"/>
        <v>371473.8</v>
      </c>
      <c r="AS222" s="6">
        <f t="shared" si="109"/>
        <v>13110840</v>
      </c>
      <c r="AT222" s="88">
        <f t="shared" si="102"/>
        <v>-12280079.189809617</v>
      </c>
    </row>
    <row r="223" spans="1:46">
      <c r="A223" s="105">
        <f t="shared" si="105"/>
        <v>208</v>
      </c>
      <c r="B223" s="106">
        <f t="shared" si="106"/>
        <v>15</v>
      </c>
      <c r="C223" s="68" t="s">
        <v>71</v>
      </c>
      <c r="D223" s="68" t="s">
        <v>319</v>
      </c>
      <c r="E223" s="69">
        <v>1986</v>
      </c>
      <c r="F223" s="69">
        <v>2017</v>
      </c>
      <c r="G223" s="69" t="s">
        <v>73</v>
      </c>
      <c r="H223" s="69">
        <v>9</v>
      </c>
      <c r="I223" s="69">
        <v>1</v>
      </c>
      <c r="J223" s="79">
        <v>3148.9</v>
      </c>
      <c r="K223" s="79">
        <v>2686.2</v>
      </c>
      <c r="L223" s="79">
        <v>0</v>
      </c>
      <c r="M223" s="80">
        <v>112</v>
      </c>
      <c r="N223" s="81">
        <f t="shared" si="100"/>
        <v>1941089.6798392297</v>
      </c>
      <c r="O223" s="79"/>
      <c r="P223" s="85"/>
      <c r="Q223" s="85"/>
      <c r="R223" s="85">
        <f t="shared" si="107"/>
        <v>1857150.5096</v>
      </c>
      <c r="S223" s="85">
        <f>+'Приложение №2'!E223-'Приложение №1'!R223</f>
        <v>83939.170239229687</v>
      </c>
      <c r="T223" s="85">
        <v>0</v>
      </c>
      <c r="U223" s="79">
        <f t="shared" si="104"/>
        <v>722.61547161016665</v>
      </c>
      <c r="V223" s="79">
        <f t="shared" si="104"/>
        <v>722.61547161016665</v>
      </c>
      <c r="W223" s="87">
        <v>2023</v>
      </c>
      <c r="X223" s="88" t="e">
        <f>+#REF!-'[1]Приложение №1'!$P915</f>
        <v>#REF!</v>
      </c>
      <c r="Z223" s="46">
        <f t="shared" si="108"/>
        <v>9697051.4923279248</v>
      </c>
      <c r="AA223" s="31">
        <v>6428049.5552968998</v>
      </c>
      <c r="AB223" s="31">
        <v>0</v>
      </c>
      <c r="AC223" s="31">
        <v>1899550.3606906701</v>
      </c>
      <c r="AD223" s="31">
        <v>0</v>
      </c>
      <c r="AE223" s="31">
        <v>0</v>
      </c>
      <c r="AF223" s="31"/>
      <c r="AG223" s="31">
        <v>285589.26987220597</v>
      </c>
      <c r="AH223" s="31">
        <v>0</v>
      </c>
      <c r="AI223" s="31">
        <v>0</v>
      </c>
      <c r="AJ223" s="31">
        <v>0</v>
      </c>
      <c r="AK223" s="31">
        <v>0</v>
      </c>
      <c r="AL223" s="31">
        <v>0</v>
      </c>
      <c r="AM223" s="31">
        <v>798538.78870673396</v>
      </c>
      <c r="AN223" s="47">
        <v>96970.514923279305</v>
      </c>
      <c r="AO223" s="48">
        <v>188353.002838135</v>
      </c>
      <c r="AP223" s="91">
        <f>+N223-'Приложение №2'!E223</f>
        <v>0</v>
      </c>
      <c r="AQ223" s="6">
        <v>1493014.61</v>
      </c>
      <c r="AR223" s="6">
        <f>+(K223*13.29+L223*22.52)*12*0.85</f>
        <v>364135.89959999995</v>
      </c>
      <c r="AS223" s="6">
        <f>+(K223*13.29+L223*22.52)*12*30</f>
        <v>12851855.279999999</v>
      </c>
      <c r="AT223" s="88">
        <f t="shared" si="102"/>
        <v>-12767916.109760769</v>
      </c>
    </row>
    <row r="224" spans="1:46">
      <c r="A224" s="105">
        <f t="shared" si="105"/>
        <v>209</v>
      </c>
      <c r="B224" s="106">
        <f t="shared" si="106"/>
        <v>16</v>
      </c>
      <c r="C224" s="68" t="s">
        <v>71</v>
      </c>
      <c r="D224" s="68" t="s">
        <v>320</v>
      </c>
      <c r="E224" s="69">
        <v>1990</v>
      </c>
      <c r="F224" s="69">
        <v>1990</v>
      </c>
      <c r="G224" s="69" t="s">
        <v>73</v>
      </c>
      <c r="H224" s="69">
        <v>5</v>
      </c>
      <c r="I224" s="69">
        <v>6</v>
      </c>
      <c r="J224" s="79">
        <v>5149.8999999999996</v>
      </c>
      <c r="K224" s="79">
        <v>4605.8</v>
      </c>
      <c r="L224" s="79">
        <v>0</v>
      </c>
      <c r="M224" s="80">
        <v>217</v>
      </c>
      <c r="N224" s="81">
        <f t="shared" si="100"/>
        <v>3942804.3934862632</v>
      </c>
      <c r="O224" s="79"/>
      <c r="P224" s="85"/>
      <c r="Q224" s="85"/>
      <c r="R224" s="85">
        <f t="shared" si="107"/>
        <v>1325372.3700000001</v>
      </c>
      <c r="S224" s="85">
        <f>+'Приложение №2'!E224-'Приложение №1'!R224</f>
        <v>2617432.0234862631</v>
      </c>
      <c r="T224" s="85">
        <v>0</v>
      </c>
      <c r="U224" s="79">
        <f t="shared" si="104"/>
        <v>856.0520199501201</v>
      </c>
      <c r="V224" s="79">
        <f t="shared" si="104"/>
        <v>856.0520199501201</v>
      </c>
      <c r="W224" s="87">
        <v>2023</v>
      </c>
      <c r="X224" s="88" t="e">
        <f>+#REF!-'[1]Приложение №1'!$P917</f>
        <v>#REF!</v>
      </c>
      <c r="Z224" s="46">
        <f t="shared" si="108"/>
        <v>23542253.379726693</v>
      </c>
      <c r="AA224" s="31">
        <v>9139483.8463669103</v>
      </c>
      <c r="AB224" s="31">
        <v>3911901.54576367</v>
      </c>
      <c r="AC224" s="31">
        <v>3492077.6109207701</v>
      </c>
      <c r="AD224" s="31">
        <v>3688350.5075333598</v>
      </c>
      <c r="AE224" s="31">
        <v>0</v>
      </c>
      <c r="AF224" s="31"/>
      <c r="AG224" s="31">
        <v>379458.89215323399</v>
      </c>
      <c r="AH224" s="31">
        <v>0</v>
      </c>
      <c r="AI224" s="31">
        <v>0</v>
      </c>
      <c r="AJ224" s="31">
        <v>0</v>
      </c>
      <c r="AK224" s="31">
        <v>0</v>
      </c>
      <c r="AL224" s="31">
        <v>0</v>
      </c>
      <c r="AM224" s="31">
        <v>2244831.66062599</v>
      </c>
      <c r="AN224" s="47">
        <v>235422.53379726701</v>
      </c>
      <c r="AO224" s="48">
        <v>450726.78256549302</v>
      </c>
      <c r="AP224" s="91">
        <f>+N224-'Приложение №2'!E224</f>
        <v>0</v>
      </c>
      <c r="AQ224" s="6">
        <f>2264861.1-76133.85-1333146.48</f>
        <v>855580.77</v>
      </c>
      <c r="AR224" s="6">
        <f>+(K224*10+L224*20)*12*0.85</f>
        <v>469791.6</v>
      </c>
      <c r="AS224" s="6">
        <f>+(K224*10+L224*20)*12*30-5321889.99-2719635.2</f>
        <v>8539354.8099999987</v>
      </c>
      <c r="AT224" s="88">
        <f t="shared" si="102"/>
        <v>-5921922.7865137355</v>
      </c>
    </row>
    <row r="225" spans="1:46">
      <c r="A225" s="105">
        <f t="shared" si="105"/>
        <v>210</v>
      </c>
      <c r="B225" s="106">
        <f t="shared" si="106"/>
        <v>17</v>
      </c>
      <c r="C225" s="68" t="s">
        <v>71</v>
      </c>
      <c r="D225" s="68" t="s">
        <v>321</v>
      </c>
      <c r="E225" s="69">
        <v>1981</v>
      </c>
      <c r="F225" s="69">
        <v>2010</v>
      </c>
      <c r="G225" s="69" t="s">
        <v>58</v>
      </c>
      <c r="H225" s="69">
        <v>4</v>
      </c>
      <c r="I225" s="69">
        <v>6</v>
      </c>
      <c r="J225" s="79">
        <v>4191.3</v>
      </c>
      <c r="K225" s="79">
        <v>2691</v>
      </c>
      <c r="L225" s="79">
        <v>827.4</v>
      </c>
      <c r="M225" s="80">
        <v>128</v>
      </c>
      <c r="N225" s="81">
        <f t="shared" si="100"/>
        <v>2933317.4926648275</v>
      </c>
      <c r="O225" s="79"/>
      <c r="P225" s="85"/>
      <c r="Q225" s="85"/>
      <c r="R225" s="85">
        <f t="shared" si="107"/>
        <v>1960747.23</v>
      </c>
      <c r="S225" s="85">
        <f>+'Приложение №2'!E225-'Приложение №1'!R225</f>
        <v>972570.26266482752</v>
      </c>
      <c r="T225" s="85">
        <v>0</v>
      </c>
      <c r="U225" s="79">
        <f t="shared" si="104"/>
        <v>833.70779123033981</v>
      </c>
      <c r="V225" s="79">
        <f t="shared" si="104"/>
        <v>833.70779123033981</v>
      </c>
      <c r="W225" s="87">
        <v>2023</v>
      </c>
      <c r="X225" s="88" t="e">
        <f>+#REF!-'[1]Приложение №1'!$P560</f>
        <v>#REF!</v>
      </c>
      <c r="Z225" s="46">
        <f t="shared" si="108"/>
        <v>3295862.3513087956</v>
      </c>
      <c r="AA225" s="31">
        <v>0</v>
      </c>
      <c r="AB225" s="31">
        <v>0</v>
      </c>
      <c r="AC225" s="31">
        <v>2870544.4983218</v>
      </c>
      <c r="AD225" s="31">
        <v>0</v>
      </c>
      <c r="AE225" s="31">
        <v>0</v>
      </c>
      <c r="AF225" s="31"/>
      <c r="AG225" s="31">
        <v>0</v>
      </c>
      <c r="AH225" s="31">
        <v>0</v>
      </c>
      <c r="AI225" s="31">
        <v>0</v>
      </c>
      <c r="AJ225" s="31">
        <v>0</v>
      </c>
      <c r="AK225" s="31">
        <v>0</v>
      </c>
      <c r="AL225" s="31">
        <v>0</v>
      </c>
      <c r="AM225" s="31">
        <v>329586.23513088003</v>
      </c>
      <c r="AN225" s="47">
        <v>32958.623513088001</v>
      </c>
      <c r="AO225" s="48">
        <v>62772.9943430274</v>
      </c>
      <c r="AP225" s="91">
        <f>+N225-'Приложение №2'!E225</f>
        <v>0</v>
      </c>
      <c r="AQ225" s="6">
        <v>1517475.63</v>
      </c>
      <c r="AR225" s="6">
        <f>+(K225*10+L225*20)*12*0.85</f>
        <v>443271.6</v>
      </c>
      <c r="AS225" s="6">
        <f>+(K225*10+L225*20)*12*30</f>
        <v>15644880</v>
      </c>
      <c r="AT225" s="88">
        <f t="shared" si="102"/>
        <v>-14672309.737335172</v>
      </c>
    </row>
    <row r="226" spans="1:46">
      <c r="A226" s="105">
        <f t="shared" si="105"/>
        <v>211</v>
      </c>
      <c r="B226" s="106">
        <f t="shared" si="106"/>
        <v>18</v>
      </c>
      <c r="C226" s="68" t="s">
        <v>71</v>
      </c>
      <c r="D226" s="68" t="s">
        <v>77</v>
      </c>
      <c r="E226" s="69">
        <v>1990</v>
      </c>
      <c r="F226" s="69">
        <v>2017</v>
      </c>
      <c r="G226" s="69" t="s">
        <v>73</v>
      </c>
      <c r="H226" s="69">
        <v>10</v>
      </c>
      <c r="I226" s="69">
        <v>3</v>
      </c>
      <c r="J226" s="79">
        <v>10664.8</v>
      </c>
      <c r="K226" s="79">
        <v>8965.7000000000007</v>
      </c>
      <c r="L226" s="79">
        <v>241.2</v>
      </c>
      <c r="M226" s="80">
        <v>365</v>
      </c>
      <c r="N226" s="81">
        <f t="shared" si="100"/>
        <v>6651991.1786065903</v>
      </c>
      <c r="O226" s="79"/>
      <c r="P226" s="85"/>
      <c r="Q226" s="85"/>
      <c r="R226" s="85">
        <f>+'Приложение №2'!E226</f>
        <v>6651991.1786065903</v>
      </c>
      <c r="S226" s="85">
        <f>+'Приложение №2'!E226-'Приложение №1'!R226</f>
        <v>0</v>
      </c>
      <c r="T226" s="85">
        <v>4.65661287307739E-10</v>
      </c>
      <c r="U226" s="79">
        <f t="shared" si="104"/>
        <v>722.50064393081163</v>
      </c>
      <c r="V226" s="79">
        <f t="shared" si="104"/>
        <v>722.50064393081163</v>
      </c>
      <c r="W226" s="87">
        <v>2023</v>
      </c>
      <c r="X226" s="88" t="e">
        <f>+#REF!-'[1]Приложение №1'!$P1170</f>
        <v>#REF!</v>
      </c>
      <c r="Z226" s="46">
        <f t="shared" si="108"/>
        <v>17451465.54755237</v>
      </c>
      <c r="AA226" s="31"/>
      <c r="AB226" s="31"/>
      <c r="AC226" s="31">
        <v>6509638.5673844097</v>
      </c>
      <c r="AD226" s="31">
        <v>4159957.4733218299</v>
      </c>
      <c r="AE226" s="31">
        <v>0</v>
      </c>
      <c r="AF226" s="31"/>
      <c r="AG226" s="31">
        <v>978696.30838074198</v>
      </c>
      <c r="AH226" s="31">
        <v>0</v>
      </c>
      <c r="AI226" s="31">
        <v>0</v>
      </c>
      <c r="AJ226" s="31">
        <v>0</v>
      </c>
      <c r="AK226" s="31">
        <v>0</v>
      </c>
      <c r="AL226" s="31">
        <v>0</v>
      </c>
      <c r="AM226" s="31">
        <v>4391061.0735815102</v>
      </c>
      <c r="AN226" s="47">
        <v>482934.91690454801</v>
      </c>
      <c r="AO226" s="48">
        <v>929177.20797933103</v>
      </c>
      <c r="AP226" s="91">
        <f>+N226-'Приложение №2'!E226</f>
        <v>0</v>
      </c>
      <c r="AQ226" s="88">
        <f>6040448.13-R28</f>
        <v>5511413.1500000004</v>
      </c>
      <c r="AR226" s="6">
        <f>+(K226*13.29+L226*22.52)*12*0.85</f>
        <v>1270776.9653999999</v>
      </c>
      <c r="AS226" s="6">
        <f>+(K226*13.29+L226*22.52)*12*30-11155353.44</f>
        <v>33695598.280000001</v>
      </c>
      <c r="AT226" s="88">
        <f t="shared" si="102"/>
        <v>-33695598.280000001</v>
      </c>
    </row>
    <row r="227" spans="1:46">
      <c r="A227" s="105">
        <f t="shared" si="105"/>
        <v>212</v>
      </c>
      <c r="B227" s="106">
        <f t="shared" si="106"/>
        <v>19</v>
      </c>
      <c r="C227" s="68" t="s">
        <v>71</v>
      </c>
      <c r="D227" s="68" t="s">
        <v>78</v>
      </c>
      <c r="E227" s="69">
        <v>1990</v>
      </c>
      <c r="F227" s="69">
        <v>2017</v>
      </c>
      <c r="G227" s="69" t="s">
        <v>73</v>
      </c>
      <c r="H227" s="69">
        <v>9</v>
      </c>
      <c r="I227" s="69">
        <v>1</v>
      </c>
      <c r="J227" s="79">
        <v>4531.3</v>
      </c>
      <c r="K227" s="79">
        <v>3818.4</v>
      </c>
      <c r="L227" s="79">
        <v>61.2</v>
      </c>
      <c r="M227" s="80">
        <v>144</v>
      </c>
      <c r="N227" s="81">
        <f t="shared" si="100"/>
        <v>2815397.687052289</v>
      </c>
      <c r="O227" s="79"/>
      <c r="P227" s="85"/>
      <c r="Q227" s="85"/>
      <c r="R227" s="85">
        <f>+AQ227+AR227</f>
        <v>1443415.5630734032</v>
      </c>
      <c r="S227" s="85">
        <f>+'Приложение №2'!E227-'Приложение №1'!R227</f>
        <v>1371982.1239788858</v>
      </c>
      <c r="T227" s="85">
        <v>1.16415321826935E-10</v>
      </c>
      <c r="U227" s="79">
        <f t="shared" si="104"/>
        <v>725.69277426855581</v>
      </c>
      <c r="V227" s="79">
        <f t="shared" si="104"/>
        <v>725.69277426855581</v>
      </c>
      <c r="W227" s="87">
        <v>2023</v>
      </c>
      <c r="X227" s="88" t="e">
        <f>+#REF!-'[1]Приложение №1'!$P1172</f>
        <v>#REF!</v>
      </c>
      <c r="Z227" s="46">
        <f t="shared" si="108"/>
        <v>27882965.040892042</v>
      </c>
      <c r="AA227" s="31">
        <v>9323379.5626275707</v>
      </c>
      <c r="AB227" s="31">
        <v>3730241.03536647</v>
      </c>
      <c r="AC227" s="31">
        <v>2755148.1765493699</v>
      </c>
      <c r="AD227" s="31">
        <v>1760665.9922058799</v>
      </c>
      <c r="AE227" s="31">
        <v>0</v>
      </c>
      <c r="AF227" s="31"/>
      <c r="AG227" s="31">
        <v>414224.74097732297</v>
      </c>
      <c r="AH227" s="31">
        <v>0</v>
      </c>
      <c r="AI227" s="31">
        <v>0</v>
      </c>
      <c r="AJ227" s="31">
        <v>6482652.3339526597</v>
      </c>
      <c r="AK227" s="31">
        <v>0</v>
      </c>
      <c r="AL227" s="31">
        <v>0</v>
      </c>
      <c r="AM227" s="31">
        <v>2602794.8614832498</v>
      </c>
      <c r="AN227" s="47">
        <v>278829.65040892002</v>
      </c>
      <c r="AO227" s="48">
        <v>535028.687320597</v>
      </c>
      <c r="AP227" s="91">
        <f>+N227-'Приложение №2'!E227</f>
        <v>0</v>
      </c>
      <c r="AQ227" s="88">
        <f>1031818.0268-R29</f>
        <v>911743.01107340329</v>
      </c>
      <c r="AR227" s="6">
        <f>+(K227*13.29+L227*22.52)*12*0.85</f>
        <v>531672.55200000003</v>
      </c>
      <c r="AS227" s="6">
        <f>+(K227*13.29+L227*22.52)*12*30-6069421.82-'[2]Приложение №1'!$S$83</f>
        <v>12442831.953200001</v>
      </c>
      <c r="AT227" s="88">
        <f t="shared" si="102"/>
        <v>-11070849.829221115</v>
      </c>
    </row>
    <row r="228" spans="1:46">
      <c r="A228" s="105">
        <f t="shared" si="105"/>
        <v>213</v>
      </c>
      <c r="B228" s="106">
        <f t="shared" si="106"/>
        <v>20</v>
      </c>
      <c r="C228" s="68" t="s">
        <v>71</v>
      </c>
      <c r="D228" s="68" t="s">
        <v>322</v>
      </c>
      <c r="E228" s="69">
        <v>1984</v>
      </c>
      <c r="F228" s="69">
        <v>2016</v>
      </c>
      <c r="G228" s="69" t="s">
        <v>73</v>
      </c>
      <c r="H228" s="69">
        <v>5</v>
      </c>
      <c r="I228" s="69">
        <v>3</v>
      </c>
      <c r="J228" s="79">
        <v>5122</v>
      </c>
      <c r="K228" s="79">
        <v>4380.8500000000004</v>
      </c>
      <c r="L228" s="79">
        <v>19</v>
      </c>
      <c r="M228" s="80">
        <v>187</v>
      </c>
      <c r="N228" s="81">
        <f t="shared" si="100"/>
        <v>5085565.8713689651</v>
      </c>
      <c r="O228" s="79"/>
      <c r="P228" s="85">
        <v>2375276.4681759998</v>
      </c>
      <c r="Q228" s="85"/>
      <c r="R228" s="85">
        <f t="shared" ref="R228" si="112">+AQ228+AR228</f>
        <v>2523266.9500000002</v>
      </c>
      <c r="S228" s="85">
        <f>+'Приложение №2'!E228-'Приложение №1'!P228-'Приложение №1'!Q228-'Приложение №1'!R228</f>
        <v>187022.45319296513</v>
      </c>
      <c r="T228" s="85">
        <f>+'Приложение №2'!E228-'Приложение №1'!P228-'Приложение №1'!Q228-'Приложение №1'!R228-'Приложение №1'!S228</f>
        <v>0</v>
      </c>
      <c r="U228" s="79">
        <f t="shared" si="104"/>
        <v>1155.8498292825811</v>
      </c>
      <c r="V228" s="79">
        <f t="shared" si="104"/>
        <v>1155.8498292825811</v>
      </c>
      <c r="W228" s="87">
        <v>2023</v>
      </c>
      <c r="X228" s="88" t="e">
        <f>+#REF!-'[1]Приложение №1'!$P1115</f>
        <v>#REF!</v>
      </c>
      <c r="Z228" s="46">
        <f t="shared" si="108"/>
        <v>20776720.738175966</v>
      </c>
      <c r="AA228" s="31">
        <v>0</v>
      </c>
      <c r="AB228" s="31">
        <v>0</v>
      </c>
      <c r="AC228" s="31">
        <v>0</v>
      </c>
      <c r="AD228" s="31">
        <v>0</v>
      </c>
      <c r="AE228" s="31">
        <v>0</v>
      </c>
      <c r="AF228" s="31"/>
      <c r="AG228" s="31">
        <v>0</v>
      </c>
      <c r="AH228" s="31">
        <v>0</v>
      </c>
      <c r="AI228" s="31">
        <v>0</v>
      </c>
      <c r="AJ228" s="31">
        <v>0</v>
      </c>
      <c r="AK228" s="31">
        <v>20147945.946807001</v>
      </c>
      <c r="AL228" s="31">
        <v>0</v>
      </c>
      <c r="AM228" s="31">
        <v>164180.01999999999</v>
      </c>
      <c r="AN228" s="31">
        <v>24000</v>
      </c>
      <c r="AO228" s="48">
        <v>440594.77136896597</v>
      </c>
      <c r="AP228" s="91">
        <f>+N228-'Приложение №2'!E228</f>
        <v>0</v>
      </c>
      <c r="AQ228" s="6">
        <v>2072544.25</v>
      </c>
      <c r="AR228" s="6">
        <f>+(K228*10+L228*20)*12*0.85</f>
        <v>450722.7</v>
      </c>
      <c r="AS228" s="6">
        <f>+(K228*10+L228*20)*12*30</f>
        <v>15907860</v>
      </c>
      <c r="AT228" s="88">
        <f t="shared" si="102"/>
        <v>-15720837.546807036</v>
      </c>
    </row>
    <row r="229" spans="1:46">
      <c r="A229" s="105">
        <f t="shared" si="105"/>
        <v>214</v>
      </c>
      <c r="B229" s="106">
        <f t="shared" si="106"/>
        <v>21</v>
      </c>
      <c r="C229" s="68" t="s">
        <v>71</v>
      </c>
      <c r="D229" s="68" t="s">
        <v>323</v>
      </c>
      <c r="E229" s="69">
        <v>1984</v>
      </c>
      <c r="F229" s="69">
        <v>2017</v>
      </c>
      <c r="G229" s="69" t="s">
        <v>73</v>
      </c>
      <c r="H229" s="69">
        <v>5</v>
      </c>
      <c r="I229" s="69">
        <v>5</v>
      </c>
      <c r="J229" s="79">
        <v>5852.2</v>
      </c>
      <c r="K229" s="79">
        <v>4921.1000000000004</v>
      </c>
      <c r="L229" s="79">
        <v>51.7</v>
      </c>
      <c r="M229" s="80">
        <v>171</v>
      </c>
      <c r="N229" s="81">
        <f t="shared" si="100"/>
        <v>3925263.2927938583</v>
      </c>
      <c r="O229" s="79"/>
      <c r="P229" s="85"/>
      <c r="Q229" s="85"/>
      <c r="R229" s="85">
        <f t="shared" si="107"/>
        <v>1586967.3900000001</v>
      </c>
      <c r="S229" s="85">
        <f>+'Приложение №2'!E229-'Приложение №1'!R229</f>
        <v>2338295.9027938582</v>
      </c>
      <c r="T229" s="85">
        <v>0</v>
      </c>
      <c r="U229" s="79">
        <f t="shared" si="104"/>
        <v>789.3467046319696</v>
      </c>
      <c r="V229" s="79">
        <f t="shared" si="104"/>
        <v>789.3467046319696</v>
      </c>
      <c r="W229" s="87">
        <v>2023</v>
      </c>
      <c r="X229" s="88" t="e">
        <f>+#REF!-'[1]Приложение №1'!$P566</f>
        <v>#REF!</v>
      </c>
      <c r="Z229" s="46">
        <f t="shared" si="108"/>
        <v>4410408.1941504022</v>
      </c>
      <c r="AA229" s="31">
        <v>0</v>
      </c>
      <c r="AB229" s="31">
        <v>0</v>
      </c>
      <c r="AC229" s="31">
        <v>3841262.6583280698</v>
      </c>
      <c r="AD229" s="31">
        <v>0</v>
      </c>
      <c r="AE229" s="31">
        <v>0</v>
      </c>
      <c r="AF229" s="31"/>
      <c r="AG229" s="31">
        <v>0</v>
      </c>
      <c r="AH229" s="31">
        <v>0</v>
      </c>
      <c r="AI229" s="31">
        <v>0</v>
      </c>
      <c r="AJ229" s="31">
        <v>0</v>
      </c>
      <c r="AK229" s="31">
        <v>0</v>
      </c>
      <c r="AL229" s="31">
        <v>0</v>
      </c>
      <c r="AM229" s="31">
        <v>441040.81941504002</v>
      </c>
      <c r="AN229" s="47">
        <v>44104.081941504002</v>
      </c>
      <c r="AO229" s="48">
        <v>84000.634465788506</v>
      </c>
      <c r="AP229" s="91">
        <f>+N229-'Приложение №2'!E229</f>
        <v>0</v>
      </c>
      <c r="AQ229" s="6">
        <f>2251183.06-1176714.67</f>
        <v>1074468.3900000001</v>
      </c>
      <c r="AR229" s="6">
        <f>+(K229*10+L229*20)*12*0.85</f>
        <v>512499</v>
      </c>
      <c r="AS229" s="6">
        <f>+(K229*10+L229*20)*12*30</f>
        <v>18088200</v>
      </c>
      <c r="AT229" s="88">
        <f t="shared" si="102"/>
        <v>-15749904.097206142</v>
      </c>
    </row>
    <row r="230" spans="1:46">
      <c r="A230" s="105">
        <f t="shared" si="105"/>
        <v>215</v>
      </c>
      <c r="B230" s="106">
        <f t="shared" si="106"/>
        <v>22</v>
      </c>
      <c r="C230" s="68" t="s">
        <v>71</v>
      </c>
      <c r="D230" s="68" t="s">
        <v>324</v>
      </c>
      <c r="E230" s="69">
        <v>1985</v>
      </c>
      <c r="F230" s="69">
        <v>2017</v>
      </c>
      <c r="G230" s="69" t="s">
        <v>73</v>
      </c>
      <c r="H230" s="69">
        <v>9</v>
      </c>
      <c r="I230" s="69">
        <v>5</v>
      </c>
      <c r="J230" s="79">
        <v>13256</v>
      </c>
      <c r="K230" s="79">
        <v>10326.299999999999</v>
      </c>
      <c r="L230" s="79">
        <v>160.4</v>
      </c>
      <c r="M230" s="80">
        <v>409</v>
      </c>
      <c r="N230" s="81">
        <f t="shared" si="100"/>
        <v>34187098.075670868</v>
      </c>
      <c r="O230" s="79"/>
      <c r="P230" s="85"/>
      <c r="Q230" s="85"/>
      <c r="R230" s="85">
        <f t="shared" si="107"/>
        <v>7813607.9469999997</v>
      </c>
      <c r="S230" s="85">
        <f>+'Приложение №2'!E230-'Приложение №1'!R230</f>
        <v>26373490.128670868</v>
      </c>
      <c r="T230" s="85">
        <v>9.3132257461547893E-10</v>
      </c>
      <c r="U230" s="79">
        <f t="shared" si="104"/>
        <v>3260.0434908666093</v>
      </c>
      <c r="V230" s="79">
        <f t="shared" si="104"/>
        <v>3260.0434908666093</v>
      </c>
      <c r="W230" s="87">
        <v>2023</v>
      </c>
      <c r="X230" s="88" t="e">
        <f>+#REF!-'[1]Приложение №1'!$P567</f>
        <v>#REF!</v>
      </c>
      <c r="Z230" s="46">
        <f t="shared" si="108"/>
        <v>37665450.361499541</v>
      </c>
      <c r="AA230" s="31">
        <v>24967938.103438001</v>
      </c>
      <c r="AB230" s="31">
        <v>0</v>
      </c>
      <c r="AC230" s="31">
        <v>7378265.4321645703</v>
      </c>
      <c r="AD230" s="31">
        <v>0</v>
      </c>
      <c r="AE230" s="31">
        <v>0</v>
      </c>
      <c r="AF230" s="31"/>
      <c r="AG230" s="31">
        <v>1109290.64124894</v>
      </c>
      <c r="AH230" s="31">
        <v>0</v>
      </c>
      <c r="AI230" s="31">
        <v>0</v>
      </c>
      <c r="AJ230" s="31">
        <v>0</v>
      </c>
      <c r="AK230" s="31">
        <v>0</v>
      </c>
      <c r="AL230" s="31">
        <v>0</v>
      </c>
      <c r="AM230" s="31">
        <v>3101697.78221368</v>
      </c>
      <c r="AN230" s="47">
        <v>376654.50361499499</v>
      </c>
      <c r="AO230" s="48">
        <v>731603.89881935599</v>
      </c>
      <c r="AP230" s="91">
        <f>+N230-'Приложение №2'!E230</f>
        <v>0</v>
      </c>
      <c r="AQ230" s="6">
        <v>6376950.8499999996</v>
      </c>
      <c r="AR230" s="6">
        <f>+(K230*13.29+L230*22.52)*12*0.85</f>
        <v>1436657.0969999998</v>
      </c>
      <c r="AS230" s="6">
        <f>+(K230*13.29+L230*22.52)*12*30</f>
        <v>50705544.599999994</v>
      </c>
      <c r="AT230" s="88">
        <f t="shared" si="102"/>
        <v>-24332054.471329127</v>
      </c>
    </row>
    <row r="231" spans="1:46">
      <c r="A231" s="105">
        <f t="shared" si="105"/>
        <v>216</v>
      </c>
      <c r="B231" s="106">
        <f t="shared" si="106"/>
        <v>23</v>
      </c>
      <c r="C231" s="68" t="s">
        <v>71</v>
      </c>
      <c r="D231" s="68" t="s">
        <v>81</v>
      </c>
      <c r="E231" s="69">
        <v>1981</v>
      </c>
      <c r="F231" s="69">
        <v>2016</v>
      </c>
      <c r="G231" s="69" t="s">
        <v>58</v>
      </c>
      <c r="H231" s="69">
        <v>4</v>
      </c>
      <c r="I231" s="69">
        <v>3</v>
      </c>
      <c r="J231" s="79">
        <v>3910.2</v>
      </c>
      <c r="K231" s="79">
        <v>2017.9</v>
      </c>
      <c r="L231" s="79">
        <v>997.9</v>
      </c>
      <c r="M231" s="80">
        <v>113</v>
      </c>
      <c r="N231" s="81">
        <f t="shared" si="100"/>
        <v>4356885.5964561403</v>
      </c>
      <c r="O231" s="79"/>
      <c r="P231" s="85"/>
      <c r="Q231" s="85"/>
      <c r="R231" s="85">
        <f>+AQ231+AR231-557135.78</f>
        <v>806677.09999999986</v>
      </c>
      <c r="S231" s="85">
        <f>+'Приложение №2'!E231-'Приложение №1'!R231</f>
        <v>3550208.4964561407</v>
      </c>
      <c r="T231" s="85"/>
      <c r="U231" s="79">
        <f t="shared" si="104"/>
        <v>1444.6865164984879</v>
      </c>
      <c r="V231" s="79">
        <f t="shared" si="104"/>
        <v>1444.6865164984879</v>
      </c>
      <c r="W231" s="87">
        <v>2023</v>
      </c>
      <c r="X231" s="88" t="e">
        <f>+#REF!-'[1]Приложение №1'!$P1501</f>
        <v>#REF!</v>
      </c>
      <c r="Z231" s="46">
        <f t="shared" si="108"/>
        <v>33549604.466355488</v>
      </c>
      <c r="AA231" s="31">
        <v>9163753.0558547899</v>
      </c>
      <c r="AB231" s="31">
        <v>4716823.2</v>
      </c>
      <c r="AC231" s="31">
        <v>2695930.7316036099</v>
      </c>
      <c r="AD231" s="31">
        <v>0</v>
      </c>
      <c r="AE231" s="31">
        <v>0</v>
      </c>
      <c r="AF231" s="31"/>
      <c r="AG231" s="31">
        <v>295975.88879684103</v>
      </c>
      <c r="AH231" s="31">
        <v>0</v>
      </c>
      <c r="AI231" s="31">
        <v>13238455.132672099</v>
      </c>
      <c r="AJ231" s="31">
        <v>0</v>
      </c>
      <c r="AK231" s="31">
        <v>0</v>
      </c>
      <c r="AL231" s="31">
        <v>0</v>
      </c>
      <c r="AM231" s="31">
        <v>2552926.0485136802</v>
      </c>
      <c r="AN231" s="47">
        <v>295470.26754077501</v>
      </c>
      <c r="AO231" s="48">
        <v>590270.14137369301</v>
      </c>
      <c r="AP231" s="91">
        <f>+N231-'Приложение №2'!E231</f>
        <v>0</v>
      </c>
      <c r="AQ231" s="6">
        <v>954415.48</v>
      </c>
      <c r="AR231" s="6">
        <f>+(K231*10+L231*20)*12*0.85</f>
        <v>409397.39999999997</v>
      </c>
      <c r="AS231" s="6">
        <f>+(K231*10+L231*20)*12*30</f>
        <v>14449320</v>
      </c>
      <c r="AT231" s="88">
        <f t="shared" si="102"/>
        <v>-10899111.503543859</v>
      </c>
    </row>
    <row r="232" spans="1:46">
      <c r="A232" s="105">
        <f t="shared" si="105"/>
        <v>217</v>
      </c>
      <c r="B232" s="106">
        <f t="shared" si="106"/>
        <v>24</v>
      </c>
      <c r="C232" s="68" t="s">
        <v>71</v>
      </c>
      <c r="D232" s="68" t="s">
        <v>82</v>
      </c>
      <c r="E232" s="69">
        <v>1990</v>
      </c>
      <c r="F232" s="69">
        <v>2017</v>
      </c>
      <c r="G232" s="69" t="s">
        <v>73</v>
      </c>
      <c r="H232" s="69">
        <v>10</v>
      </c>
      <c r="I232" s="69">
        <v>3</v>
      </c>
      <c r="J232" s="79">
        <v>9593.2999999999993</v>
      </c>
      <c r="K232" s="79">
        <v>8146.5</v>
      </c>
      <c r="L232" s="79">
        <v>251.7</v>
      </c>
      <c r="M232" s="80">
        <v>290</v>
      </c>
      <c r="N232" s="81">
        <f t="shared" si="100"/>
        <v>5964947.0233067553</v>
      </c>
      <c r="O232" s="79"/>
      <c r="P232" s="85"/>
      <c r="Q232" s="85"/>
      <c r="R232" s="85">
        <f t="shared" si="107"/>
        <v>5617381.3413607851</v>
      </c>
      <c r="S232" s="85">
        <f>+'Приложение №2'!E232-'Приложение №1'!R232</f>
        <v>347565.68194597028</v>
      </c>
      <c r="T232" s="85">
        <v>0</v>
      </c>
      <c r="U232" s="79">
        <f t="shared" si="104"/>
        <v>710.26494049995893</v>
      </c>
      <c r="V232" s="79">
        <f t="shared" si="104"/>
        <v>710.26494049995893</v>
      </c>
      <c r="W232" s="87">
        <v>2023</v>
      </c>
      <c r="X232" s="88" t="e">
        <f>+#REF!-'[1]Приложение №1'!$P1194</f>
        <v>#REF!</v>
      </c>
      <c r="Z232" s="46">
        <f t="shared" si="108"/>
        <v>59075280.940424442</v>
      </c>
      <c r="AA232" s="31">
        <v>19753324.8766292</v>
      </c>
      <c r="AB232" s="31">
        <v>7903213.9091590596</v>
      </c>
      <c r="AC232" s="31">
        <v>5837297.1570079904</v>
      </c>
      <c r="AD232" s="31">
        <v>3730300.4891794799</v>
      </c>
      <c r="AE232" s="31">
        <v>0</v>
      </c>
      <c r="AF232" s="31"/>
      <c r="AG232" s="31">
        <v>877612.65381291194</v>
      </c>
      <c r="AH232" s="31">
        <v>0</v>
      </c>
      <c r="AI232" s="31">
        <v>0</v>
      </c>
      <c r="AJ232" s="31">
        <v>13734712.477877101</v>
      </c>
      <c r="AK232" s="31">
        <v>0</v>
      </c>
      <c r="AL232" s="31">
        <v>0</v>
      </c>
      <c r="AM232" s="31">
        <v>5514508.1395367002</v>
      </c>
      <c r="AN232" s="47">
        <v>590752.809404245</v>
      </c>
      <c r="AO232" s="48">
        <v>1133558.42781775</v>
      </c>
      <c r="AP232" s="91">
        <f>+N232-'Приложение №2'!E232</f>
        <v>0</v>
      </c>
      <c r="AQ232" s="88">
        <f>5009993.34-R33</f>
        <v>4455241.5975607848</v>
      </c>
      <c r="AR232" s="6">
        <f t="shared" ref="AR232:AR237" si="113">+(K232*13.29+L232*22.52)*12*0.85</f>
        <v>1162139.7437999998</v>
      </c>
      <c r="AS232" s="6">
        <f>+(K232*13.29+L232*22.52)*12*30-S33</f>
        <v>34517188.239999995</v>
      </c>
      <c r="AT232" s="88">
        <f t="shared" si="102"/>
        <v>-34169622.558054022</v>
      </c>
    </row>
    <row r="233" spans="1:46">
      <c r="A233" s="105">
        <f t="shared" si="105"/>
        <v>218</v>
      </c>
      <c r="B233" s="106">
        <f t="shared" si="106"/>
        <v>25</v>
      </c>
      <c r="C233" s="68" t="s">
        <v>71</v>
      </c>
      <c r="D233" s="68" t="s">
        <v>83</v>
      </c>
      <c r="E233" s="69">
        <v>1990</v>
      </c>
      <c r="F233" s="69">
        <v>2017</v>
      </c>
      <c r="G233" s="69" t="s">
        <v>73</v>
      </c>
      <c r="H233" s="69">
        <v>9</v>
      </c>
      <c r="I233" s="69">
        <v>2</v>
      </c>
      <c r="J233" s="79">
        <v>9044.7000000000007</v>
      </c>
      <c r="K233" s="79">
        <v>7731.7</v>
      </c>
      <c r="L233" s="79">
        <v>0</v>
      </c>
      <c r="M233" s="80">
        <v>294</v>
      </c>
      <c r="N233" s="81">
        <f t="shared" si="100"/>
        <v>4916517.9743421944</v>
      </c>
      <c r="O233" s="79"/>
      <c r="P233" s="85"/>
      <c r="Q233" s="85"/>
      <c r="R233" s="85">
        <f>+'Приложение №2'!E233</f>
        <v>4916517.9743421944</v>
      </c>
      <c r="S233" s="85">
        <f>+'Приложение №2'!E233-'Приложение №1'!R233</f>
        <v>0</v>
      </c>
      <c r="T233" s="85">
        <f>+'Приложение №2'!E233-'Приложение №1'!P233-'Приложение №1'!Q233-'Приложение №1'!R233-'Приложение №1'!S233</f>
        <v>0</v>
      </c>
      <c r="U233" s="79">
        <f t="shared" si="104"/>
        <v>635.89093916502122</v>
      </c>
      <c r="V233" s="79">
        <f t="shared" si="104"/>
        <v>635.89093916502122</v>
      </c>
      <c r="W233" s="87">
        <v>2023</v>
      </c>
      <c r="X233" s="88" t="e">
        <f>+#REF!-'[1]Приложение №1'!$P1107</f>
        <v>#REF!</v>
      </c>
      <c r="Z233" s="46">
        <f t="shared" si="108"/>
        <v>55666319.910854913</v>
      </c>
      <c r="AA233" s="31">
        <v>18613451.927455001</v>
      </c>
      <c r="AB233" s="31">
        <v>7447156.0149639295</v>
      </c>
      <c r="AC233" s="31">
        <v>5500453.7563591599</v>
      </c>
      <c r="AD233" s="31">
        <v>3515042.1138698198</v>
      </c>
      <c r="AE233" s="31">
        <v>0</v>
      </c>
      <c r="AF233" s="31"/>
      <c r="AG233" s="31">
        <v>826969.68964449002</v>
      </c>
      <c r="AH233" s="31">
        <v>0</v>
      </c>
      <c r="AI233" s="31">
        <v>0</v>
      </c>
      <c r="AJ233" s="31">
        <v>12942145.7927243</v>
      </c>
      <c r="AK233" s="31">
        <v>0</v>
      </c>
      <c r="AL233" s="31">
        <v>0</v>
      </c>
      <c r="AM233" s="31">
        <v>5196291.3990376899</v>
      </c>
      <c r="AN233" s="47">
        <v>556663.19910854904</v>
      </c>
      <c r="AO233" s="48">
        <v>1068146.0176919701</v>
      </c>
      <c r="AP233" s="91">
        <f>+N233-'Приложение №2'!E233</f>
        <v>0</v>
      </c>
      <c r="AQ233" s="6">
        <v>4614966.51</v>
      </c>
      <c r="AR233" s="6">
        <f t="shared" si="113"/>
        <v>1048093.7885999999</v>
      </c>
      <c r="AS233" s="6">
        <f>+(K233*13.29+L233*22.52)*12*30</f>
        <v>36991545.479999997</v>
      </c>
      <c r="AT233" s="88">
        <f t="shared" si="102"/>
        <v>-36991545.479999997</v>
      </c>
    </row>
    <row r="234" spans="1:46">
      <c r="A234" s="105">
        <f t="shared" si="105"/>
        <v>219</v>
      </c>
      <c r="B234" s="106">
        <f t="shared" si="106"/>
        <v>26</v>
      </c>
      <c r="C234" s="68" t="s">
        <v>71</v>
      </c>
      <c r="D234" s="68" t="s">
        <v>86</v>
      </c>
      <c r="E234" s="69">
        <v>1990</v>
      </c>
      <c r="F234" s="69">
        <v>2017</v>
      </c>
      <c r="G234" s="69" t="s">
        <v>73</v>
      </c>
      <c r="H234" s="69">
        <v>10</v>
      </c>
      <c r="I234" s="69">
        <v>1</v>
      </c>
      <c r="J234" s="79">
        <v>3562.9</v>
      </c>
      <c r="K234" s="79">
        <v>3045.6</v>
      </c>
      <c r="L234" s="79">
        <v>0</v>
      </c>
      <c r="M234" s="80">
        <v>121</v>
      </c>
      <c r="N234" s="81">
        <f t="shared" si="100"/>
        <v>2204474.6956677088</v>
      </c>
      <c r="O234" s="79"/>
      <c r="P234" s="85"/>
      <c r="Q234" s="85"/>
      <c r="R234" s="85">
        <f t="shared" si="107"/>
        <v>111696.62217059778</v>
      </c>
      <c r="S234" s="85">
        <f>+'Приложение №2'!E234-'Приложение №1'!R234</f>
        <v>2092778.073497111</v>
      </c>
      <c r="T234" s="85">
        <v>0</v>
      </c>
      <c r="U234" s="79">
        <f t="shared" si="104"/>
        <v>723.8227921157436</v>
      </c>
      <c r="V234" s="79">
        <f t="shared" si="104"/>
        <v>723.8227921157436</v>
      </c>
      <c r="W234" s="87">
        <v>2023</v>
      </c>
      <c r="X234" s="88" t="e">
        <f>+#REF!-'[1]Приложение №1'!$P1198</f>
        <v>#REF!</v>
      </c>
      <c r="Z234" s="46">
        <f t="shared" si="108"/>
        <v>21832542.931861959</v>
      </c>
      <c r="AA234" s="31">
        <v>7300266.82142979</v>
      </c>
      <c r="AB234" s="31">
        <v>2920802.9860308599</v>
      </c>
      <c r="AC234" s="31">
        <v>2157298.9371804199</v>
      </c>
      <c r="AD234" s="31">
        <v>1378612.9203666099</v>
      </c>
      <c r="AE234" s="31">
        <v>0</v>
      </c>
      <c r="AF234" s="31"/>
      <c r="AG234" s="31">
        <v>324340.66562016797</v>
      </c>
      <c r="AH234" s="31">
        <v>0</v>
      </c>
      <c r="AI234" s="31">
        <v>0</v>
      </c>
      <c r="AJ234" s="31">
        <v>5075958.9299699701</v>
      </c>
      <c r="AK234" s="31">
        <v>0</v>
      </c>
      <c r="AL234" s="31">
        <v>0</v>
      </c>
      <c r="AM234" s="31">
        <v>2038005.3008288301</v>
      </c>
      <c r="AN234" s="47">
        <v>218325.42931862001</v>
      </c>
      <c r="AO234" s="48">
        <v>418930.94111669098</v>
      </c>
      <c r="AP234" s="91">
        <f>+N234-'Приложение №2'!E234</f>
        <v>0</v>
      </c>
      <c r="AQ234" s="88">
        <f>1845490.3-R37</f>
        <v>-301158.82262940216</v>
      </c>
      <c r="AR234" s="6">
        <f t="shared" si="113"/>
        <v>412855.44479999994</v>
      </c>
      <c r="AS234" s="6">
        <f>+(K234*13.29+L234*22.52)*12*30-S37</f>
        <v>10152121.529999997</v>
      </c>
      <c r="AT234" s="88">
        <f t="shared" si="102"/>
        <v>-8059343.4565028865</v>
      </c>
    </row>
    <row r="235" spans="1:46">
      <c r="A235" s="105">
        <f t="shared" si="105"/>
        <v>220</v>
      </c>
      <c r="B235" s="106">
        <f t="shared" si="106"/>
        <v>27</v>
      </c>
      <c r="C235" s="68" t="s">
        <v>71</v>
      </c>
      <c r="D235" s="68" t="s">
        <v>87</v>
      </c>
      <c r="E235" s="69">
        <v>1990</v>
      </c>
      <c r="F235" s="69">
        <v>2017</v>
      </c>
      <c r="G235" s="69" t="s">
        <v>73</v>
      </c>
      <c r="H235" s="69">
        <v>9</v>
      </c>
      <c r="I235" s="69">
        <v>1</v>
      </c>
      <c r="J235" s="79">
        <v>3197.5</v>
      </c>
      <c r="K235" s="79">
        <v>2621.1</v>
      </c>
      <c r="L235" s="79">
        <v>132.4</v>
      </c>
      <c r="M235" s="80">
        <v>94</v>
      </c>
      <c r="N235" s="81">
        <f t="shared" si="100"/>
        <v>1338332.7178491482</v>
      </c>
      <c r="O235" s="79"/>
      <c r="P235" s="85"/>
      <c r="Q235" s="85"/>
      <c r="R235" s="85">
        <f>+'Приложение №2'!E235</f>
        <v>1338332.7178491482</v>
      </c>
      <c r="S235" s="85">
        <f>+'Приложение №2'!E235-'Приложение №1'!R235</f>
        <v>0</v>
      </c>
      <c r="T235" s="85">
        <f>+'Приложение №2'!E235-'Приложение №1'!P235-'Приложение №1'!Q235-'Приложение №1'!R235-'Приложение №1'!S235</f>
        <v>0</v>
      </c>
      <c r="U235" s="79">
        <f t="shared" si="104"/>
        <v>486.04783651685062</v>
      </c>
      <c r="V235" s="79">
        <f t="shared" si="104"/>
        <v>486.04783651685062</v>
      </c>
      <c r="W235" s="87">
        <v>2023</v>
      </c>
      <c r="X235" s="88" t="e">
        <f>+#REF!-'[1]Приложение №1'!$P1109</f>
        <v>#REF!</v>
      </c>
      <c r="Z235" s="46">
        <f t="shared" si="108"/>
        <v>19626786.772724852</v>
      </c>
      <c r="AA235" s="31">
        <v>6562716.0672657704</v>
      </c>
      <c r="AB235" s="31">
        <v>2625712.3410166502</v>
      </c>
      <c r="AC235" s="31">
        <v>1939345.6079399099</v>
      </c>
      <c r="AD235" s="31">
        <v>1239330.75109961</v>
      </c>
      <c r="AE235" s="31">
        <v>0</v>
      </c>
      <c r="AF235" s="31"/>
      <c r="AG235" s="31">
        <v>291572.31503988599</v>
      </c>
      <c r="AH235" s="31">
        <v>0</v>
      </c>
      <c r="AI235" s="31">
        <v>0</v>
      </c>
      <c r="AJ235" s="31">
        <v>4563131.4637306398</v>
      </c>
      <c r="AK235" s="31">
        <v>0</v>
      </c>
      <c r="AL235" s="31">
        <v>0</v>
      </c>
      <c r="AM235" s="31">
        <v>1832104.2860598699</v>
      </c>
      <c r="AN235" s="47">
        <v>196267.867727248</v>
      </c>
      <c r="AO235" s="48">
        <v>376606.07284526702</v>
      </c>
      <c r="AP235" s="91">
        <f>+N235-'Приложение №2'!E235</f>
        <v>0</v>
      </c>
      <c r="AQ235" s="6">
        <v>1678059.52</v>
      </c>
      <c r="AR235" s="6">
        <f t="shared" si="113"/>
        <v>385723.88339999993</v>
      </c>
      <c r="AS235" s="6">
        <f>+(K235*13.29+L235*22.52)*12*30</f>
        <v>13613784.119999999</v>
      </c>
      <c r="AT235" s="88">
        <f t="shared" si="102"/>
        <v>-13613784.119999999</v>
      </c>
    </row>
    <row r="236" spans="1:46">
      <c r="A236" s="105">
        <f t="shared" si="105"/>
        <v>221</v>
      </c>
      <c r="B236" s="106">
        <f t="shared" si="106"/>
        <v>28</v>
      </c>
      <c r="C236" s="68" t="s">
        <v>71</v>
      </c>
      <c r="D236" s="68" t="s">
        <v>325</v>
      </c>
      <c r="E236" s="69">
        <v>1990</v>
      </c>
      <c r="F236" s="69">
        <v>2017</v>
      </c>
      <c r="G236" s="69" t="s">
        <v>73</v>
      </c>
      <c r="H236" s="69">
        <v>9</v>
      </c>
      <c r="I236" s="69">
        <v>1</v>
      </c>
      <c r="J236" s="79">
        <v>3238.8</v>
      </c>
      <c r="K236" s="79">
        <v>2708.3</v>
      </c>
      <c r="L236" s="79">
        <v>76.599999999999994</v>
      </c>
      <c r="M236" s="80">
        <v>79</v>
      </c>
      <c r="N236" s="81">
        <f t="shared" si="100"/>
        <v>2354342.2921141051</v>
      </c>
      <c r="O236" s="79"/>
      <c r="P236" s="85"/>
      <c r="Q236" s="85"/>
      <c r="R236" s="85">
        <f t="shared" si="107"/>
        <v>757569.21779999987</v>
      </c>
      <c r="S236" s="85">
        <f>+'Приложение №2'!E236-'Приложение №1'!R236</f>
        <v>1596773.0743141053</v>
      </c>
      <c r="T236" s="85">
        <v>0</v>
      </c>
      <c r="U236" s="79">
        <f t="shared" si="104"/>
        <v>845.39563076379943</v>
      </c>
      <c r="V236" s="79">
        <f t="shared" si="104"/>
        <v>845.39563076379943</v>
      </c>
      <c r="W236" s="87">
        <v>2023</v>
      </c>
      <c r="X236" s="88" t="e">
        <f>+#REF!-'[1]Приложение №1'!$P950</f>
        <v>#REF!</v>
      </c>
      <c r="Z236" s="46">
        <f t="shared" si="108"/>
        <v>19952132.223097906</v>
      </c>
      <c r="AA236" s="31">
        <v>6671503.6054043202</v>
      </c>
      <c r="AB236" s="31">
        <v>2669237.7318017199</v>
      </c>
      <c r="AC236" s="31">
        <v>1971493.36995265</v>
      </c>
      <c r="AD236" s="31">
        <v>1259874.6448121599</v>
      </c>
      <c r="AE236" s="31">
        <v>0</v>
      </c>
      <c r="AF236" s="31"/>
      <c r="AG236" s="31">
        <v>296405.59352053801</v>
      </c>
      <c r="AH236" s="31">
        <v>0</v>
      </c>
      <c r="AI236" s="31">
        <v>0</v>
      </c>
      <c r="AJ236" s="31">
        <v>4638772.6819478804</v>
      </c>
      <c r="AK236" s="31">
        <v>0</v>
      </c>
      <c r="AL236" s="31">
        <v>0</v>
      </c>
      <c r="AM236" s="31">
        <v>1862474.3512662</v>
      </c>
      <c r="AN236" s="47">
        <v>199521.32223097901</v>
      </c>
      <c r="AO236" s="48">
        <v>382848.92216145498</v>
      </c>
      <c r="AP236" s="91">
        <f>+N236-'Приложение №2'!E236</f>
        <v>0</v>
      </c>
      <c r="AQ236" s="6">
        <f>1684481.19-1311639.03</f>
        <v>372842.15999999992</v>
      </c>
      <c r="AR236" s="6">
        <f t="shared" si="113"/>
        <v>384727.05779999995</v>
      </c>
      <c r="AS236" s="6">
        <f>+(K236*13.29+L236*22.52)*12*30-4612448.03</f>
        <v>8966154.0099999979</v>
      </c>
      <c r="AT236" s="88">
        <f t="shared" si="102"/>
        <v>-7369380.9356858926</v>
      </c>
    </row>
    <row r="237" spans="1:46">
      <c r="A237" s="105">
        <f t="shared" si="105"/>
        <v>222</v>
      </c>
      <c r="B237" s="106">
        <f t="shared" si="106"/>
        <v>29</v>
      </c>
      <c r="C237" s="68" t="s">
        <v>71</v>
      </c>
      <c r="D237" s="68" t="s">
        <v>326</v>
      </c>
      <c r="E237" s="69">
        <v>1995</v>
      </c>
      <c r="F237" s="69">
        <v>2010</v>
      </c>
      <c r="G237" s="69" t="s">
        <v>111</v>
      </c>
      <c r="H237" s="69">
        <v>9</v>
      </c>
      <c r="I237" s="69">
        <v>1</v>
      </c>
      <c r="J237" s="79">
        <v>2996.5</v>
      </c>
      <c r="K237" s="79">
        <v>2550.1</v>
      </c>
      <c r="L237" s="79">
        <v>76.599999999999994</v>
      </c>
      <c r="M237" s="80">
        <v>105</v>
      </c>
      <c r="N237" s="81">
        <f t="shared" si="100"/>
        <v>1852088.6992158697</v>
      </c>
      <c r="O237" s="79"/>
      <c r="P237" s="85"/>
      <c r="Q237" s="85"/>
      <c r="R237" s="85">
        <f t="shared" si="107"/>
        <v>1353266.2159999998</v>
      </c>
      <c r="S237" s="85">
        <f>+'Приложение №2'!E237-'Приложение №1'!R237</f>
        <v>498822.48321586987</v>
      </c>
      <c r="T237" s="85">
        <v>0</v>
      </c>
      <c r="U237" s="79">
        <f t="shared" si="104"/>
        <v>705.10096288722343</v>
      </c>
      <c r="V237" s="79">
        <f t="shared" si="104"/>
        <v>705.10096288722343</v>
      </c>
      <c r="W237" s="87">
        <v>2023</v>
      </c>
      <c r="X237" s="88" t="e">
        <f>+#REF!-'[1]Приложение №1'!$P958</f>
        <v>#REF!</v>
      </c>
      <c r="Z237" s="46">
        <f t="shared" si="108"/>
        <v>13446173.905525669</v>
      </c>
      <c r="AA237" s="31">
        <v>6133316.7977849701</v>
      </c>
      <c r="AB237" s="31">
        <v>2453911.6795918699</v>
      </c>
      <c r="AC237" s="31">
        <v>1812454.0010526499</v>
      </c>
      <c r="AD237" s="31">
        <v>1158241.19706242</v>
      </c>
      <c r="AE237" s="31">
        <v>0</v>
      </c>
      <c r="AF237" s="31"/>
      <c r="AG237" s="31">
        <v>272494.70482550497</v>
      </c>
      <c r="AH237" s="31">
        <v>0</v>
      </c>
      <c r="AI237" s="31">
        <v>0</v>
      </c>
      <c r="AJ237" s="31">
        <v>0</v>
      </c>
      <c r="AK237" s="31">
        <v>0</v>
      </c>
      <c r="AL237" s="31">
        <v>0</v>
      </c>
      <c r="AM237" s="31">
        <v>1222586.4968225299</v>
      </c>
      <c r="AN237" s="47">
        <v>134461.739055257</v>
      </c>
      <c r="AO237" s="48">
        <v>258707.28933046499</v>
      </c>
      <c r="AP237" s="91">
        <f>+N237-'Приложение №2'!E237</f>
        <v>0</v>
      </c>
      <c r="AQ237" s="6">
        <f>1427710.38-437725.9462</f>
        <v>989984.43379999988</v>
      </c>
      <c r="AR237" s="6">
        <f t="shared" si="113"/>
        <v>363281.78219999996</v>
      </c>
      <c r="AS237" s="6">
        <f>+(K237*13.29+L237*22.52)*12*30-2628414.08</f>
        <v>10193295.879999997</v>
      </c>
      <c r="AT237" s="88">
        <f t="shared" si="102"/>
        <v>-9694473.3967841268</v>
      </c>
    </row>
    <row r="238" spans="1:46">
      <c r="A238" s="105">
        <f t="shared" si="105"/>
        <v>223</v>
      </c>
      <c r="B238" s="106">
        <f t="shared" si="106"/>
        <v>30</v>
      </c>
      <c r="C238" s="68" t="s">
        <v>71</v>
      </c>
      <c r="D238" s="68" t="s">
        <v>102</v>
      </c>
      <c r="E238" s="69">
        <v>1983</v>
      </c>
      <c r="F238" s="69">
        <v>2008</v>
      </c>
      <c r="G238" s="69" t="s">
        <v>73</v>
      </c>
      <c r="H238" s="69">
        <v>5</v>
      </c>
      <c r="I238" s="69">
        <v>3</v>
      </c>
      <c r="J238" s="79">
        <v>5132.1000000000004</v>
      </c>
      <c r="K238" s="79">
        <v>4364.6000000000004</v>
      </c>
      <c r="L238" s="79">
        <v>0</v>
      </c>
      <c r="M238" s="80">
        <v>197</v>
      </c>
      <c r="N238" s="81">
        <f t="shared" si="100"/>
        <v>3347402.0227854382</v>
      </c>
      <c r="O238" s="79"/>
      <c r="P238" s="85">
        <v>822035.24829823896</v>
      </c>
      <c r="Q238" s="85"/>
      <c r="R238" s="85">
        <f t="shared" si="107"/>
        <v>0</v>
      </c>
      <c r="S238" s="85">
        <f>+'Приложение №2'!E238-'Приложение №1'!P238</f>
        <v>2525366.7744871993</v>
      </c>
      <c r="T238" s="85">
        <v>0</v>
      </c>
      <c r="U238" s="79">
        <f t="shared" si="104"/>
        <v>766.9435968440265</v>
      </c>
      <c r="V238" s="79">
        <f t="shared" si="104"/>
        <v>766.9435968440265</v>
      </c>
      <c r="W238" s="87">
        <v>2023</v>
      </c>
      <c r="X238" s="88" t="e">
        <f>+#REF!-'[1]Приложение №1'!$P1205</f>
        <v>#REF!</v>
      </c>
      <c r="Z238" s="46">
        <f t="shared" si="108"/>
        <v>38187844.389634877</v>
      </c>
      <c r="AA238" s="31">
        <v>8573356.2018279508</v>
      </c>
      <c r="AB238" s="31">
        <v>3669586.3729378101</v>
      </c>
      <c r="AC238" s="31">
        <v>3275767.61949783</v>
      </c>
      <c r="AD238" s="31">
        <v>3459882.7712624599</v>
      </c>
      <c r="AE238" s="31">
        <v>0</v>
      </c>
      <c r="AF238" s="31"/>
      <c r="AG238" s="31">
        <v>355954.04522476502</v>
      </c>
      <c r="AH238" s="31">
        <v>0</v>
      </c>
      <c r="AI238" s="31">
        <v>14183322.7702034</v>
      </c>
      <c r="AJ238" s="31">
        <v>0</v>
      </c>
      <c r="AK238" s="31">
        <v>0</v>
      </c>
      <c r="AL238" s="31">
        <v>0</v>
      </c>
      <c r="AM238" s="31">
        <v>3555128.2378351898</v>
      </c>
      <c r="AN238" s="47">
        <v>381878.443896349</v>
      </c>
      <c r="AO238" s="48">
        <v>732967.92694913095</v>
      </c>
      <c r="AP238" s="91">
        <f>+N238-'Приложение №2'!E238</f>
        <v>0</v>
      </c>
      <c r="AQ238" s="88">
        <f>2036649.87-R49</f>
        <v>-445189.20000000019</v>
      </c>
      <c r="AR238" s="6">
        <f>+(K238*10+L238*20)*12*0.85</f>
        <v>445189.2</v>
      </c>
      <c r="AS238" s="6">
        <f>+(K238*10+L238*20)*12*30-S49</f>
        <v>8976438.2381460257</v>
      </c>
      <c r="AT238" s="88">
        <f t="shared" si="102"/>
        <v>-6451071.4636588264</v>
      </c>
    </row>
    <row r="239" spans="1:46">
      <c r="A239" s="105">
        <f t="shared" si="105"/>
        <v>224</v>
      </c>
      <c r="B239" s="106">
        <f t="shared" si="106"/>
        <v>31</v>
      </c>
      <c r="C239" s="68" t="s">
        <v>71</v>
      </c>
      <c r="D239" s="68" t="s">
        <v>327</v>
      </c>
      <c r="E239" s="69">
        <v>1985</v>
      </c>
      <c r="F239" s="69">
        <v>2008</v>
      </c>
      <c r="G239" s="69" t="s">
        <v>73</v>
      </c>
      <c r="H239" s="69">
        <v>5</v>
      </c>
      <c r="I239" s="69">
        <v>5</v>
      </c>
      <c r="J239" s="79">
        <v>7124.7</v>
      </c>
      <c r="K239" s="79">
        <v>5794.3</v>
      </c>
      <c r="L239" s="79">
        <v>252.5</v>
      </c>
      <c r="M239" s="80">
        <v>248</v>
      </c>
      <c r="N239" s="81">
        <f t="shared" si="100"/>
        <v>5076500.6375817228</v>
      </c>
      <c r="O239" s="79"/>
      <c r="P239" s="85"/>
      <c r="Q239" s="85"/>
      <c r="R239" s="85">
        <f>+AQ239+AR239-2015660.67-496815.55</f>
        <v>1074489.9400000002</v>
      </c>
      <c r="S239" s="85">
        <f>+'Приложение №2'!E239-'Приложение №1'!R239</f>
        <v>4002010.6975817224</v>
      </c>
      <c r="T239" s="85">
        <v>2.3283064365386999E-10</v>
      </c>
      <c r="U239" s="79">
        <f t="shared" si="104"/>
        <v>839.53506608151793</v>
      </c>
      <c r="V239" s="79">
        <f t="shared" si="104"/>
        <v>839.53506608151793</v>
      </c>
      <c r="W239" s="87">
        <v>2023</v>
      </c>
      <c r="X239" s="88" t="e">
        <f>+#REF!-'[1]Приложение №1'!$P960</f>
        <v>#REF!</v>
      </c>
      <c r="Z239" s="46">
        <f t="shared" si="108"/>
        <v>30311487.044534616</v>
      </c>
      <c r="AA239" s="31">
        <v>11767409.9303276</v>
      </c>
      <c r="AB239" s="31">
        <v>5036712.1239983402</v>
      </c>
      <c r="AC239" s="31">
        <v>4496173.9029232701</v>
      </c>
      <c r="AD239" s="31">
        <v>4748882.2255678996</v>
      </c>
      <c r="AE239" s="31">
        <v>0</v>
      </c>
      <c r="AF239" s="31"/>
      <c r="AG239" s="31">
        <v>488566.79553628003</v>
      </c>
      <c r="AH239" s="31">
        <v>0</v>
      </c>
      <c r="AI239" s="31">
        <v>0</v>
      </c>
      <c r="AJ239" s="31">
        <v>0</v>
      </c>
      <c r="AK239" s="31">
        <v>0</v>
      </c>
      <c r="AL239" s="31">
        <v>0</v>
      </c>
      <c r="AM239" s="31">
        <v>2890300.4610774298</v>
      </c>
      <c r="AN239" s="47">
        <v>303114.87044534599</v>
      </c>
      <c r="AO239" s="48">
        <v>580326.73465845303</v>
      </c>
      <c r="AP239" s="91">
        <f>+N239-'Приложение №2'!E239</f>
        <v>0</v>
      </c>
      <c r="AQ239" s="6">
        <v>2944437.56</v>
      </c>
      <c r="AR239" s="6">
        <f>+(K239*10+L239*20)*12*0.85</f>
        <v>642528.6</v>
      </c>
      <c r="AS239" s="6">
        <f>+(K239*10+L239*20)*12*30-11358024</f>
        <v>11319456</v>
      </c>
      <c r="AT239" s="88">
        <f t="shared" si="102"/>
        <v>-7317445.3024182776</v>
      </c>
    </row>
    <row r="240" spans="1:46">
      <c r="A240" s="105">
        <f t="shared" si="105"/>
        <v>225</v>
      </c>
      <c r="B240" s="106">
        <f t="shared" si="106"/>
        <v>32</v>
      </c>
      <c r="C240" s="68" t="s">
        <v>71</v>
      </c>
      <c r="D240" s="68" t="s">
        <v>328</v>
      </c>
      <c r="E240" s="69">
        <v>1986</v>
      </c>
      <c r="F240" s="69">
        <v>2016</v>
      </c>
      <c r="G240" s="69" t="s">
        <v>73</v>
      </c>
      <c r="H240" s="69">
        <v>5</v>
      </c>
      <c r="I240" s="69">
        <v>4</v>
      </c>
      <c r="J240" s="79">
        <v>5735.9</v>
      </c>
      <c r="K240" s="79">
        <v>4570.5</v>
      </c>
      <c r="L240" s="79">
        <v>392.5</v>
      </c>
      <c r="M240" s="80">
        <v>186</v>
      </c>
      <c r="N240" s="81">
        <f t="shared" si="100"/>
        <v>3746079.1046375432</v>
      </c>
      <c r="O240" s="79"/>
      <c r="P240" s="85"/>
      <c r="Q240" s="85"/>
      <c r="R240" s="85">
        <f t="shared" si="107"/>
        <v>2232501.41</v>
      </c>
      <c r="S240" s="85">
        <f>+'Приложение №2'!E240-'Приложение №1'!R240</f>
        <v>1513577.6946375431</v>
      </c>
      <c r="T240" s="85">
        <v>0</v>
      </c>
      <c r="U240" s="79">
        <f t="shared" si="104"/>
        <v>754.80135092434887</v>
      </c>
      <c r="V240" s="79">
        <f t="shared" si="104"/>
        <v>754.80135092434887</v>
      </c>
      <c r="W240" s="87">
        <v>2023</v>
      </c>
      <c r="X240" s="88" t="e">
        <f>+#REF!-'[1]Приложение №1'!$P961</f>
        <v>#REF!</v>
      </c>
      <c r="Z240" s="46">
        <f t="shared" si="108"/>
        <v>4209077.645660161</v>
      </c>
      <c r="AA240" s="31">
        <v>0</v>
      </c>
      <c r="AB240" s="31">
        <v>0</v>
      </c>
      <c r="AC240" s="31">
        <v>3665913.0117982998</v>
      </c>
      <c r="AD240" s="31">
        <v>0</v>
      </c>
      <c r="AE240" s="31">
        <v>0</v>
      </c>
      <c r="AF240" s="31"/>
      <c r="AG240" s="31">
        <v>0</v>
      </c>
      <c r="AH240" s="31">
        <v>0</v>
      </c>
      <c r="AI240" s="31">
        <v>0</v>
      </c>
      <c r="AJ240" s="31">
        <v>0</v>
      </c>
      <c r="AK240" s="31">
        <v>0</v>
      </c>
      <c r="AL240" s="31">
        <v>0</v>
      </c>
      <c r="AM240" s="31">
        <v>420907.76456601598</v>
      </c>
      <c r="AN240" s="47">
        <v>42090.776456601598</v>
      </c>
      <c r="AO240" s="48">
        <v>80166.0928392434</v>
      </c>
      <c r="AP240" s="91">
        <f>+N240-'Приложение №2'!E240</f>
        <v>0</v>
      </c>
      <c r="AQ240" s="6">
        <f>2433536.43-747296.02</f>
        <v>1686240.4100000001</v>
      </c>
      <c r="AR240" s="6">
        <f>+(K240*10+L240*20)*12*0.85</f>
        <v>546261</v>
      </c>
      <c r="AS240" s="6">
        <f>+(K240*10+L240*20)*12*30-4108823.88</f>
        <v>15170976.120000001</v>
      </c>
      <c r="AT240" s="88">
        <f t="shared" si="102"/>
        <v>-13657398.425362458</v>
      </c>
    </row>
    <row r="241" spans="1:46">
      <c r="A241" s="105">
        <f t="shared" si="105"/>
        <v>226</v>
      </c>
      <c r="B241" s="106">
        <f t="shared" si="106"/>
        <v>33</v>
      </c>
      <c r="C241" s="68" t="s">
        <v>71</v>
      </c>
      <c r="D241" s="68" t="s">
        <v>104</v>
      </c>
      <c r="E241" s="69">
        <v>1987</v>
      </c>
      <c r="F241" s="69">
        <v>2017</v>
      </c>
      <c r="G241" s="69" t="s">
        <v>73</v>
      </c>
      <c r="H241" s="69">
        <v>9</v>
      </c>
      <c r="I241" s="69">
        <v>1</v>
      </c>
      <c r="J241" s="79">
        <v>2767.8</v>
      </c>
      <c r="K241" s="79">
        <v>2150.8000000000002</v>
      </c>
      <c r="L241" s="79">
        <v>66.8</v>
      </c>
      <c r="M241" s="80">
        <v>94</v>
      </c>
      <c r="N241" s="81">
        <f t="shared" si="100"/>
        <v>5935901.4009709395</v>
      </c>
      <c r="O241" s="79"/>
      <c r="P241" s="85"/>
      <c r="Q241" s="85"/>
      <c r="R241" s="85">
        <f t="shared" si="107"/>
        <v>1701231.8336</v>
      </c>
      <c r="S241" s="85">
        <f>+'Приложение №2'!E241-'Приложение №1'!R241</f>
        <v>4234669.56737094</v>
      </c>
      <c r="T241" s="85">
        <v>2.3283064365386999E-10</v>
      </c>
      <c r="U241" s="79">
        <f t="shared" si="104"/>
        <v>2676.7232147235472</v>
      </c>
      <c r="V241" s="79">
        <f t="shared" si="104"/>
        <v>2676.7232147235472</v>
      </c>
      <c r="W241" s="87">
        <v>2023</v>
      </c>
      <c r="X241" s="88" t="e">
        <f>+#REF!-'[1]Приложение №1'!$P969</f>
        <v>#REF!</v>
      </c>
      <c r="Z241" s="46">
        <f t="shared" si="108"/>
        <v>24358296.106563538</v>
      </c>
      <c r="AA241" s="31">
        <v>5322442.2844350599</v>
      </c>
      <c r="AB241" s="31">
        <v>2129484.5377048999</v>
      </c>
      <c r="AC241" s="31">
        <v>0</v>
      </c>
      <c r="AD241" s="31">
        <v>0</v>
      </c>
      <c r="AE241" s="31">
        <v>0</v>
      </c>
      <c r="AF241" s="31"/>
      <c r="AG241" s="31">
        <v>236468.681965311</v>
      </c>
      <c r="AH241" s="31">
        <v>0</v>
      </c>
      <c r="AI241" s="31">
        <v>0</v>
      </c>
      <c r="AJ241" s="31">
        <v>0</v>
      </c>
      <c r="AK241" s="31">
        <v>13665253.1882038</v>
      </c>
      <c r="AL241" s="31">
        <v>0</v>
      </c>
      <c r="AM241" s="31">
        <v>2294103.4047365398</v>
      </c>
      <c r="AN241" s="47">
        <v>243582.961065635</v>
      </c>
      <c r="AO241" s="48">
        <v>466961.04845229199</v>
      </c>
      <c r="AP241" s="91">
        <f>+N241-'Приложение №2'!E241</f>
        <v>0</v>
      </c>
      <c r="AQ241" s="6">
        <v>1394329.46</v>
      </c>
      <c r="AR241" s="6">
        <f>+(K241*13.29+L241*22.52)*12*0.85</f>
        <v>306902.37360000005</v>
      </c>
      <c r="AS241" s="6">
        <f>+(K241*13.29+L241*22.52)*12*30</f>
        <v>10831848.48</v>
      </c>
      <c r="AT241" s="88">
        <f t="shared" si="102"/>
        <v>-6597178.9126290604</v>
      </c>
    </row>
    <row r="242" spans="1:46">
      <c r="A242" s="105">
        <f t="shared" si="105"/>
        <v>227</v>
      </c>
      <c r="B242" s="106">
        <f t="shared" si="106"/>
        <v>34</v>
      </c>
      <c r="C242" s="68" t="s">
        <v>71</v>
      </c>
      <c r="D242" s="68" t="s">
        <v>329</v>
      </c>
      <c r="E242" s="69">
        <v>1988</v>
      </c>
      <c r="F242" s="69">
        <v>2016</v>
      </c>
      <c r="G242" s="69" t="s">
        <v>73</v>
      </c>
      <c r="H242" s="69">
        <v>5</v>
      </c>
      <c r="I242" s="69">
        <v>4</v>
      </c>
      <c r="J242" s="79">
        <v>5772.8</v>
      </c>
      <c r="K242" s="79">
        <v>4849.63</v>
      </c>
      <c r="L242" s="79">
        <v>82.5</v>
      </c>
      <c r="M242" s="80">
        <v>180</v>
      </c>
      <c r="N242" s="81">
        <f t="shared" si="100"/>
        <v>41702387.5</v>
      </c>
      <c r="O242" s="79"/>
      <c r="P242" s="85">
        <f>4063843.45+3921628.44+12386779.04</f>
        <v>20372250.93</v>
      </c>
      <c r="Q242" s="85"/>
      <c r="R242" s="85">
        <f t="shared" si="107"/>
        <v>2069358.8800000001</v>
      </c>
      <c r="S242" s="85">
        <f t="shared" si="110"/>
        <v>18052668.000000004</v>
      </c>
      <c r="T242" s="85">
        <f>+'Приложение №2'!E242-'Приложение №1'!P242-'Приложение №1'!R242-'Приложение №1'!S242</f>
        <v>1208109.6899999976</v>
      </c>
      <c r="U242" s="79">
        <f t="shared" si="104"/>
        <v>8455.2490506130216</v>
      </c>
      <c r="V242" s="79">
        <f t="shared" si="104"/>
        <v>8455.2490506130216</v>
      </c>
      <c r="W242" s="87">
        <v>2023</v>
      </c>
      <c r="X242" s="88" t="e">
        <f>+#REF!-'[1]Приложение №1'!$P972</f>
        <v>#REF!</v>
      </c>
      <c r="Z242" s="46">
        <f t="shared" si="108"/>
        <v>42112938.804027557</v>
      </c>
      <c r="AA242" s="31">
        <v>9562345.7271670904</v>
      </c>
      <c r="AB242" s="31">
        <v>4092895.7980599101</v>
      </c>
      <c r="AC242" s="31">
        <v>0</v>
      </c>
      <c r="AD242" s="31">
        <v>0</v>
      </c>
      <c r="AE242" s="31">
        <v>0</v>
      </c>
      <c r="AF242" s="31"/>
      <c r="AG242" s="31">
        <v>397015.54015650798</v>
      </c>
      <c r="AH242" s="31">
        <v>0</v>
      </c>
      <c r="AI242" s="31">
        <v>15819456.546057099</v>
      </c>
      <c r="AJ242" s="31">
        <v>7229112.6864668699</v>
      </c>
      <c r="AK242" s="31">
        <v>0</v>
      </c>
      <c r="AL242" s="31">
        <v>0</v>
      </c>
      <c r="AM242" s="31">
        <v>3779663.18881839</v>
      </c>
      <c r="AN242" s="47">
        <v>421129.38804027502</v>
      </c>
      <c r="AO242" s="48">
        <v>811319.92926141398</v>
      </c>
      <c r="AP242" s="91">
        <f>+N242-'Приложение №2'!E242</f>
        <v>0</v>
      </c>
      <c r="AQ242" s="6">
        <v>1557866.62</v>
      </c>
      <c r="AR242" s="6">
        <f>+(K242*10+L242*20)*12*0.85</f>
        <v>511492.26000000007</v>
      </c>
      <c r="AS242" s="6">
        <f>+(K242*10+L242*20)*12*30</f>
        <v>18052668.000000004</v>
      </c>
      <c r="AT242" s="88">
        <f t="shared" si="102"/>
        <v>0</v>
      </c>
    </row>
    <row r="243" spans="1:46">
      <c r="A243" s="105">
        <f t="shared" si="105"/>
        <v>228</v>
      </c>
      <c r="B243" s="106">
        <f t="shared" si="106"/>
        <v>35</v>
      </c>
      <c r="C243" s="68" t="s">
        <v>71</v>
      </c>
      <c r="D243" s="68" t="s">
        <v>330</v>
      </c>
      <c r="E243" s="69">
        <v>1987</v>
      </c>
      <c r="F243" s="69">
        <v>2013</v>
      </c>
      <c r="G243" s="69" t="s">
        <v>73</v>
      </c>
      <c r="H243" s="69">
        <v>5</v>
      </c>
      <c r="I243" s="69">
        <v>6</v>
      </c>
      <c r="J243" s="79">
        <v>5156.5</v>
      </c>
      <c r="K243" s="79">
        <v>4643.1499999999996</v>
      </c>
      <c r="L243" s="79">
        <v>0</v>
      </c>
      <c r="M243" s="80">
        <v>198</v>
      </c>
      <c r="N243" s="81">
        <f t="shared" si="100"/>
        <v>18498158.42917446</v>
      </c>
      <c r="O243" s="79"/>
      <c r="P243" s="85"/>
      <c r="Q243" s="85"/>
      <c r="R243" s="85">
        <f t="shared" si="107"/>
        <v>2589978.34</v>
      </c>
      <c r="S243" s="85">
        <f>+'Приложение №2'!E243-'Приложение №1'!R243</f>
        <v>15908180.089174461</v>
      </c>
      <c r="T243" s="85">
        <v>0</v>
      </c>
      <c r="U243" s="79">
        <f t="shared" si="104"/>
        <v>3983.9674421835311</v>
      </c>
      <c r="V243" s="79">
        <f t="shared" si="104"/>
        <v>3983.9674421835311</v>
      </c>
      <c r="W243" s="87">
        <v>2023</v>
      </c>
      <c r="X243" s="88" t="e">
        <f>+#REF!-'[1]Приложение №1'!$P973</f>
        <v>#REF!</v>
      </c>
      <c r="Z243" s="46">
        <f t="shared" si="108"/>
        <v>19097413.753508821</v>
      </c>
      <c r="AA243" s="31">
        <v>9161875.3142818194</v>
      </c>
      <c r="AB243" s="31">
        <v>0</v>
      </c>
      <c r="AC243" s="31">
        <v>3500633.0988559499</v>
      </c>
      <c r="AD243" s="31">
        <v>3697386.8583204099</v>
      </c>
      <c r="AE243" s="31">
        <v>0</v>
      </c>
      <c r="AF243" s="31"/>
      <c r="AG243" s="31">
        <v>380388.55533241399</v>
      </c>
      <c r="AH243" s="31">
        <v>0</v>
      </c>
      <c r="AI243" s="31">
        <v>0</v>
      </c>
      <c r="AJ243" s="31">
        <v>0</v>
      </c>
      <c r="AK243" s="31">
        <v>0</v>
      </c>
      <c r="AL243" s="31">
        <v>0</v>
      </c>
      <c r="AM243" s="31">
        <v>1800079.6866966099</v>
      </c>
      <c r="AN243" s="47">
        <v>190974.137535088</v>
      </c>
      <c r="AO243" s="48">
        <v>366076.10248653003</v>
      </c>
      <c r="AP243" s="91">
        <f>+N243-'Приложение №2'!E243</f>
        <v>0</v>
      </c>
      <c r="AQ243" s="6">
        <v>2116377.04</v>
      </c>
      <c r="AR243" s="6">
        <f>+(K243*10+L243*20)*12*0.85</f>
        <v>473601.3</v>
      </c>
      <c r="AS243" s="6">
        <f>+(K243*10+L243*20)*12*30</f>
        <v>16715340</v>
      </c>
      <c r="AT243" s="88">
        <f t="shared" si="102"/>
        <v>-807159.91082553938</v>
      </c>
    </row>
    <row r="244" spans="1:46">
      <c r="A244" s="105">
        <f t="shared" si="105"/>
        <v>229</v>
      </c>
      <c r="B244" s="106">
        <f t="shared" si="106"/>
        <v>36</v>
      </c>
      <c r="C244" s="68" t="s">
        <v>71</v>
      </c>
      <c r="D244" s="68" t="s">
        <v>331</v>
      </c>
      <c r="E244" s="69">
        <v>1987</v>
      </c>
      <c r="F244" s="69">
        <v>2008</v>
      </c>
      <c r="G244" s="69" t="s">
        <v>73</v>
      </c>
      <c r="H244" s="69">
        <v>5</v>
      </c>
      <c r="I244" s="69">
        <v>6</v>
      </c>
      <c r="J244" s="79">
        <v>5142.3999999999996</v>
      </c>
      <c r="K244" s="79">
        <v>4585</v>
      </c>
      <c r="L244" s="79">
        <v>0</v>
      </c>
      <c r="M244" s="80">
        <v>184</v>
      </c>
      <c r="N244" s="81">
        <f t="shared" si="100"/>
        <v>18345600.889129106</v>
      </c>
      <c r="O244" s="79"/>
      <c r="P244" s="85"/>
      <c r="Q244" s="85"/>
      <c r="R244" s="85">
        <f t="shared" si="107"/>
        <v>2658490.19</v>
      </c>
      <c r="S244" s="85">
        <f>+'Приложение №2'!E244-'Приложение №1'!R244</f>
        <v>15687110.699129106</v>
      </c>
      <c r="T244" s="85">
        <v>0</v>
      </c>
      <c r="U244" s="79">
        <f t="shared" si="104"/>
        <v>4001.2215679670894</v>
      </c>
      <c r="V244" s="79">
        <f t="shared" si="104"/>
        <v>4001.2215679670894</v>
      </c>
      <c r="W244" s="87">
        <v>2023</v>
      </c>
      <c r="X244" s="88" t="e">
        <f>+#REF!-'[1]Приложение №1'!$P974</f>
        <v>#REF!</v>
      </c>
      <c r="Z244" s="46">
        <f t="shared" si="108"/>
        <v>18940870.804019678</v>
      </c>
      <c r="AA244" s="31">
        <v>9086774.7272043694</v>
      </c>
      <c r="AB244" s="31">
        <v>0</v>
      </c>
      <c r="AC244" s="31">
        <v>3471938.1437459402</v>
      </c>
      <c r="AD244" s="31">
        <v>3667079.0977160502</v>
      </c>
      <c r="AE244" s="31">
        <v>0</v>
      </c>
      <c r="AF244" s="31"/>
      <c r="AG244" s="31">
        <v>377270.48148366</v>
      </c>
      <c r="AH244" s="31">
        <v>0</v>
      </c>
      <c r="AI244" s="31">
        <v>0</v>
      </c>
      <c r="AJ244" s="31">
        <v>0</v>
      </c>
      <c r="AK244" s="31">
        <v>0</v>
      </c>
      <c r="AL244" s="31">
        <v>0</v>
      </c>
      <c r="AM244" s="31">
        <v>1785324.2969298</v>
      </c>
      <c r="AN244" s="47">
        <v>189408.708040197</v>
      </c>
      <c r="AO244" s="48">
        <v>363075.34889966302</v>
      </c>
      <c r="AP244" s="91">
        <f>+N244-'Приложение №2'!E244</f>
        <v>0</v>
      </c>
      <c r="AQ244" s="6">
        <v>2190820.19</v>
      </c>
      <c r="AR244" s="6">
        <f>+(K244*10+L244*20)*12*0.85</f>
        <v>467670</v>
      </c>
      <c r="AS244" s="6">
        <f>+(K244*10+L244*20)*12*30</f>
        <v>16506000</v>
      </c>
      <c r="AT244" s="88">
        <f t="shared" si="102"/>
        <v>-818889.30087089352</v>
      </c>
    </row>
    <row r="245" spans="1:46">
      <c r="A245" s="105">
        <f t="shared" si="105"/>
        <v>230</v>
      </c>
      <c r="B245" s="106">
        <f t="shared" si="106"/>
        <v>37</v>
      </c>
      <c r="C245" s="68" t="s">
        <v>71</v>
      </c>
      <c r="D245" s="68" t="s">
        <v>332</v>
      </c>
      <c r="E245" s="69">
        <v>1988</v>
      </c>
      <c r="F245" s="69">
        <v>2008</v>
      </c>
      <c r="G245" s="69" t="s">
        <v>73</v>
      </c>
      <c r="H245" s="69">
        <v>5</v>
      </c>
      <c r="I245" s="69">
        <v>6</v>
      </c>
      <c r="J245" s="79">
        <v>5139.5</v>
      </c>
      <c r="K245" s="79">
        <v>4552.6000000000004</v>
      </c>
      <c r="L245" s="79">
        <v>68.400000000000006</v>
      </c>
      <c r="M245" s="80">
        <v>203</v>
      </c>
      <c r="N245" s="81">
        <f t="shared" si="100"/>
        <v>18417459.107653033</v>
      </c>
      <c r="O245" s="79"/>
      <c r="P245" s="85"/>
      <c r="Q245" s="85"/>
      <c r="R245" s="85">
        <f t="shared" si="107"/>
        <v>2658783.5799999996</v>
      </c>
      <c r="S245" s="85">
        <f>+'Приложение №2'!E245-'Приложение №1'!R245</f>
        <v>15758675.527653033</v>
      </c>
      <c r="T245" s="85">
        <v>0</v>
      </c>
      <c r="U245" s="79">
        <f t="shared" si="104"/>
        <v>3985.6003262612062</v>
      </c>
      <c r="V245" s="79">
        <f t="shared" si="104"/>
        <v>3985.6003262612062</v>
      </c>
      <c r="W245" s="87">
        <v>2023</v>
      </c>
      <c r="X245" s="88" t="e">
        <f>+#REF!-'[1]Приложение №1'!$P976</f>
        <v>#REF!</v>
      </c>
      <c r="Z245" s="46">
        <f t="shared" si="108"/>
        <v>19009395.42381734</v>
      </c>
      <c r="AA245" s="31">
        <v>9139483.8463669103</v>
      </c>
      <c r="AB245" s="31">
        <v>0</v>
      </c>
      <c r="AC245" s="31">
        <v>3475648.0455939299</v>
      </c>
      <c r="AD245" s="31">
        <v>3670997.5153139699</v>
      </c>
      <c r="AE245" s="31">
        <v>0</v>
      </c>
      <c r="AF245" s="31"/>
      <c r="AG245" s="31">
        <v>377673.60976489802</v>
      </c>
      <c r="AH245" s="31">
        <v>0</v>
      </c>
      <c r="AI245" s="31">
        <v>0</v>
      </c>
      <c r="AJ245" s="31">
        <v>0</v>
      </c>
      <c r="AK245" s="31">
        <v>0</v>
      </c>
      <c r="AL245" s="31">
        <v>0</v>
      </c>
      <c r="AM245" s="31">
        <v>1791094.8304623601</v>
      </c>
      <c r="AN245" s="47">
        <v>190093.954238173</v>
      </c>
      <c r="AO245" s="48">
        <v>364403.62207709998</v>
      </c>
      <c r="AP245" s="91">
        <f>+N245-'Приложение №2'!E245</f>
        <v>0</v>
      </c>
      <c r="AQ245" s="6">
        <v>2180464.7799999998</v>
      </c>
      <c r="AR245" s="6">
        <f>+(K245*10+L245*20)*12*0.85</f>
        <v>478318.8</v>
      </c>
      <c r="AS245" s="6">
        <f>+(K245*10+L245*20)*12*30</f>
        <v>16881840</v>
      </c>
      <c r="AT245" s="88">
        <f t="shared" si="102"/>
        <v>-1123164.4723469671</v>
      </c>
    </row>
    <row r="246" spans="1:46" s="5" customFormat="1">
      <c r="A246" s="105">
        <f t="shared" si="105"/>
        <v>231</v>
      </c>
      <c r="B246" s="106">
        <f t="shared" si="106"/>
        <v>38</v>
      </c>
      <c r="C246" s="68" t="s">
        <v>71</v>
      </c>
      <c r="D246" s="68" t="s">
        <v>333</v>
      </c>
      <c r="E246" s="69" t="s">
        <v>267</v>
      </c>
      <c r="F246" s="69"/>
      <c r="G246" s="69" t="s">
        <v>127</v>
      </c>
      <c r="H246" s="69" t="s">
        <v>125</v>
      </c>
      <c r="I246" s="69" t="s">
        <v>233</v>
      </c>
      <c r="J246" s="79">
        <v>3182.4</v>
      </c>
      <c r="K246" s="79">
        <v>2718.2</v>
      </c>
      <c r="L246" s="79">
        <v>0</v>
      </c>
      <c r="M246" s="80">
        <v>99</v>
      </c>
      <c r="N246" s="81">
        <f t="shared" si="100"/>
        <v>11280046.000319108</v>
      </c>
      <c r="O246" s="79">
        <v>0</v>
      </c>
      <c r="P246" s="85"/>
      <c r="Q246" s="85">
        <v>0</v>
      </c>
      <c r="R246" s="85">
        <f t="shared" si="107"/>
        <v>2054828.4956</v>
      </c>
      <c r="S246" s="85">
        <f>+'Приложение №2'!E246-'Приложение №1'!R246</f>
        <v>9225217.5047191083</v>
      </c>
      <c r="T246" s="85">
        <v>2.3283064365386999E-10</v>
      </c>
      <c r="U246" s="79">
        <f t="shared" si="104"/>
        <v>4149.8219411077589</v>
      </c>
      <c r="V246" s="79">
        <f t="shared" si="104"/>
        <v>4149.8219411077589</v>
      </c>
      <c r="W246" s="87">
        <v>2023</v>
      </c>
      <c r="X246" s="5">
        <v>1300878.49</v>
      </c>
      <c r="Y246" s="5">
        <f>+(K246*12.08+L246*20.47)*12</f>
        <v>394030.272</v>
      </c>
      <c r="AA246" s="95">
        <f>+N246-'[4]Приложение № 2'!E232</f>
        <v>10891200.950319108</v>
      </c>
      <c r="AD246" s="95">
        <f>+N246-'[4]Приложение № 2'!E232</f>
        <v>10891200.950319108</v>
      </c>
      <c r="AP246" s="91">
        <f>+N246-'Приложение №2'!E246</f>
        <v>0</v>
      </c>
      <c r="AQ246" s="5">
        <v>1686354.74</v>
      </c>
      <c r="AR246" s="6">
        <f>+(K246*13.29+L246*22.52)*12*0.85</f>
        <v>368473.75559999997</v>
      </c>
      <c r="AS246" s="6">
        <f>+(K246*13.29+L246*22.52)*12*30</f>
        <v>13004956.079999998</v>
      </c>
      <c r="AT246" s="88">
        <f t="shared" si="102"/>
        <v>-3779738.5752808899</v>
      </c>
    </row>
    <row r="247" spans="1:46">
      <c r="A247" s="105">
        <f t="shared" si="105"/>
        <v>232</v>
      </c>
      <c r="B247" s="106">
        <f t="shared" si="106"/>
        <v>39</v>
      </c>
      <c r="C247" s="68" t="s">
        <v>71</v>
      </c>
      <c r="D247" s="68" t="s">
        <v>334</v>
      </c>
      <c r="E247" s="69">
        <v>1990</v>
      </c>
      <c r="F247" s="69">
        <v>2017</v>
      </c>
      <c r="G247" s="69" t="s">
        <v>73</v>
      </c>
      <c r="H247" s="69">
        <v>9</v>
      </c>
      <c r="I247" s="69">
        <v>1</v>
      </c>
      <c r="J247" s="79">
        <v>3220.3</v>
      </c>
      <c r="K247" s="79">
        <v>2758.2</v>
      </c>
      <c r="L247" s="79">
        <v>90</v>
      </c>
      <c r="M247" s="80">
        <v>102</v>
      </c>
      <c r="N247" s="81">
        <f t="shared" si="100"/>
        <v>11736958.54235182</v>
      </c>
      <c r="O247" s="79"/>
      <c r="P247" s="85"/>
      <c r="Q247" s="85"/>
      <c r="R247" s="85">
        <f>+AQ247+AR247-659229.88</f>
        <v>1373583.9356</v>
      </c>
      <c r="S247" s="85">
        <f>+'Приложение №2'!E247-'Приложение №1'!R247</f>
        <v>10363374.60675182</v>
      </c>
      <c r="T247" s="85">
        <v>0</v>
      </c>
      <c r="U247" s="79">
        <f t="shared" si="104"/>
        <v>4120.833699301952</v>
      </c>
      <c r="V247" s="79">
        <f t="shared" si="104"/>
        <v>4120.833699301952</v>
      </c>
      <c r="W247" s="87">
        <v>2023</v>
      </c>
      <c r="X247" s="88" t="e">
        <f>+#REF!-'[1]Приложение №1'!$P983</f>
        <v>#REF!</v>
      </c>
      <c r="Z247" s="46">
        <f t="shared" si="108"/>
        <v>10585519.119685266</v>
      </c>
      <c r="AA247" s="31">
        <v>6602013.7682673596</v>
      </c>
      <c r="AB247" s="31"/>
      <c r="AC247" s="31">
        <v>1950958.4558916499</v>
      </c>
      <c r="AD247" s="31"/>
      <c r="AE247" s="31">
        <v>0</v>
      </c>
      <c r="AF247" s="31"/>
      <c r="AG247" s="31">
        <v>293318.25704611302</v>
      </c>
      <c r="AH247" s="31">
        <v>0</v>
      </c>
      <c r="AI247" s="31">
        <v>0</v>
      </c>
      <c r="AJ247" s="31">
        <v>0</v>
      </c>
      <c r="AK247" s="31">
        <v>0</v>
      </c>
      <c r="AL247" s="31">
        <v>0</v>
      </c>
      <c r="AM247" s="31">
        <v>1316014.3444465699</v>
      </c>
      <c r="AN247" s="47">
        <v>144737.06182413001</v>
      </c>
      <c r="AO247" s="48">
        <v>278477.23220944498</v>
      </c>
      <c r="AP247" s="91">
        <f>+N247-'Приложение №2'!E247</f>
        <v>0</v>
      </c>
      <c r="AQ247" s="6">
        <v>1638244.38</v>
      </c>
      <c r="AR247" s="6">
        <f>+(K247*13.29+L247*22.52)*12*0.85</f>
        <v>394569.43560000003</v>
      </c>
      <c r="AS247" s="6">
        <f>+(K247*13.29+L247*22.52)*12*30-'[5]КПКР 2021 оплата по источникам'!$BG$1185-'[5]КПКР 2021 оплата по источникам'!$BG$1187</f>
        <v>11927276.210000001</v>
      </c>
      <c r="AT247" s="88">
        <f t="shared" si="102"/>
        <v>-1563901.6032481808</v>
      </c>
    </row>
    <row r="248" spans="1:46">
      <c r="A248" s="105">
        <f t="shared" si="105"/>
        <v>233</v>
      </c>
      <c r="B248" s="106">
        <f t="shared" si="106"/>
        <v>40</v>
      </c>
      <c r="C248" s="68" t="s">
        <v>63</v>
      </c>
      <c r="D248" s="68" t="s">
        <v>335</v>
      </c>
      <c r="E248" s="69">
        <v>1997</v>
      </c>
      <c r="F248" s="69">
        <v>2013</v>
      </c>
      <c r="G248" s="69" t="s">
        <v>58</v>
      </c>
      <c r="H248" s="69">
        <v>3</v>
      </c>
      <c r="I248" s="69">
        <v>2</v>
      </c>
      <c r="J248" s="79">
        <v>1304.7</v>
      </c>
      <c r="K248" s="79">
        <v>938.6</v>
      </c>
      <c r="L248" s="79">
        <v>0</v>
      </c>
      <c r="M248" s="80">
        <v>33</v>
      </c>
      <c r="N248" s="81">
        <f t="shared" si="100"/>
        <v>9483523.7206999995</v>
      </c>
      <c r="O248" s="79"/>
      <c r="P248" s="85">
        <v>2237553.1866666698</v>
      </c>
      <c r="Q248" s="85"/>
      <c r="R248" s="85">
        <f t="shared" si="107"/>
        <v>561433.66999999993</v>
      </c>
      <c r="S248" s="85">
        <f t="shared" si="110"/>
        <v>3378960</v>
      </c>
      <c r="T248" s="85">
        <f>+'Приложение №2'!E248-'Приложение №1'!P248-'Приложение №1'!R248-'Приложение №1'!S248</f>
        <v>3305576.8640333302</v>
      </c>
      <c r="U248" s="79">
        <f t="shared" si="104"/>
        <v>10103.903388770508</v>
      </c>
      <c r="V248" s="79">
        <f t="shared" si="104"/>
        <v>10103.903388770508</v>
      </c>
      <c r="W248" s="87">
        <v>2023</v>
      </c>
      <c r="X248" s="88" t="e">
        <f>+#REF!-'[1]Приложение №1'!$P1314</f>
        <v>#REF!</v>
      </c>
      <c r="Z248" s="46">
        <f t="shared" si="108"/>
        <v>10655644.629999999</v>
      </c>
      <c r="AA248" s="31">
        <v>0</v>
      </c>
      <c r="AB248" s="31">
        <v>0</v>
      </c>
      <c r="AC248" s="31">
        <v>0</v>
      </c>
      <c r="AD248" s="31">
        <v>0</v>
      </c>
      <c r="AE248" s="31">
        <v>0</v>
      </c>
      <c r="AF248" s="31"/>
      <c r="AG248" s="31">
        <v>0</v>
      </c>
      <c r="AH248" s="31">
        <v>0</v>
      </c>
      <c r="AI248" s="31">
        <v>0</v>
      </c>
      <c r="AJ248" s="31">
        <v>0</v>
      </c>
      <c r="AK248" s="31">
        <v>9280576.3130770195</v>
      </c>
      <c r="AL248" s="31">
        <v>0</v>
      </c>
      <c r="AM248" s="31">
        <v>1065564.463</v>
      </c>
      <c r="AN248" s="47">
        <v>106556.4463</v>
      </c>
      <c r="AO248" s="48">
        <v>202947.40762298001</v>
      </c>
      <c r="AP248" s="91">
        <f>+N248-'Приложение №2'!E248</f>
        <v>0</v>
      </c>
      <c r="AQ248" s="6">
        <v>465696.47</v>
      </c>
      <c r="AR248" s="6">
        <f>+(K248*10+L248*20)*12*0.85</f>
        <v>95737.2</v>
      </c>
      <c r="AS248" s="6">
        <f>+(K248*10+L248*20)*12*30</f>
        <v>3378960</v>
      </c>
      <c r="AT248" s="88">
        <f t="shared" si="102"/>
        <v>0</v>
      </c>
    </row>
    <row r="249" spans="1:46">
      <c r="A249" s="105">
        <f t="shared" si="105"/>
        <v>234</v>
      </c>
      <c r="B249" s="106">
        <f t="shared" si="106"/>
        <v>41</v>
      </c>
      <c r="C249" s="68" t="s">
        <v>63</v>
      </c>
      <c r="D249" s="68" t="s">
        <v>64</v>
      </c>
      <c r="E249" s="69">
        <v>1995</v>
      </c>
      <c r="F249" s="69">
        <v>2013</v>
      </c>
      <c r="G249" s="69" t="s">
        <v>58</v>
      </c>
      <c r="H249" s="69">
        <v>3</v>
      </c>
      <c r="I249" s="69">
        <v>4</v>
      </c>
      <c r="J249" s="79">
        <v>2740.5</v>
      </c>
      <c r="K249" s="79">
        <v>1849.2</v>
      </c>
      <c r="L249" s="79">
        <v>0</v>
      </c>
      <c r="M249" s="80">
        <v>67</v>
      </c>
      <c r="N249" s="81">
        <f t="shared" si="100"/>
        <v>18608626.178600043</v>
      </c>
      <c r="O249" s="79"/>
      <c r="P249" s="85">
        <v>906857.51333330001</v>
      </c>
      <c r="Q249" s="85"/>
      <c r="R249" s="85">
        <f>+AR249</f>
        <v>188618.4</v>
      </c>
      <c r="S249" s="85">
        <f t="shared" si="110"/>
        <v>2747887.0827066693</v>
      </c>
      <c r="T249" s="85">
        <f>+'Приложение №2'!E249-'Приложение №1'!P249-'Приложение №1'!R249-'Приложение №1'!S249</f>
        <v>14765263.182560073</v>
      </c>
      <c r="U249" s="79">
        <f t="shared" si="104"/>
        <v>10063.068450465089</v>
      </c>
      <c r="V249" s="79">
        <f t="shared" si="104"/>
        <v>10063.068450465089</v>
      </c>
      <c r="W249" s="87">
        <v>2023</v>
      </c>
      <c r="X249" s="88" t="e">
        <f>+#REF!-'[1]Приложение №1'!$P1315</f>
        <v>#REF!</v>
      </c>
      <c r="Z249" s="46">
        <f t="shared" si="108"/>
        <v>20908568.740000039</v>
      </c>
      <c r="AA249" s="31">
        <v>0</v>
      </c>
      <c r="AB249" s="31">
        <v>0</v>
      </c>
      <c r="AC249" s="31">
        <v>0</v>
      </c>
      <c r="AD249" s="31">
        <v>0</v>
      </c>
      <c r="AE249" s="31">
        <v>0</v>
      </c>
      <c r="AF249" s="31"/>
      <c r="AG249" s="31">
        <v>0</v>
      </c>
      <c r="AH249" s="31">
        <v>0</v>
      </c>
      <c r="AI249" s="31">
        <v>0</v>
      </c>
      <c r="AJ249" s="31">
        <v>0</v>
      </c>
      <c r="AK249" s="31">
        <v>18210401.578377999</v>
      </c>
      <c r="AL249" s="31">
        <v>0</v>
      </c>
      <c r="AM249" s="31">
        <v>2090856.8740000001</v>
      </c>
      <c r="AN249" s="47">
        <v>209085.6874</v>
      </c>
      <c r="AO249" s="48">
        <v>398224.60022204003</v>
      </c>
      <c r="AP249" s="91">
        <f>+N249-'Приложение №2'!E249</f>
        <v>0</v>
      </c>
      <c r="AQ249" s="6">
        <v>908516.69</v>
      </c>
      <c r="AR249" s="6">
        <f>+(K249*10+L249*20)*12*0.85</f>
        <v>188618.4</v>
      </c>
      <c r="AS249" s="6">
        <f>+(K249*10+L249*20)*12*30-S19</f>
        <v>2747887.0827066693</v>
      </c>
      <c r="AT249" s="88">
        <f t="shared" si="102"/>
        <v>0</v>
      </c>
    </row>
    <row r="250" spans="1:46">
      <c r="A250" s="105">
        <f t="shared" si="105"/>
        <v>235</v>
      </c>
      <c r="B250" s="106">
        <f t="shared" si="106"/>
        <v>42</v>
      </c>
      <c r="C250" s="68" t="s">
        <v>71</v>
      </c>
      <c r="D250" s="68" t="s">
        <v>74</v>
      </c>
      <c r="E250" s="69">
        <v>1996</v>
      </c>
      <c r="F250" s="69">
        <v>1996</v>
      </c>
      <c r="G250" s="69" t="s">
        <v>73</v>
      </c>
      <c r="H250" s="69">
        <v>9</v>
      </c>
      <c r="I250" s="69">
        <v>2</v>
      </c>
      <c r="J250" s="79">
        <v>5868.8</v>
      </c>
      <c r="K250" s="79">
        <v>4891.1000000000004</v>
      </c>
      <c r="L250" s="79">
        <v>103.4</v>
      </c>
      <c r="M250" s="80">
        <v>176</v>
      </c>
      <c r="N250" s="81">
        <f t="shared" si="100"/>
        <v>3609894.2457876457</v>
      </c>
      <c r="O250" s="79"/>
      <c r="P250" s="85"/>
      <c r="Q250" s="85"/>
      <c r="R250" s="85">
        <v>0</v>
      </c>
      <c r="S250" s="85">
        <f>+'Приложение №2'!E250-'Приложение №1'!R250</f>
        <v>3609894.2457876457</v>
      </c>
      <c r="T250" s="85">
        <v>0</v>
      </c>
      <c r="U250" s="79">
        <f t="shared" si="104"/>
        <v>722.773900448022</v>
      </c>
      <c r="V250" s="79">
        <f t="shared" si="104"/>
        <v>722.773900448022</v>
      </c>
      <c r="W250" s="87">
        <v>2023</v>
      </c>
      <c r="X250" s="88" t="e">
        <f>+#REF!-'[1]Приложение №1'!$P1445</f>
        <v>#REF!</v>
      </c>
      <c r="Z250" s="46">
        <f t="shared" si="108"/>
        <v>26916272.679462217</v>
      </c>
      <c r="AA250" s="31">
        <v>11954408.568709699</v>
      </c>
      <c r="AB250" s="31">
        <v>4782903.5702124899</v>
      </c>
      <c r="AC250" s="31">
        <v>3532642.50892779</v>
      </c>
      <c r="AD250" s="31">
        <v>2257520.5141524901</v>
      </c>
      <c r="AE250" s="31">
        <v>0</v>
      </c>
      <c r="AF250" s="31"/>
      <c r="AG250" s="31">
        <v>531117.68749178003</v>
      </c>
      <c r="AH250" s="31">
        <v>0</v>
      </c>
      <c r="AI250" s="31"/>
      <c r="AJ250" s="31">
        <v>0</v>
      </c>
      <c r="AK250" s="31">
        <v>0</v>
      </c>
      <c r="AL250" s="31">
        <v>0</v>
      </c>
      <c r="AM250" s="31">
        <v>2917548.1015033401</v>
      </c>
      <c r="AN250" s="47">
        <v>321479.91337035998</v>
      </c>
      <c r="AO250" s="48">
        <v>618651.81509427296</v>
      </c>
      <c r="AP250" s="91">
        <f>+N250-'Приложение №2'!E250</f>
        <v>0</v>
      </c>
      <c r="AQ250" s="88">
        <f>3041149.84-R26</f>
        <v>-1448998.3458218481</v>
      </c>
      <c r="AR250" s="6">
        <f>+(K250*13.29+L250*22.52)*12*0.85</f>
        <v>686779.12739999988</v>
      </c>
      <c r="AS250" s="6">
        <f>+(K250*13.29+L250*22.52)*12*30-2665031.47-S26</f>
        <v>18192004.549999997</v>
      </c>
      <c r="AT250" s="88">
        <f t="shared" si="102"/>
        <v>-14582110.30421235</v>
      </c>
    </row>
    <row r="251" spans="1:46">
      <c r="A251" s="105">
        <f t="shared" si="105"/>
        <v>236</v>
      </c>
      <c r="B251" s="106">
        <f t="shared" si="106"/>
        <v>43</v>
      </c>
      <c r="C251" s="68" t="s">
        <v>71</v>
      </c>
      <c r="D251" s="68" t="s">
        <v>336</v>
      </c>
      <c r="E251" s="69">
        <v>1991</v>
      </c>
      <c r="F251" s="69">
        <v>2011</v>
      </c>
      <c r="G251" s="69" t="s">
        <v>73</v>
      </c>
      <c r="H251" s="69">
        <v>9</v>
      </c>
      <c r="I251" s="69">
        <v>1</v>
      </c>
      <c r="J251" s="79">
        <v>2848.2</v>
      </c>
      <c r="K251" s="79">
        <v>2372.6999999999998</v>
      </c>
      <c r="L251" s="79">
        <v>100.6</v>
      </c>
      <c r="M251" s="80">
        <v>61</v>
      </c>
      <c r="N251" s="81">
        <f t="shared" si="100"/>
        <v>2085412.760843613</v>
      </c>
      <c r="O251" s="79"/>
      <c r="P251" s="85"/>
      <c r="Q251" s="85"/>
      <c r="R251" s="85">
        <f t="shared" si="107"/>
        <v>734493.91899999999</v>
      </c>
      <c r="S251" s="85">
        <f>+'Приложение №2'!E251-'Приложение №1'!R251</f>
        <v>1350918.841843613</v>
      </c>
      <c r="T251" s="85">
        <v>0</v>
      </c>
      <c r="U251" s="79">
        <f t="shared" si="104"/>
        <v>843.17016166401697</v>
      </c>
      <c r="V251" s="79">
        <f t="shared" si="104"/>
        <v>843.17016166401697</v>
      </c>
      <c r="W251" s="87">
        <v>2023</v>
      </c>
      <c r="X251" s="88" t="e">
        <f>+#REF!-'[1]Приложение №1'!$P1335</f>
        <v>#REF!</v>
      </c>
      <c r="Z251" s="46">
        <f t="shared" si="108"/>
        <v>9685484.1454348173</v>
      </c>
      <c r="AA251" s="31">
        <v>6420381.7111990303</v>
      </c>
      <c r="AB251" s="31">
        <v>0</v>
      </c>
      <c r="AC251" s="31">
        <v>1897284.43913911</v>
      </c>
      <c r="AD251" s="31">
        <v>0</v>
      </c>
      <c r="AE251" s="31">
        <v>0</v>
      </c>
      <c r="AF251" s="31"/>
      <c r="AG251" s="31">
        <v>285248.59826123499</v>
      </c>
      <c r="AH251" s="31">
        <v>0</v>
      </c>
      <c r="AI251" s="31">
        <v>0</v>
      </c>
      <c r="AJ251" s="31">
        <v>0</v>
      </c>
      <c r="AK251" s="31">
        <v>0</v>
      </c>
      <c r="AL251" s="31">
        <v>0</v>
      </c>
      <c r="AM251" s="31">
        <v>797586.23367659096</v>
      </c>
      <c r="AN251" s="47">
        <v>96854.841454348207</v>
      </c>
      <c r="AO251" s="48">
        <v>188128.321704503</v>
      </c>
      <c r="AP251" s="91">
        <f>+N251-'Приложение №2'!E251</f>
        <v>0</v>
      </c>
      <c r="AQ251" s="6">
        <f>1575336.79-1185589.56</f>
        <v>389747.23</v>
      </c>
      <c r="AR251" s="6">
        <f>+(K251*13.29+L251*22.52)*12*0.85</f>
        <v>344746.68899999995</v>
      </c>
      <c r="AS251" s="6">
        <f>+(K251*13.29+L251*22.52)*12*30</f>
        <v>12167530.199999999</v>
      </c>
      <c r="AT251" s="88">
        <f t="shared" si="102"/>
        <v>-10816611.358156387</v>
      </c>
    </row>
    <row r="252" spans="1:46">
      <c r="A252" s="105">
        <f t="shared" si="105"/>
        <v>237</v>
      </c>
      <c r="B252" s="106">
        <f t="shared" si="106"/>
        <v>44</v>
      </c>
      <c r="C252" s="68" t="s">
        <v>71</v>
      </c>
      <c r="D252" s="68" t="s">
        <v>337</v>
      </c>
      <c r="E252" s="69">
        <v>1995</v>
      </c>
      <c r="F252" s="69">
        <v>1995</v>
      </c>
      <c r="G252" s="69" t="s">
        <v>73</v>
      </c>
      <c r="H252" s="69">
        <v>10</v>
      </c>
      <c r="I252" s="69">
        <v>1</v>
      </c>
      <c r="J252" s="79">
        <v>3279.6</v>
      </c>
      <c r="K252" s="79">
        <v>2806.4</v>
      </c>
      <c r="L252" s="79">
        <v>0</v>
      </c>
      <c r="M252" s="80">
        <v>105</v>
      </c>
      <c r="N252" s="81">
        <f t="shared" si="100"/>
        <v>19703004.987476192</v>
      </c>
      <c r="O252" s="79"/>
      <c r="P252" s="85">
        <v>3772182.5490253898</v>
      </c>
      <c r="Q252" s="85"/>
      <c r="R252" s="85">
        <f t="shared" si="107"/>
        <v>1023686.0467999999</v>
      </c>
      <c r="S252" s="85">
        <f t="shared" si="110"/>
        <v>7481735.5199999977</v>
      </c>
      <c r="T252" s="85">
        <f>+'Приложение №2'!E252-'Приложение №1'!P252-'Приложение №1'!R252-'Приложение №1'!S252</f>
        <v>7425400.8716508038</v>
      </c>
      <c r="U252" s="79">
        <f t="shared" si="104"/>
        <v>7020.7400896081072</v>
      </c>
      <c r="V252" s="79">
        <f t="shared" si="104"/>
        <v>7020.7400896081072</v>
      </c>
      <c r="W252" s="87">
        <v>2023</v>
      </c>
      <c r="X252" s="88" t="e">
        <f>+#REF!-'[1]Приложение №1'!$P1340</f>
        <v>#REF!</v>
      </c>
      <c r="Z252" s="46">
        <f t="shared" si="108"/>
        <v>19818033.24747619</v>
      </c>
      <c r="AA252" s="31">
        <v>0</v>
      </c>
      <c r="AB252" s="31">
        <v>0</v>
      </c>
      <c r="AC252" s="31">
        <v>0</v>
      </c>
      <c r="AD252" s="31">
        <v>0</v>
      </c>
      <c r="AE252" s="31">
        <v>0</v>
      </c>
      <c r="AF252" s="31"/>
      <c r="AG252" s="31">
        <v>0</v>
      </c>
      <c r="AH252" s="31">
        <v>0</v>
      </c>
      <c r="AI252" s="31">
        <v>0</v>
      </c>
      <c r="AJ252" s="31">
        <v>0</v>
      </c>
      <c r="AK252" s="31">
        <v>19266518.528552201</v>
      </c>
      <c r="AL252" s="31">
        <v>0</v>
      </c>
      <c r="AM252" s="31">
        <v>106194.98</v>
      </c>
      <c r="AN252" s="31">
        <v>24000</v>
      </c>
      <c r="AO252" s="48">
        <v>421319.73892398999</v>
      </c>
      <c r="AP252" s="91">
        <f>+N252-'Приложение №2'!E252</f>
        <v>0</v>
      </c>
      <c r="AQ252" s="6">
        <f>1651544.69-504144.3-504144.3144</f>
        <v>643256.07559999987</v>
      </c>
      <c r="AR252" s="6">
        <f>+(K252*13.29+L252*22.52)*12*0.85</f>
        <v>380429.97119999997</v>
      </c>
      <c r="AS252" s="6">
        <f>+(K252*13.29+L252*22.52)*12*30-3285777.08-2659427.56</f>
        <v>7481735.5199999977</v>
      </c>
      <c r="AT252" s="88">
        <f t="shared" si="102"/>
        <v>0</v>
      </c>
    </row>
    <row r="253" spans="1:46">
      <c r="A253" s="105">
        <f t="shared" si="105"/>
        <v>238</v>
      </c>
      <c r="B253" s="106">
        <f t="shared" si="106"/>
        <v>45</v>
      </c>
      <c r="C253" s="68" t="s">
        <v>71</v>
      </c>
      <c r="D253" s="68" t="s">
        <v>338</v>
      </c>
      <c r="E253" s="69">
        <v>1995</v>
      </c>
      <c r="F253" s="69">
        <v>2002</v>
      </c>
      <c r="G253" s="69" t="s">
        <v>73</v>
      </c>
      <c r="H253" s="69">
        <v>10</v>
      </c>
      <c r="I253" s="69">
        <v>1</v>
      </c>
      <c r="J253" s="79">
        <v>3274.9</v>
      </c>
      <c r="K253" s="79">
        <v>3274.9</v>
      </c>
      <c r="L253" s="79">
        <v>0</v>
      </c>
      <c r="M253" s="80">
        <v>107</v>
      </c>
      <c r="N253" s="81">
        <f t="shared" si="100"/>
        <v>7890001.6978085143</v>
      </c>
      <c r="O253" s="79"/>
      <c r="P253" s="85"/>
      <c r="Q253" s="85"/>
      <c r="R253" s="85">
        <f t="shared" si="107"/>
        <v>1883122.0537999999</v>
      </c>
      <c r="S253" s="85">
        <f>+'Приложение №2'!E253-'Приложение №1'!R253</f>
        <v>6006879.6440085145</v>
      </c>
      <c r="T253" s="85">
        <v>0</v>
      </c>
      <c r="U253" s="79">
        <f t="shared" si="104"/>
        <v>2409.2343881671241</v>
      </c>
      <c r="V253" s="79">
        <f t="shared" si="104"/>
        <v>2409.2343881671241</v>
      </c>
      <c r="W253" s="87">
        <v>2023</v>
      </c>
      <c r="X253" s="88" t="e">
        <f>+#REF!-'[1]Приложение №1'!$P1348</f>
        <v>#REF!</v>
      </c>
      <c r="Z253" s="46">
        <f t="shared" si="108"/>
        <v>13763058.555082267</v>
      </c>
      <c r="AA253" s="31">
        <v>6414391.2079975698</v>
      </c>
      <c r="AB253" s="31">
        <v>0</v>
      </c>
      <c r="AC253" s="31">
        <v>0</v>
      </c>
      <c r="AD253" s="31">
        <v>1211320.4642977</v>
      </c>
      <c r="AE253" s="31">
        <v>0</v>
      </c>
      <c r="AF253" s="31"/>
      <c r="AG253" s="31">
        <v>0</v>
      </c>
      <c r="AH253" s="31">
        <v>0</v>
      </c>
      <c r="AI253" s="31">
        <v>0</v>
      </c>
      <c r="AJ253" s="31">
        <v>4459999.4943992104</v>
      </c>
      <c r="AK253" s="31">
        <v>0</v>
      </c>
      <c r="AL253" s="31">
        <v>0</v>
      </c>
      <c r="AM253" s="31">
        <v>1275426.77732372</v>
      </c>
      <c r="AN253" s="47">
        <v>137630.58555082299</v>
      </c>
      <c r="AO253" s="48">
        <v>264290.02551324503</v>
      </c>
      <c r="AP253" s="91">
        <f>+N253-'Приложение №2'!E253</f>
        <v>0</v>
      </c>
      <c r="AQ253" s="6">
        <f>2154157.37-126729.3148-588244.8956</f>
        <v>1439183.1595999999</v>
      </c>
      <c r="AR253" s="6">
        <f>+(K253*13.29+L253*22.52)*12*0.85</f>
        <v>443938.89419999992</v>
      </c>
      <c r="AS253" s="6">
        <f>+(K253*13.29+L253*22.52)*12*30-1139379.7452-2540032.37</f>
        <v>11989019.444799997</v>
      </c>
      <c r="AT253" s="88">
        <f t="shared" si="102"/>
        <v>-5982139.8007914824</v>
      </c>
    </row>
    <row r="254" spans="1:46">
      <c r="A254" s="105">
        <f t="shared" si="105"/>
        <v>239</v>
      </c>
      <c r="B254" s="106">
        <f t="shared" si="106"/>
        <v>46</v>
      </c>
      <c r="C254" s="68" t="s">
        <v>71</v>
      </c>
      <c r="D254" s="68" t="s">
        <v>339</v>
      </c>
      <c r="E254" s="69">
        <v>1983</v>
      </c>
      <c r="F254" s="69">
        <v>2015</v>
      </c>
      <c r="G254" s="69" t="s">
        <v>73</v>
      </c>
      <c r="H254" s="69">
        <v>5</v>
      </c>
      <c r="I254" s="69">
        <v>4</v>
      </c>
      <c r="J254" s="79">
        <v>4471.8999999999996</v>
      </c>
      <c r="K254" s="79">
        <v>3791</v>
      </c>
      <c r="L254" s="79">
        <v>256.8</v>
      </c>
      <c r="M254" s="80">
        <v>156</v>
      </c>
      <c r="N254" s="81">
        <f t="shared" si="100"/>
        <v>11172353.687432691</v>
      </c>
      <c r="O254" s="79"/>
      <c r="P254" s="85"/>
      <c r="Q254" s="85"/>
      <c r="R254" s="85">
        <f t="shared" si="107"/>
        <v>2235221.37</v>
      </c>
      <c r="S254" s="85">
        <f>+'Приложение №2'!E254-'Приложение №1'!R254</f>
        <v>8937132.3174326904</v>
      </c>
      <c r="T254" s="85">
        <v>9.3132257461547893E-10</v>
      </c>
      <c r="U254" s="79">
        <f t="shared" si="104"/>
        <v>2760.1051651348116</v>
      </c>
      <c r="V254" s="79">
        <f t="shared" si="104"/>
        <v>2760.1051651348116</v>
      </c>
      <c r="W254" s="87">
        <v>2023</v>
      </c>
      <c r="X254" s="88" t="e">
        <f>+#REF!-'[1]Приложение №1'!$P1349</f>
        <v>#REF!</v>
      </c>
      <c r="Z254" s="46">
        <f t="shared" si="108"/>
        <v>12482547.809364172</v>
      </c>
      <c r="AA254" s="31">
        <v>7789654.8248060504</v>
      </c>
      <c r="AB254" s="31">
        <v>0</v>
      </c>
      <c r="AC254" s="31">
        <v>0</v>
      </c>
      <c r="AD254" s="31">
        <v>3143610.4937155801</v>
      </c>
      <c r="AE254" s="31">
        <v>0</v>
      </c>
      <c r="AF254" s="31"/>
      <c r="AG254" s="31">
        <v>0</v>
      </c>
      <c r="AH254" s="31">
        <v>0</v>
      </c>
      <c r="AI254" s="31">
        <v>0</v>
      </c>
      <c r="AJ254" s="31">
        <v>0</v>
      </c>
      <c r="AK254" s="31">
        <v>0</v>
      </c>
      <c r="AL254" s="31">
        <v>0</v>
      </c>
      <c r="AM254" s="31">
        <v>1185368.6438378401</v>
      </c>
      <c r="AN254" s="47">
        <v>124825.478093642</v>
      </c>
      <c r="AO254" s="48">
        <v>239088.36891106001</v>
      </c>
      <c r="AP254" s="91">
        <f>+N254-'Приложение №2'!E254</f>
        <v>0</v>
      </c>
      <c r="AQ254" s="6">
        <v>1796152.17</v>
      </c>
      <c r="AR254" s="6">
        <f t="shared" ref="AR254:AR265" si="114">+(K254*10+L254*20)*12*0.85</f>
        <v>439069.2</v>
      </c>
      <c r="AS254" s="6">
        <f>+(K254*10+L254*20)*12*30</f>
        <v>15496560</v>
      </c>
      <c r="AT254" s="88">
        <f t="shared" si="102"/>
        <v>-6559427.6825673096</v>
      </c>
    </row>
    <row r="255" spans="1:46">
      <c r="A255" s="105">
        <f t="shared" si="105"/>
        <v>240</v>
      </c>
      <c r="B255" s="106">
        <f t="shared" si="106"/>
        <v>47</v>
      </c>
      <c r="C255" s="68" t="s">
        <v>71</v>
      </c>
      <c r="D255" s="68" t="s">
        <v>340</v>
      </c>
      <c r="E255" s="69">
        <v>1983</v>
      </c>
      <c r="F255" s="69">
        <v>2015</v>
      </c>
      <c r="G255" s="69" t="s">
        <v>73</v>
      </c>
      <c r="H255" s="69">
        <v>5</v>
      </c>
      <c r="I255" s="69">
        <v>3</v>
      </c>
      <c r="J255" s="79">
        <v>5101.8</v>
      </c>
      <c r="K255" s="79">
        <v>4226.1000000000004</v>
      </c>
      <c r="L255" s="79">
        <v>155.6</v>
      </c>
      <c r="M255" s="80">
        <v>188</v>
      </c>
      <c r="N255" s="81">
        <f t="shared" si="100"/>
        <v>12298370.967827704</v>
      </c>
      <c r="O255" s="79"/>
      <c r="P255" s="85"/>
      <c r="Q255" s="85"/>
      <c r="R255" s="85">
        <f t="shared" si="107"/>
        <v>2554358.16</v>
      </c>
      <c r="S255" s="85">
        <f>+'Приложение №2'!E255-'Приложение №1'!R255</f>
        <v>9744012.8078277037</v>
      </c>
      <c r="T255" s="85">
        <v>0</v>
      </c>
      <c r="U255" s="79">
        <f t="shared" si="104"/>
        <v>2806.7578720194679</v>
      </c>
      <c r="V255" s="79">
        <f t="shared" si="104"/>
        <v>2806.7578720194679</v>
      </c>
      <c r="W255" s="87">
        <v>2023</v>
      </c>
      <c r="X255" s="88" t="e">
        <f>+#REF!-'[1]Приложение №1'!$P1350</f>
        <v>#REF!</v>
      </c>
      <c r="Z255" s="46">
        <f t="shared" si="108"/>
        <v>13740614.366325345</v>
      </c>
      <c r="AA255" s="31">
        <v>8574743.2839111704</v>
      </c>
      <c r="AB255" s="31">
        <v>0</v>
      </c>
      <c r="AC255" s="31">
        <v>0</v>
      </c>
      <c r="AD255" s="31">
        <v>3460442.5452050199</v>
      </c>
      <c r="AE255" s="31">
        <v>0</v>
      </c>
      <c r="AF255" s="31"/>
      <c r="AG255" s="31">
        <v>0</v>
      </c>
      <c r="AH255" s="31">
        <v>0</v>
      </c>
      <c r="AI255" s="31">
        <v>0</v>
      </c>
      <c r="AJ255" s="31">
        <v>0</v>
      </c>
      <c r="AK255" s="31">
        <v>0</v>
      </c>
      <c r="AL255" s="31">
        <v>0</v>
      </c>
      <c r="AM255" s="31">
        <v>1304837.25483439</v>
      </c>
      <c r="AN255" s="47">
        <v>137406.14366325401</v>
      </c>
      <c r="AO255" s="48">
        <v>263185.13871151302</v>
      </c>
      <c r="AP255" s="91">
        <f>+N255-'Приложение №2'!E255</f>
        <v>0</v>
      </c>
      <c r="AQ255" s="6">
        <v>2091553.56</v>
      </c>
      <c r="AR255" s="6">
        <f t="shared" si="114"/>
        <v>462804.6</v>
      </c>
      <c r="AS255" s="6">
        <f>+(K255*10+L255*20)*12*30</f>
        <v>16334280</v>
      </c>
      <c r="AT255" s="88">
        <f t="shared" si="102"/>
        <v>-6590267.1921722963</v>
      </c>
    </row>
    <row r="256" spans="1:46">
      <c r="A256" s="105">
        <f t="shared" si="105"/>
        <v>241</v>
      </c>
      <c r="B256" s="106">
        <f t="shared" si="106"/>
        <v>48</v>
      </c>
      <c r="C256" s="68" t="s">
        <v>71</v>
      </c>
      <c r="D256" s="68" t="s">
        <v>341</v>
      </c>
      <c r="E256" s="69">
        <v>1982</v>
      </c>
      <c r="F256" s="69">
        <v>2008</v>
      </c>
      <c r="G256" s="69" t="s">
        <v>73</v>
      </c>
      <c r="H256" s="69">
        <v>5</v>
      </c>
      <c r="I256" s="69">
        <v>7</v>
      </c>
      <c r="J256" s="79">
        <v>6399.1</v>
      </c>
      <c r="K256" s="79">
        <v>4849.8999999999996</v>
      </c>
      <c r="L256" s="79">
        <v>814.5</v>
      </c>
      <c r="M256" s="80">
        <v>218</v>
      </c>
      <c r="N256" s="81">
        <f t="shared" si="100"/>
        <v>15830114.837610537</v>
      </c>
      <c r="O256" s="79"/>
      <c r="P256" s="85"/>
      <c r="Q256" s="85"/>
      <c r="R256" s="85">
        <f t="shared" si="107"/>
        <v>2890759.6999999997</v>
      </c>
      <c r="S256" s="85">
        <f>+'Приложение №2'!E256-'Приложение №1'!R256</f>
        <v>12939355.137610538</v>
      </c>
      <c r="T256" s="85">
        <v>0</v>
      </c>
      <c r="U256" s="79">
        <f t="shared" si="104"/>
        <v>2794.6675442430865</v>
      </c>
      <c r="V256" s="79">
        <f t="shared" si="104"/>
        <v>2794.6675442430865</v>
      </c>
      <c r="W256" s="87">
        <v>2023</v>
      </c>
      <c r="X256" s="88" t="e">
        <f>+#REF!-'[1]Приложение №1'!$P1355</f>
        <v>#REF!</v>
      </c>
      <c r="Z256" s="46">
        <f t="shared" ref="Z256:Z292" si="115">SUM(AA256:AO256)</f>
        <v>16411893.353984786</v>
      </c>
      <c r="AA256" s="31">
        <v>10225965.4266984</v>
      </c>
      <c r="AB256" s="31">
        <v>0</v>
      </c>
      <c r="AC256" s="31">
        <v>3907208.0564832599</v>
      </c>
      <c r="AD256" s="31">
        <v>0</v>
      </c>
      <c r="AE256" s="31">
        <v>0</v>
      </c>
      <c r="AF256" s="31"/>
      <c r="AG256" s="31">
        <v>424568.124112911</v>
      </c>
      <c r="AH256" s="31">
        <v>0</v>
      </c>
      <c r="AI256" s="31">
        <v>0</v>
      </c>
      <c r="AJ256" s="31">
        <v>0</v>
      </c>
      <c r="AK256" s="31">
        <v>0</v>
      </c>
      <c r="AL256" s="31">
        <v>0</v>
      </c>
      <c r="AM256" s="31">
        <v>1371684.48860908</v>
      </c>
      <c r="AN256" s="47">
        <v>164118.93353984799</v>
      </c>
      <c r="AO256" s="48">
        <v>318348.32454128802</v>
      </c>
      <c r="AP256" s="91">
        <f>+N256-'Приложение №2'!E256</f>
        <v>0</v>
      </c>
      <c r="AQ256" s="6">
        <v>2229911.9</v>
      </c>
      <c r="AR256" s="6">
        <f t="shared" si="114"/>
        <v>660847.79999999993</v>
      </c>
      <c r="AS256" s="6">
        <f>+(K256*10+L256*20)*12*30</f>
        <v>23324040</v>
      </c>
      <c r="AT256" s="88">
        <f t="shared" si="102"/>
        <v>-10384684.862389462</v>
      </c>
    </row>
    <row r="257" spans="1:46">
      <c r="A257" s="105">
        <f t="shared" si="105"/>
        <v>242</v>
      </c>
      <c r="B257" s="106">
        <f t="shared" si="106"/>
        <v>49</v>
      </c>
      <c r="C257" s="68" t="s">
        <v>109</v>
      </c>
      <c r="D257" s="68" t="s">
        <v>342</v>
      </c>
      <c r="E257" s="69">
        <v>1979</v>
      </c>
      <c r="F257" s="69">
        <v>2013</v>
      </c>
      <c r="G257" s="69" t="s">
        <v>58</v>
      </c>
      <c r="H257" s="69">
        <v>5</v>
      </c>
      <c r="I257" s="69">
        <v>4</v>
      </c>
      <c r="J257" s="79">
        <v>2793.1</v>
      </c>
      <c r="K257" s="79">
        <v>2468.5</v>
      </c>
      <c r="L257" s="79">
        <v>86.9</v>
      </c>
      <c r="M257" s="80">
        <v>97</v>
      </c>
      <c r="N257" s="81">
        <f t="shared" si="100"/>
        <v>2251512.1387999998</v>
      </c>
      <c r="O257" s="79"/>
      <c r="P257" s="85"/>
      <c r="Q257" s="85"/>
      <c r="R257" s="85">
        <f t="shared" si="107"/>
        <v>1302890.54</v>
      </c>
      <c r="S257" s="85">
        <f>+'Приложение №2'!E257-'Приложение №1'!R257</f>
        <v>948621.5987999998</v>
      </c>
      <c r="T257" s="85">
        <v>0</v>
      </c>
      <c r="U257" s="79">
        <f t="shared" si="104"/>
        <v>881.08012005948183</v>
      </c>
      <c r="V257" s="79">
        <f t="shared" si="104"/>
        <v>881.08012005948183</v>
      </c>
      <c r="W257" s="87">
        <v>2023</v>
      </c>
      <c r="X257" s="88" t="e">
        <f>+#REF!-'[1]Приложение №1'!$P617</f>
        <v>#REF!</v>
      </c>
      <c r="Z257" s="46">
        <f t="shared" si="115"/>
        <v>2529788.92</v>
      </c>
      <c r="AA257" s="31">
        <v>0</v>
      </c>
      <c r="AB257" s="31">
        <v>0</v>
      </c>
      <c r="AC257" s="31">
        <v>2203329.77902968</v>
      </c>
      <c r="AD257" s="31">
        <v>0</v>
      </c>
      <c r="AE257" s="31">
        <v>0</v>
      </c>
      <c r="AF257" s="31"/>
      <c r="AG257" s="31">
        <v>0</v>
      </c>
      <c r="AH257" s="31">
        <v>0</v>
      </c>
      <c r="AI257" s="31">
        <v>0</v>
      </c>
      <c r="AJ257" s="31">
        <v>0</v>
      </c>
      <c r="AK257" s="31">
        <v>0</v>
      </c>
      <c r="AL257" s="31">
        <v>0</v>
      </c>
      <c r="AM257" s="31">
        <v>252978.89199999999</v>
      </c>
      <c r="AN257" s="47">
        <v>25297.889200000001</v>
      </c>
      <c r="AO257" s="48">
        <v>48182.359770319999</v>
      </c>
      <c r="AP257" s="91">
        <f>+N257-'Приложение №2'!E257</f>
        <v>0</v>
      </c>
      <c r="AQ257" s="6">
        <v>1033375.94</v>
      </c>
      <c r="AR257" s="6">
        <f t="shared" si="114"/>
        <v>269514.59999999998</v>
      </c>
      <c r="AS257" s="6">
        <f>+(K257*10+L257*20)*12*30</f>
        <v>9512280</v>
      </c>
      <c r="AT257" s="88">
        <f t="shared" si="102"/>
        <v>-8563658.4012000002</v>
      </c>
    </row>
    <row r="258" spans="1:46">
      <c r="A258" s="105">
        <f t="shared" si="105"/>
        <v>243</v>
      </c>
      <c r="B258" s="106">
        <f t="shared" si="106"/>
        <v>50</v>
      </c>
      <c r="C258" s="68" t="s">
        <v>109</v>
      </c>
      <c r="D258" s="68" t="s">
        <v>343</v>
      </c>
      <c r="E258" s="69">
        <v>1991</v>
      </c>
      <c r="F258" s="69">
        <v>2016</v>
      </c>
      <c r="G258" s="69" t="s">
        <v>111</v>
      </c>
      <c r="H258" s="69">
        <v>5</v>
      </c>
      <c r="I258" s="69">
        <v>4</v>
      </c>
      <c r="J258" s="79">
        <v>4887.3</v>
      </c>
      <c r="K258" s="79">
        <v>4825.5</v>
      </c>
      <c r="L258" s="79">
        <v>0</v>
      </c>
      <c r="M258" s="80">
        <v>240</v>
      </c>
      <c r="N258" s="81">
        <f t="shared" si="100"/>
        <v>3102944.9011480003</v>
      </c>
      <c r="O258" s="79"/>
      <c r="P258" s="85"/>
      <c r="Q258" s="85"/>
      <c r="R258" s="85">
        <f t="shared" si="107"/>
        <v>2337821.67</v>
      </c>
      <c r="S258" s="85">
        <f>+'Приложение №2'!E258-'Приложение №1'!R258</f>
        <v>765123.23114800034</v>
      </c>
      <c r="T258" s="85">
        <f>+'Приложение №2'!E258-'Приложение №1'!P258-'Приложение №1'!Q258-'Приложение №1'!R258-'Приложение №1'!S258</f>
        <v>0</v>
      </c>
      <c r="U258" s="79">
        <f t="shared" si="104"/>
        <v>643.03075352771737</v>
      </c>
      <c r="V258" s="79">
        <f t="shared" si="104"/>
        <v>643.03075352771737</v>
      </c>
      <c r="W258" s="87">
        <v>2023</v>
      </c>
      <c r="X258" s="88" t="e">
        <f>+#REF!-'[1]Приложение №1'!$P1182</f>
        <v>#REF!</v>
      </c>
      <c r="Z258" s="46">
        <f t="shared" si="115"/>
        <v>16330841.700000001</v>
      </c>
      <c r="AA258" s="31">
        <v>0</v>
      </c>
      <c r="AB258" s="31">
        <v>0</v>
      </c>
      <c r="AC258" s="31">
        <v>0</v>
      </c>
      <c r="AD258" s="31">
        <v>0</v>
      </c>
      <c r="AE258" s="31">
        <v>0</v>
      </c>
      <c r="AF258" s="31"/>
      <c r="AG258" s="31">
        <v>0</v>
      </c>
      <c r="AH258" s="31">
        <v>0</v>
      </c>
      <c r="AI258" s="31">
        <v>15836071.998852</v>
      </c>
      <c r="AJ258" s="31">
        <v>0</v>
      </c>
      <c r="AK258" s="31">
        <v>0</v>
      </c>
      <c r="AL258" s="31">
        <v>0</v>
      </c>
      <c r="AM258" s="31">
        <v>101648.88</v>
      </c>
      <c r="AN258" s="31">
        <v>46818</v>
      </c>
      <c r="AO258" s="48">
        <v>346302.82114800002</v>
      </c>
      <c r="AP258" s="91">
        <f>+N258-'Приложение №2'!E258</f>
        <v>0</v>
      </c>
      <c r="AQ258" s="6">
        <v>1845620.67</v>
      </c>
      <c r="AR258" s="6">
        <f t="shared" si="114"/>
        <v>492201</v>
      </c>
      <c r="AS258" s="6">
        <f>+(K258*10+L258*20)*12*30</f>
        <v>17371800</v>
      </c>
      <c r="AT258" s="88">
        <f t="shared" si="102"/>
        <v>-16606676.768851999</v>
      </c>
    </row>
    <row r="259" spans="1:46">
      <c r="A259" s="105">
        <f t="shared" si="105"/>
        <v>244</v>
      </c>
      <c r="B259" s="106">
        <f t="shared" si="106"/>
        <v>51</v>
      </c>
      <c r="C259" s="68" t="s">
        <v>109</v>
      </c>
      <c r="D259" s="68" t="s">
        <v>112</v>
      </c>
      <c r="E259" s="69">
        <v>1999</v>
      </c>
      <c r="F259" s="69">
        <v>2011</v>
      </c>
      <c r="G259" s="69" t="s">
        <v>58</v>
      </c>
      <c r="H259" s="69">
        <v>4</v>
      </c>
      <c r="I259" s="69">
        <v>3</v>
      </c>
      <c r="J259" s="79">
        <v>1789.4</v>
      </c>
      <c r="K259" s="79">
        <v>1789.4</v>
      </c>
      <c r="L259" s="79">
        <v>0</v>
      </c>
      <c r="M259" s="80">
        <v>56</v>
      </c>
      <c r="N259" s="81">
        <f t="shared" si="100"/>
        <v>1283744.6199999999</v>
      </c>
      <c r="O259" s="79"/>
      <c r="P259" s="85"/>
      <c r="Q259" s="85"/>
      <c r="R259" s="85">
        <f>+AR259</f>
        <v>182518.8</v>
      </c>
      <c r="S259" s="85">
        <f>+AS259</f>
        <v>238135.03436800186</v>
      </c>
      <c r="T259" s="85">
        <f>+'Приложение №2'!E259-'Приложение №1'!P259-'Приложение №1'!Q259-'Приложение №1'!R259-'Приложение №1'!S259</f>
        <v>863090.78563199798</v>
      </c>
      <c r="U259" s="79">
        <f t="shared" si="104"/>
        <v>717.41624008047381</v>
      </c>
      <c r="V259" s="79">
        <f t="shared" si="104"/>
        <v>717.41624008047381</v>
      </c>
      <c r="W259" s="87">
        <v>2023</v>
      </c>
      <c r="X259" s="88" t="e">
        <f>+#REF!-'[1]Приложение №1'!$P1233</f>
        <v>#REF!</v>
      </c>
      <c r="Z259" s="46">
        <f t="shared" si="115"/>
        <v>15155840.090000002</v>
      </c>
      <c r="AA259" s="31">
        <v>3843679.5940451999</v>
      </c>
      <c r="AB259" s="31">
        <v>0</v>
      </c>
      <c r="AC259" s="31">
        <v>1430991.0437205599</v>
      </c>
      <c r="AD259" s="31">
        <v>895890.87583128002</v>
      </c>
      <c r="AE259" s="31">
        <v>0</v>
      </c>
      <c r="AF259" s="31"/>
      <c r="AG259" s="31">
        <v>147492.512475</v>
      </c>
      <c r="AH259" s="31">
        <v>0</v>
      </c>
      <c r="AI259" s="31">
        <v>7026831.1230768003</v>
      </c>
      <c r="AJ259" s="31">
        <v>0</v>
      </c>
      <c r="AK259" s="31">
        <v>0</v>
      </c>
      <c r="AL259" s="31">
        <v>0</v>
      </c>
      <c r="AM259" s="31">
        <v>1367570.9297</v>
      </c>
      <c r="AN259" s="47">
        <v>151558.40090000001</v>
      </c>
      <c r="AO259" s="48">
        <v>291825.61025115999</v>
      </c>
      <c r="AP259" s="91">
        <f>+N259-'Приложение №2'!E259</f>
        <v>0</v>
      </c>
      <c r="AQ259" s="88">
        <f>725047.53-R57</f>
        <v>-164367.46999999997</v>
      </c>
      <c r="AR259" s="6">
        <f t="shared" si="114"/>
        <v>182518.8</v>
      </c>
      <c r="AS259" s="6">
        <f>+(K259*10+L259*20)*12*30-S57</f>
        <v>238135.03436800186</v>
      </c>
      <c r="AT259" s="88">
        <f t="shared" si="102"/>
        <v>0</v>
      </c>
    </row>
    <row r="260" spans="1:46">
      <c r="A260" s="105">
        <f t="shared" ref="A260:A275" si="116">+A259+1</f>
        <v>245</v>
      </c>
      <c r="B260" s="106">
        <f t="shared" ref="B260:B275" si="117">+B259+1</f>
        <v>52</v>
      </c>
      <c r="C260" s="68" t="s">
        <v>109</v>
      </c>
      <c r="D260" s="68" t="s">
        <v>116</v>
      </c>
      <c r="E260" s="69">
        <v>1986</v>
      </c>
      <c r="F260" s="69">
        <v>2013</v>
      </c>
      <c r="G260" s="69" t="s">
        <v>111</v>
      </c>
      <c r="H260" s="69">
        <v>4</v>
      </c>
      <c r="I260" s="69">
        <v>2</v>
      </c>
      <c r="J260" s="79">
        <v>3830.7</v>
      </c>
      <c r="K260" s="79">
        <v>3476.2</v>
      </c>
      <c r="L260" s="79">
        <v>0</v>
      </c>
      <c r="M260" s="80">
        <v>146</v>
      </c>
      <c r="N260" s="81">
        <f t="shared" si="100"/>
        <v>11425328.479018999</v>
      </c>
      <c r="O260" s="79"/>
      <c r="P260" s="85">
        <f>+'Приложение №2'!E260-'Приложение №1'!R260-'Приложение №1'!S260</f>
        <v>9113158.8490190003</v>
      </c>
      <c r="Q260" s="85"/>
      <c r="R260" s="85">
        <f>'[6]КПКР 2021 оплата по источникам'!$AY$1225+'[6]КПКР 2021 оплата по источникам'!$AY$1226</f>
        <v>272879.95</v>
      </c>
      <c r="S260" s="85">
        <f>'[6]КПКР 2021 оплата по источникам'!$AZ$1225+'[6]КПКР 2021 оплата по источникам'!$AZ$1226</f>
        <v>2039289.68</v>
      </c>
      <c r="T260" s="79">
        <f>+'Приложение №2'!E260-'Приложение №1'!P260-'Приложение №1'!Q260-'Приложение №1'!R260-'Приложение №1'!S260</f>
        <v>0</v>
      </c>
      <c r="U260" s="85">
        <f t="shared" si="104"/>
        <v>3286.7293248429319</v>
      </c>
      <c r="V260" s="85">
        <f t="shared" si="104"/>
        <v>3286.7293248429319</v>
      </c>
      <c r="W260" s="87">
        <v>2023</v>
      </c>
      <c r="X260" s="88" t="e">
        <f>+#REF!-'[1]Приложение №1'!$P1017</f>
        <v>#REF!</v>
      </c>
      <c r="Z260" s="46">
        <f t="shared" si="115"/>
        <v>63545858.420000024</v>
      </c>
      <c r="AA260" s="31">
        <v>5818965.56459946</v>
      </c>
      <c r="AB260" s="31">
        <v>3365266.8627295201</v>
      </c>
      <c r="AC260" s="31">
        <v>3557336.2493503802</v>
      </c>
      <c r="AD260" s="31">
        <v>2712499.1287925998</v>
      </c>
      <c r="AE260" s="31">
        <v>1083587.87912004</v>
      </c>
      <c r="AF260" s="31"/>
      <c r="AG260" s="31">
        <v>289142.86613099999</v>
      </c>
      <c r="AH260" s="31">
        <v>0</v>
      </c>
      <c r="AI260" s="31">
        <v>10358644.6581282</v>
      </c>
      <c r="AJ260" s="31">
        <v>0</v>
      </c>
      <c r="AK260" s="31">
        <v>20111367.361018099</v>
      </c>
      <c r="AL260" s="31">
        <v>7909542.8401185004</v>
      </c>
      <c r="AM260" s="31">
        <v>6496795.2884999998</v>
      </c>
      <c r="AN260" s="47">
        <v>635458.58420000004</v>
      </c>
      <c r="AO260" s="48">
        <v>1207251.1373122199</v>
      </c>
      <c r="AP260" s="91">
        <f>+N260-'Приложение №2'!E260</f>
        <v>0</v>
      </c>
      <c r="AQ260" s="6">
        <f>1393126.98-102965.87</f>
        <v>1290161.1099999999</v>
      </c>
      <c r="AR260" s="6">
        <f t="shared" si="114"/>
        <v>354572.39999999997</v>
      </c>
      <c r="AS260" s="6">
        <f>+(K260*10+L260*20)*12*30</f>
        <v>12514320</v>
      </c>
      <c r="AT260" s="88">
        <f t="shared" si="102"/>
        <v>-10475030.32</v>
      </c>
    </row>
    <row r="261" spans="1:46">
      <c r="A261" s="105">
        <f t="shared" si="116"/>
        <v>246</v>
      </c>
      <c r="B261" s="106">
        <f t="shared" si="117"/>
        <v>53</v>
      </c>
      <c r="C261" s="68" t="s">
        <v>109</v>
      </c>
      <c r="D261" s="68" t="s">
        <v>113</v>
      </c>
      <c r="E261" s="69">
        <v>1995</v>
      </c>
      <c r="F261" s="69">
        <v>2013</v>
      </c>
      <c r="G261" s="69" t="s">
        <v>111</v>
      </c>
      <c r="H261" s="69">
        <v>5</v>
      </c>
      <c r="I261" s="69">
        <v>4</v>
      </c>
      <c r="J261" s="79">
        <v>4929.5</v>
      </c>
      <c r="K261" s="79">
        <v>4328.8999999999996</v>
      </c>
      <c r="L261" s="79">
        <v>0</v>
      </c>
      <c r="M261" s="80">
        <v>159</v>
      </c>
      <c r="N261" s="81">
        <f t="shared" si="100"/>
        <v>4526101.9687000001</v>
      </c>
      <c r="O261" s="79"/>
      <c r="P261" s="85"/>
      <c r="Q261" s="85"/>
      <c r="R261" s="85">
        <f t="shared" si="107"/>
        <v>1488007.09</v>
      </c>
      <c r="S261" s="85">
        <f>+'Приложение №2'!E261-'Приложение №1'!R261</f>
        <v>3038094.8787000002</v>
      </c>
      <c r="T261" s="85">
        <v>0</v>
      </c>
      <c r="U261" s="79">
        <f t="shared" si="104"/>
        <v>1045.5547526392388</v>
      </c>
      <c r="V261" s="79">
        <f t="shared" si="104"/>
        <v>1045.5547526392388</v>
      </c>
      <c r="W261" s="87">
        <v>2023</v>
      </c>
      <c r="X261" s="88" t="e">
        <f>+#REF!-'[1]Приложение №1'!$P1236</f>
        <v>#REF!</v>
      </c>
      <c r="Z261" s="46">
        <f t="shared" si="115"/>
        <v>77122932.979999959</v>
      </c>
      <c r="AA261" s="31">
        <v>7245200.61515796</v>
      </c>
      <c r="AB261" s="31">
        <v>4190097.5862702602</v>
      </c>
      <c r="AC261" s="31">
        <v>4429243.3865698203</v>
      </c>
      <c r="AD261" s="31">
        <v>3377335.7392437598</v>
      </c>
      <c r="AE261" s="31">
        <v>0</v>
      </c>
      <c r="AF261" s="31"/>
      <c r="AG261" s="31">
        <v>360012.11029560002</v>
      </c>
      <c r="AH261" s="31">
        <v>0</v>
      </c>
      <c r="AI261" s="31">
        <v>12897560.1974562</v>
      </c>
      <c r="AJ261" s="31">
        <v>0</v>
      </c>
      <c r="AK261" s="31">
        <v>25040686.283834301</v>
      </c>
      <c r="AL261" s="31">
        <v>9848180.7538505998</v>
      </c>
      <c r="AM261" s="31">
        <v>7489740.9763000002</v>
      </c>
      <c r="AN261" s="47">
        <v>771229.32979999995</v>
      </c>
      <c r="AO261" s="48">
        <v>1473646.0012214601</v>
      </c>
      <c r="AP261" s="91">
        <f>+N261-'Приложение №2'!E261</f>
        <v>0</v>
      </c>
      <c r="AQ261" s="88">
        <f>1948762.98-R58</f>
        <v>1046459.29</v>
      </c>
      <c r="AR261" s="6">
        <f t="shared" si="114"/>
        <v>441547.8</v>
      </c>
      <c r="AS261" s="6">
        <f>+(K261*10+L261*20)*12*30-S58</f>
        <v>8602058.2485374007</v>
      </c>
      <c r="AT261" s="88">
        <f t="shared" si="102"/>
        <v>-5563963.3698374005</v>
      </c>
    </row>
    <row r="262" spans="1:46">
      <c r="A262" s="105">
        <f t="shared" si="116"/>
        <v>247</v>
      </c>
      <c r="B262" s="106">
        <f t="shared" si="117"/>
        <v>54</v>
      </c>
      <c r="C262" s="68" t="s">
        <v>109</v>
      </c>
      <c r="D262" s="68" t="s">
        <v>344</v>
      </c>
      <c r="E262" s="69">
        <v>1954</v>
      </c>
      <c r="F262" s="69">
        <v>2005</v>
      </c>
      <c r="G262" s="69" t="s">
        <v>58</v>
      </c>
      <c r="H262" s="69">
        <v>3</v>
      </c>
      <c r="I262" s="69">
        <v>3</v>
      </c>
      <c r="J262" s="79">
        <v>1802.3</v>
      </c>
      <c r="K262" s="79">
        <v>1033</v>
      </c>
      <c r="L262" s="79">
        <v>769.3</v>
      </c>
      <c r="M262" s="80">
        <v>35</v>
      </c>
      <c r="N262" s="81">
        <f t="shared" si="100"/>
        <v>3657664.212765906</v>
      </c>
      <c r="O262" s="79"/>
      <c r="P262" s="85"/>
      <c r="Q262" s="85"/>
      <c r="R262" s="85">
        <f t="shared" si="107"/>
        <v>1158057.5900000001</v>
      </c>
      <c r="S262" s="85">
        <f>+'Приложение №2'!E262-'Приложение №1'!P262-'Приложение №1'!Q262-'Приложение №1'!R262</f>
        <v>2499606.6227659062</v>
      </c>
      <c r="T262" s="85">
        <f>+'Приложение №2'!E262-'Приложение №1'!P262-'Приложение №1'!Q262-'Приложение №1'!R262-'Приложение №1'!S262</f>
        <v>0</v>
      </c>
      <c r="U262" s="79">
        <f t="shared" si="104"/>
        <v>2029.4424972345926</v>
      </c>
      <c r="V262" s="79">
        <f t="shared" si="104"/>
        <v>2029.4424972345926</v>
      </c>
      <c r="W262" s="87">
        <v>2023</v>
      </c>
      <c r="X262" s="88" t="e">
        <f>+#REF!-'[1]Приложение №1'!$P1598</f>
        <v>#REF!</v>
      </c>
      <c r="Z262" s="46">
        <f t="shared" si="115"/>
        <v>16373215.820000006</v>
      </c>
      <c r="AA262" s="31">
        <v>0</v>
      </c>
      <c r="AB262" s="31">
        <v>0</v>
      </c>
      <c r="AC262" s="31">
        <v>0</v>
      </c>
      <c r="AD262" s="31">
        <v>0</v>
      </c>
      <c r="AE262" s="31">
        <v>0</v>
      </c>
      <c r="AF262" s="31"/>
      <c r="AG262" s="31">
        <v>0</v>
      </c>
      <c r="AH262" s="31">
        <v>0</v>
      </c>
      <c r="AI262" s="31">
        <v>15841009.1872341</v>
      </c>
      <c r="AJ262" s="31">
        <v>0</v>
      </c>
      <c r="AK262" s="31">
        <v>0</v>
      </c>
      <c r="AL262" s="31">
        <v>0</v>
      </c>
      <c r="AM262" s="31">
        <v>144246.84530748599</v>
      </c>
      <c r="AN262" s="31">
        <v>41549</v>
      </c>
      <c r="AO262" s="48">
        <v>346410.78745841997</v>
      </c>
      <c r="AP262" s="91">
        <f>+N262-'Приложение №2'!E262</f>
        <v>0</v>
      </c>
      <c r="AQ262" s="6">
        <v>895754.39</v>
      </c>
      <c r="AR262" s="6">
        <f t="shared" si="114"/>
        <v>262303.2</v>
      </c>
      <c r="AS262" s="6">
        <f>+(K262*10+L262*20)*12*30</f>
        <v>9257760</v>
      </c>
      <c r="AT262" s="88">
        <f t="shared" si="102"/>
        <v>-6758153.3772340938</v>
      </c>
    </row>
    <row r="263" spans="1:46">
      <c r="A263" s="105">
        <f t="shared" si="116"/>
        <v>248</v>
      </c>
      <c r="B263" s="106">
        <f t="shared" si="117"/>
        <v>55</v>
      </c>
      <c r="C263" s="68" t="s">
        <v>109</v>
      </c>
      <c r="D263" s="68" t="s">
        <v>345</v>
      </c>
      <c r="E263" s="69">
        <v>1968</v>
      </c>
      <c r="F263" s="69">
        <v>2013</v>
      </c>
      <c r="G263" s="69" t="s">
        <v>58</v>
      </c>
      <c r="H263" s="69">
        <v>5</v>
      </c>
      <c r="I263" s="69">
        <v>4</v>
      </c>
      <c r="J263" s="79">
        <v>3228.9</v>
      </c>
      <c r="K263" s="79">
        <v>2518.9</v>
      </c>
      <c r="L263" s="79">
        <v>710</v>
      </c>
      <c r="M263" s="80">
        <v>136</v>
      </c>
      <c r="N263" s="81">
        <f t="shared" si="100"/>
        <v>1141676.79756688</v>
      </c>
      <c r="O263" s="79"/>
      <c r="P263" s="85"/>
      <c r="Q263" s="85"/>
      <c r="R263" s="85">
        <f>+'Приложение №2'!E263</f>
        <v>1141676.79756688</v>
      </c>
      <c r="S263" s="85">
        <f>+'Приложение №2'!E263-'Приложение №1'!R263</f>
        <v>0</v>
      </c>
      <c r="T263" s="85">
        <v>0</v>
      </c>
      <c r="U263" s="79">
        <f t="shared" si="104"/>
        <v>353.58072333205735</v>
      </c>
      <c r="V263" s="79">
        <f t="shared" si="104"/>
        <v>353.58072333205735</v>
      </c>
      <c r="W263" s="87">
        <v>2023</v>
      </c>
      <c r="X263" s="88" t="e">
        <f>+#REF!-'[1]Приложение №1'!$P1407</f>
        <v>#REF!</v>
      </c>
      <c r="Z263" s="46">
        <f t="shared" si="115"/>
        <v>27107198.400000002</v>
      </c>
      <c r="AA263" s="31">
        <v>5940143.1063865796</v>
      </c>
      <c r="AB263" s="31">
        <v>2116717.1923795799</v>
      </c>
      <c r="AC263" s="31">
        <v>2211498.4827243001</v>
      </c>
      <c r="AD263" s="31">
        <v>1384537.88247348</v>
      </c>
      <c r="AE263" s="31">
        <v>847110.81731472001</v>
      </c>
      <c r="AF263" s="31"/>
      <c r="AG263" s="31">
        <v>227939.55009504</v>
      </c>
      <c r="AH263" s="31">
        <v>0</v>
      </c>
      <c r="AI263" s="31">
        <v>10859485.412210399</v>
      </c>
      <c r="AJ263" s="31">
        <v>0</v>
      </c>
      <c r="AK263" s="31">
        <v>0</v>
      </c>
      <c r="AL263" s="31">
        <v>0</v>
      </c>
      <c r="AM263" s="31">
        <v>2732884.5975000001</v>
      </c>
      <c r="AN263" s="47">
        <v>271071.984</v>
      </c>
      <c r="AO263" s="48">
        <v>515809.3749159</v>
      </c>
      <c r="AP263" s="91">
        <f>+N263-'Приложение №2'!E263</f>
        <v>0</v>
      </c>
      <c r="AQ263" s="6">
        <v>1993779.07</v>
      </c>
      <c r="AR263" s="6">
        <f t="shared" si="114"/>
        <v>401767.8</v>
      </c>
      <c r="AS263" s="6">
        <f>+(K263*10+L263*20)*12*30</f>
        <v>14180040</v>
      </c>
      <c r="AT263" s="88">
        <f t="shared" si="102"/>
        <v>-14180040</v>
      </c>
    </row>
    <row r="264" spans="1:46">
      <c r="A264" s="105">
        <f t="shared" si="116"/>
        <v>249</v>
      </c>
      <c r="B264" s="106">
        <f t="shared" si="117"/>
        <v>56</v>
      </c>
      <c r="C264" s="68" t="s">
        <v>109</v>
      </c>
      <c r="D264" s="68" t="s">
        <v>129</v>
      </c>
      <c r="E264" s="69">
        <v>1965</v>
      </c>
      <c r="F264" s="69">
        <v>2005</v>
      </c>
      <c r="G264" s="69" t="s">
        <v>58</v>
      </c>
      <c r="H264" s="69">
        <v>4</v>
      </c>
      <c r="I264" s="69">
        <v>2</v>
      </c>
      <c r="J264" s="79">
        <v>1948.5</v>
      </c>
      <c r="K264" s="79">
        <v>1410</v>
      </c>
      <c r="L264" s="79">
        <v>537.70000000000005</v>
      </c>
      <c r="M264" s="80">
        <v>38</v>
      </c>
      <c r="N264" s="81">
        <f t="shared" si="100"/>
        <v>5487157.1376640005</v>
      </c>
      <c r="O264" s="79"/>
      <c r="P264" s="85"/>
      <c r="Q264" s="85"/>
      <c r="R264" s="85">
        <f t="shared" si="107"/>
        <v>0</v>
      </c>
      <c r="S264" s="85">
        <f>+'Приложение №2'!E264-'Приложение №1'!P264-'Приложение №1'!Q264-'Приложение №1'!R264</f>
        <v>5487157.1376640005</v>
      </c>
      <c r="T264" s="85">
        <v>0</v>
      </c>
      <c r="U264" s="79">
        <f t="shared" si="104"/>
        <v>2817.2496471037634</v>
      </c>
      <c r="V264" s="79">
        <f t="shared" si="104"/>
        <v>2817.2496471037634</v>
      </c>
      <c r="W264" s="87">
        <v>2023</v>
      </c>
      <c r="X264" s="88" t="e">
        <f>+#REF!-'[1]Приложение №1'!$P1526</f>
        <v>#REF!</v>
      </c>
      <c r="Z264" s="46">
        <f t="shared" si="115"/>
        <v>10380935.740000002</v>
      </c>
      <c r="AA264" s="31">
        <v>4172919.5503249802</v>
      </c>
      <c r="AB264" s="31">
        <v>1486982.7864103799</v>
      </c>
      <c r="AC264" s="31">
        <v>1553566.1571465</v>
      </c>
      <c r="AD264" s="31">
        <v>972630.63727284002</v>
      </c>
      <c r="AE264" s="31">
        <v>595090.92894678004</v>
      </c>
      <c r="AF264" s="31"/>
      <c r="AG264" s="31">
        <v>160126.34455524001</v>
      </c>
      <c r="AH264" s="31">
        <v>0</v>
      </c>
      <c r="AI264" s="31">
        <v>0</v>
      </c>
      <c r="AJ264" s="31">
        <v>0</v>
      </c>
      <c r="AK264" s="31">
        <v>0</v>
      </c>
      <c r="AL264" s="31">
        <v>0</v>
      </c>
      <c r="AM264" s="31">
        <v>1140281.4974</v>
      </c>
      <c r="AN264" s="47">
        <v>103809.35739999999</v>
      </c>
      <c r="AO264" s="48">
        <v>195528.48054327999</v>
      </c>
      <c r="AP264" s="91">
        <f>+N264-'Приложение №2'!E264</f>
        <v>0</v>
      </c>
      <c r="AQ264" s="88">
        <f>945052.78-R70</f>
        <v>-253510.80000000005</v>
      </c>
      <c r="AR264" s="6">
        <f t="shared" si="114"/>
        <v>253510.8</v>
      </c>
      <c r="AS264" s="6">
        <f>+(K264*10+L264*20)*12*30-S70</f>
        <v>8702683.9458512403</v>
      </c>
      <c r="AT264" s="88">
        <f t="shared" si="102"/>
        <v>-3215526.8081872398</v>
      </c>
    </row>
    <row r="265" spans="1:46">
      <c r="A265" s="105">
        <f t="shared" si="116"/>
        <v>250</v>
      </c>
      <c r="B265" s="106">
        <f t="shared" si="117"/>
        <v>57</v>
      </c>
      <c r="C265" s="68" t="s">
        <v>109</v>
      </c>
      <c r="D265" s="68" t="s">
        <v>121</v>
      </c>
      <c r="E265" s="69">
        <v>1963</v>
      </c>
      <c r="F265" s="69">
        <v>2013</v>
      </c>
      <c r="G265" s="69" t="s">
        <v>58</v>
      </c>
      <c r="H265" s="69">
        <v>4</v>
      </c>
      <c r="I265" s="69">
        <v>4</v>
      </c>
      <c r="J265" s="79">
        <v>5268.75</v>
      </c>
      <c r="K265" s="79">
        <v>3170.15</v>
      </c>
      <c r="L265" s="79">
        <v>2098.6</v>
      </c>
      <c r="M265" s="80">
        <v>92</v>
      </c>
      <c r="N265" s="81">
        <f t="shared" si="100"/>
        <v>4535092.0845060004</v>
      </c>
      <c r="O265" s="79"/>
      <c r="P265" s="85">
        <v>2983667.61</v>
      </c>
      <c r="Q265" s="85"/>
      <c r="R265" s="85">
        <f t="shared" ref="R265" si="118">+AQ265+AR265</f>
        <v>0</v>
      </c>
      <c r="S265" s="85">
        <f>+'Приложение №2'!E265-'Приложение №1'!R265-P265</f>
        <v>1551424.4745060005</v>
      </c>
      <c r="T265" s="79">
        <f>+'Приложение №2'!E265-'Приложение №1'!P265-'Приложение №1'!Q265-'Приложение №1'!R265-'Приложение №1'!S265</f>
        <v>0</v>
      </c>
      <c r="U265" s="85">
        <f t="shared" si="104"/>
        <v>860.75294605096087</v>
      </c>
      <c r="V265" s="85">
        <f t="shared" si="104"/>
        <v>860.75294605096087</v>
      </c>
      <c r="W265" s="87">
        <v>2023</v>
      </c>
      <c r="X265" s="88" t="e">
        <f>+#REF!-'[1]Приложение №1'!$P1206</f>
        <v>#REF!</v>
      </c>
      <c r="Z265" s="46">
        <f t="shared" si="115"/>
        <v>55905524.456026606</v>
      </c>
      <c r="AA265" s="31">
        <v>8910375.13096359</v>
      </c>
      <c r="AB265" s="31">
        <v>3183729.7650160301</v>
      </c>
      <c r="AC265" s="31">
        <v>3374754.2381990599</v>
      </c>
      <c r="AD265" s="31">
        <v>2149419.79800305</v>
      </c>
      <c r="AE265" s="31">
        <v>1581654.1276199999</v>
      </c>
      <c r="AF265" s="31"/>
      <c r="AG265" s="31">
        <v>320562.32128199999</v>
      </c>
      <c r="AH265" s="31">
        <v>0</v>
      </c>
      <c r="AI265" s="31">
        <v>16307858.9365629</v>
      </c>
      <c r="AJ265" s="31">
        <v>0</v>
      </c>
      <c r="AK265" s="31">
        <v>8424086.4921022002</v>
      </c>
      <c r="AL265" s="31">
        <v>9161049.1317717694</v>
      </c>
      <c r="AM265" s="31">
        <v>1263665.5900000001</v>
      </c>
      <c r="AN265" s="31">
        <v>60324.08</v>
      </c>
      <c r="AO265" s="48">
        <v>1168044.8445059999</v>
      </c>
      <c r="AP265" s="91">
        <f>+N265-'Приложение №2'!E265</f>
        <v>0</v>
      </c>
      <c r="AQ265" s="88">
        <f>3051973.41-R66</f>
        <v>-751469.70000000019</v>
      </c>
      <c r="AR265" s="6">
        <f t="shared" si="114"/>
        <v>751469.7</v>
      </c>
      <c r="AS265" s="6">
        <f>+(K265*10+L265*20)*12*30-S66</f>
        <v>15430747.939692017</v>
      </c>
      <c r="AT265" s="88">
        <f t="shared" si="102"/>
        <v>-13879323.465186017</v>
      </c>
    </row>
    <row r="266" spans="1:46">
      <c r="A266" s="105">
        <f t="shared" si="116"/>
        <v>251</v>
      </c>
      <c r="B266" s="106">
        <f t="shared" si="117"/>
        <v>58</v>
      </c>
      <c r="C266" s="68" t="s">
        <v>109</v>
      </c>
      <c r="D266" s="68" t="s">
        <v>131</v>
      </c>
      <c r="E266" s="69">
        <v>1989</v>
      </c>
      <c r="F266" s="69">
        <v>2017</v>
      </c>
      <c r="G266" s="69" t="s">
        <v>111</v>
      </c>
      <c r="H266" s="69">
        <v>9</v>
      </c>
      <c r="I266" s="69">
        <v>3</v>
      </c>
      <c r="J266" s="79">
        <v>7106.9</v>
      </c>
      <c r="K266" s="79">
        <v>6247.4</v>
      </c>
      <c r="L266" s="79">
        <v>0</v>
      </c>
      <c r="M266" s="80">
        <v>249</v>
      </c>
      <c r="N266" s="81">
        <f t="shared" si="100"/>
        <v>12736306.474216621</v>
      </c>
      <c r="O266" s="79"/>
      <c r="P266" s="85">
        <v>2760799.8602499999</v>
      </c>
      <c r="Q266" s="85"/>
      <c r="R266" s="85">
        <f>+AQ266+AR266-67931.3</f>
        <v>3566852.3591999998</v>
      </c>
      <c r="S266" s="85">
        <f>+'Приложение №2'!E266-'Приложение №1'!P266-'Приложение №1'!Q266-'Приложение №1'!R266</f>
        <v>6408654.2547666216</v>
      </c>
      <c r="T266" s="85">
        <f>+'Приложение №2'!E266-'Приложение №1'!P266-'Приложение №1'!Q266-'Приложение №1'!R266-'Приложение №1'!S266</f>
        <v>0</v>
      </c>
      <c r="U266" s="79">
        <f t="shared" si="104"/>
        <v>2038.6571172354295</v>
      </c>
      <c r="V266" s="79">
        <f t="shared" si="104"/>
        <v>2038.6571172354295</v>
      </c>
      <c r="W266" s="87">
        <v>2023</v>
      </c>
      <c r="X266" s="88" t="e">
        <f>+#REF!-'[1]Приложение №1'!$P538</f>
        <v>#REF!</v>
      </c>
      <c r="Z266" s="46">
        <f t="shared" si="115"/>
        <v>25881031.239999998</v>
      </c>
      <c r="AA266" s="31"/>
      <c r="AB266" s="31"/>
      <c r="AC266" s="31"/>
      <c r="AD266" s="31"/>
      <c r="AE266" s="31">
        <v>0</v>
      </c>
      <c r="AF266" s="31"/>
      <c r="AG266" s="31"/>
      <c r="AH266" s="31">
        <v>0</v>
      </c>
      <c r="AI266" s="31"/>
      <c r="AJ266" s="31">
        <v>0</v>
      </c>
      <c r="AK266" s="31">
        <v>25881031.239999998</v>
      </c>
      <c r="AL266" s="31">
        <v>0</v>
      </c>
      <c r="AM266" s="31"/>
      <c r="AN266" s="47"/>
      <c r="AO266" s="48"/>
      <c r="AP266" s="91">
        <f>+N266-'Приложение №2'!E266</f>
        <v>0</v>
      </c>
      <c r="AQ266" s="6">
        <v>2787898.61</v>
      </c>
      <c r="AR266" s="6">
        <f>+(K266*13.29+L266*22.52)*12*0.85</f>
        <v>846885.04919999989</v>
      </c>
      <c r="AS266" s="6">
        <f>+(K266*13.29+L266*22.52)*12*30-131853.4</f>
        <v>29758207.16</v>
      </c>
      <c r="AT266" s="88">
        <f t="shared" si="102"/>
        <v>-23349552.905233379</v>
      </c>
    </row>
    <row r="267" spans="1:46">
      <c r="A267" s="105">
        <f t="shared" si="116"/>
        <v>252</v>
      </c>
      <c r="B267" s="106">
        <f t="shared" si="117"/>
        <v>59</v>
      </c>
      <c r="C267" s="68" t="s">
        <v>109</v>
      </c>
      <c r="D267" s="68" t="s">
        <v>133</v>
      </c>
      <c r="E267" s="69">
        <v>1994</v>
      </c>
      <c r="F267" s="69">
        <v>2013</v>
      </c>
      <c r="G267" s="69" t="s">
        <v>111</v>
      </c>
      <c r="H267" s="69">
        <v>9</v>
      </c>
      <c r="I267" s="69">
        <v>3</v>
      </c>
      <c r="J267" s="79">
        <v>7891.7</v>
      </c>
      <c r="K267" s="79">
        <v>6600.8</v>
      </c>
      <c r="L267" s="79">
        <v>0</v>
      </c>
      <c r="M267" s="80">
        <v>291</v>
      </c>
      <c r="N267" s="81">
        <f t="shared" si="100"/>
        <v>8031120.1458791792</v>
      </c>
      <c r="O267" s="79"/>
      <c r="P267" s="85">
        <v>1020018.4912</v>
      </c>
      <c r="Q267" s="85"/>
      <c r="R267" s="85">
        <f>+AQ267+AR267</f>
        <v>1668103.1164000002</v>
      </c>
      <c r="S267" s="85">
        <f>+'Приложение №2'!E267-'Приложение №1'!P267-'Приложение №1'!Q267-'Приложение №1'!R267</f>
        <v>5342998.5382791795</v>
      </c>
      <c r="T267" s="85">
        <f>+'Приложение №2'!E267-'Приложение №1'!P267-'Приложение №1'!Q267-'Приложение №1'!R267-'Приложение №1'!S267</f>
        <v>0</v>
      </c>
      <c r="U267" s="79">
        <f t="shared" si="104"/>
        <v>1216.6889082958398</v>
      </c>
      <c r="V267" s="79">
        <f t="shared" si="104"/>
        <v>1216.6889082958398</v>
      </c>
      <c r="W267" s="87">
        <v>2023</v>
      </c>
      <c r="Z267" s="46">
        <f t="shared" si="115"/>
        <v>8703397.3199999984</v>
      </c>
      <c r="AA267" s="31"/>
      <c r="AB267" s="47"/>
      <c r="AC267" s="31"/>
      <c r="AD267" s="31"/>
      <c r="AE267" s="47">
        <v>0</v>
      </c>
      <c r="AF267" s="47">
        <v>0</v>
      </c>
      <c r="AG267" s="47"/>
      <c r="AH267" s="47">
        <v>8628684.8599999994</v>
      </c>
      <c r="AI267" s="31"/>
      <c r="AJ267" s="47">
        <v>0</v>
      </c>
      <c r="AK267" s="31"/>
      <c r="AL267" s="47">
        <v>0</v>
      </c>
      <c r="AM267" s="31">
        <v>55020.37</v>
      </c>
      <c r="AN267" s="31">
        <v>19692.09</v>
      </c>
      <c r="AO267" s="92"/>
      <c r="AP267" s="91">
        <f>+N267-'Приложение №2'!E267</f>
        <v>0</v>
      </c>
      <c r="AQ267" s="6">
        <f>4161512.94-301266.52-3086934.55</f>
        <v>773311.87000000011</v>
      </c>
      <c r="AR267" s="6">
        <f>+(K267*13.29+L267*22.52)*12*0.85</f>
        <v>894791.24639999995</v>
      </c>
      <c r="AS267" s="6">
        <f>+(K267*13.29+L267*22.52)*12*30-1198680.53-8354818.57</f>
        <v>22027368.419999998</v>
      </c>
      <c r="AT267" s="88">
        <f t="shared" si="102"/>
        <v>-16684369.881720819</v>
      </c>
    </row>
    <row r="268" spans="1:46">
      <c r="A268" s="105">
        <f t="shared" si="116"/>
        <v>253</v>
      </c>
      <c r="B268" s="106">
        <f t="shared" si="117"/>
        <v>60</v>
      </c>
      <c r="C268" s="68" t="s">
        <v>109</v>
      </c>
      <c r="D268" s="68" t="s">
        <v>346</v>
      </c>
      <c r="E268" s="69">
        <v>1984</v>
      </c>
      <c r="F268" s="69">
        <v>2016</v>
      </c>
      <c r="G268" s="69" t="s">
        <v>111</v>
      </c>
      <c r="H268" s="69">
        <v>9</v>
      </c>
      <c r="I268" s="69">
        <v>1</v>
      </c>
      <c r="J268" s="79">
        <v>7939.1</v>
      </c>
      <c r="K268" s="79">
        <v>4311.8999999999996</v>
      </c>
      <c r="L268" s="79">
        <v>91.2</v>
      </c>
      <c r="M268" s="80">
        <v>226</v>
      </c>
      <c r="N268" s="81">
        <f t="shared" si="100"/>
        <v>1069515.91491576</v>
      </c>
      <c r="O268" s="79"/>
      <c r="P268" s="85"/>
      <c r="Q268" s="85"/>
      <c r="R268" s="85">
        <f>+'Приложение №2'!E268</f>
        <v>1069515.91491576</v>
      </c>
      <c r="S268" s="85">
        <f>+'Приложение №2'!E268-'Приложение №1'!R268</f>
        <v>0</v>
      </c>
      <c r="T268" s="85">
        <v>0</v>
      </c>
      <c r="U268" s="79">
        <f t="shared" ref="U268:V301" si="119">$N268/($K268+$L268)</f>
        <v>242.9006642855625</v>
      </c>
      <c r="V268" s="79">
        <f t="shared" si="119"/>
        <v>242.9006642855625</v>
      </c>
      <c r="W268" s="87">
        <v>2023</v>
      </c>
      <c r="X268" s="88" t="e">
        <f>+#REF!-'[1]Приложение №1'!$P648</f>
        <v>#REF!</v>
      </c>
      <c r="Z268" s="46">
        <f t="shared" si="115"/>
        <v>1735600.3599999999</v>
      </c>
      <c r="AA268" s="31">
        <v>0</v>
      </c>
      <c r="AB268" s="31">
        <v>0</v>
      </c>
      <c r="AC268" s="31">
        <v>0</v>
      </c>
      <c r="AD268" s="31">
        <v>0</v>
      </c>
      <c r="AE268" s="31">
        <v>1171936.3734842399</v>
      </c>
      <c r="AF268" s="31"/>
      <c r="AG268" s="31">
        <v>0</v>
      </c>
      <c r="AH268" s="31">
        <v>0</v>
      </c>
      <c r="AI268" s="31">
        <v>0</v>
      </c>
      <c r="AJ268" s="31">
        <v>0</v>
      </c>
      <c r="AK268" s="31">
        <v>0</v>
      </c>
      <c r="AL268" s="31">
        <v>0</v>
      </c>
      <c r="AM268" s="31">
        <v>520680.10800000001</v>
      </c>
      <c r="AN268" s="47">
        <v>17356.0036</v>
      </c>
      <c r="AO268" s="48">
        <v>25627.87491576</v>
      </c>
      <c r="AP268" s="91">
        <f>+N268-'Приложение №2'!E268</f>
        <v>0</v>
      </c>
      <c r="AQ268" s="6">
        <v>2426110.94</v>
      </c>
      <c r="AR268" s="6">
        <f>+(K268*13.29+L268*22.52)*12*0.85</f>
        <v>605461.54499999993</v>
      </c>
      <c r="AS268" s="6">
        <f>+(K268*13.29+L268*22.52)*12*30</f>
        <v>21369231</v>
      </c>
      <c r="AT268" s="88">
        <f t="shared" si="102"/>
        <v>-21369231</v>
      </c>
    </row>
    <row r="269" spans="1:46">
      <c r="A269" s="105">
        <f t="shared" si="116"/>
        <v>254</v>
      </c>
      <c r="B269" s="106">
        <f t="shared" si="117"/>
        <v>61</v>
      </c>
      <c r="C269" s="68" t="s">
        <v>109</v>
      </c>
      <c r="D269" s="68" t="s">
        <v>347</v>
      </c>
      <c r="E269" s="69">
        <v>1982</v>
      </c>
      <c r="F269" s="69">
        <v>2016</v>
      </c>
      <c r="G269" s="69" t="s">
        <v>111</v>
      </c>
      <c r="H269" s="69">
        <v>9</v>
      </c>
      <c r="I269" s="69">
        <v>1</v>
      </c>
      <c r="J269" s="79">
        <v>7939.1</v>
      </c>
      <c r="K269" s="79">
        <v>4285</v>
      </c>
      <c r="L269" s="79">
        <v>172.8</v>
      </c>
      <c r="M269" s="80">
        <v>234</v>
      </c>
      <c r="N269" s="81">
        <f t="shared" si="100"/>
        <v>1137882.68042862</v>
      </c>
      <c r="O269" s="79"/>
      <c r="P269" s="85"/>
      <c r="Q269" s="85"/>
      <c r="R269" s="85">
        <f>+'Приложение №2'!E269</f>
        <v>1137882.68042862</v>
      </c>
      <c r="S269" s="85">
        <f>+'Приложение №2'!E269-'Приложение №1'!R269</f>
        <v>0</v>
      </c>
      <c r="T269" s="85">
        <v>0</v>
      </c>
      <c r="U269" s="79">
        <f t="shared" si="119"/>
        <v>255.25655714222708</v>
      </c>
      <c r="V269" s="79">
        <f t="shared" si="119"/>
        <v>255.25655714222708</v>
      </c>
      <c r="W269" s="87">
        <v>2023</v>
      </c>
      <c r="X269" s="88" t="e">
        <f>+#REF!-'[1]Приложение №1'!$P650</f>
        <v>#REF!</v>
      </c>
      <c r="Z269" s="46">
        <f t="shared" si="115"/>
        <v>1718282.5699999998</v>
      </c>
      <c r="AA269" s="31">
        <v>0</v>
      </c>
      <c r="AB269" s="31">
        <v>0</v>
      </c>
      <c r="AC269" s="31">
        <v>0</v>
      </c>
      <c r="AD269" s="31">
        <v>0</v>
      </c>
      <c r="AE269" s="31">
        <v>1160242.81287138</v>
      </c>
      <c r="AF269" s="31"/>
      <c r="AG269" s="31">
        <v>0</v>
      </c>
      <c r="AH269" s="31">
        <v>0</v>
      </c>
      <c r="AI269" s="31">
        <v>0</v>
      </c>
      <c r="AJ269" s="31">
        <v>0</v>
      </c>
      <c r="AK269" s="31">
        <v>0</v>
      </c>
      <c r="AL269" s="31">
        <v>0</v>
      </c>
      <c r="AM269" s="31">
        <v>515484.77100000001</v>
      </c>
      <c r="AN269" s="47">
        <v>17182.825700000001</v>
      </c>
      <c r="AO269" s="48">
        <v>25372.160428620002</v>
      </c>
      <c r="AP269" s="91">
        <f>+N269-'Приложение №2'!E269</f>
        <v>0</v>
      </c>
      <c r="AQ269" s="6">
        <v>2596440.5499999998</v>
      </c>
      <c r="AR269" s="6">
        <f>+(K269*13.29+L269*22.52)*12*0.85</f>
        <v>620558.88119999983</v>
      </c>
      <c r="AS269" s="6">
        <f>+(K269*13.29+L269*22.52)*12*30</f>
        <v>21902078.159999996</v>
      </c>
      <c r="AT269" s="88">
        <f t="shared" si="102"/>
        <v>-21902078.159999996</v>
      </c>
    </row>
    <row r="270" spans="1:46">
      <c r="A270" s="105">
        <f t="shared" si="116"/>
        <v>255</v>
      </c>
      <c r="B270" s="106">
        <f t="shared" si="117"/>
        <v>62</v>
      </c>
      <c r="C270" s="68" t="s">
        <v>109</v>
      </c>
      <c r="D270" s="68" t="s">
        <v>348</v>
      </c>
      <c r="E270" s="69">
        <v>1974</v>
      </c>
      <c r="F270" s="69">
        <v>2013</v>
      </c>
      <c r="G270" s="69" t="s">
        <v>111</v>
      </c>
      <c r="H270" s="69">
        <v>4</v>
      </c>
      <c r="I270" s="69">
        <v>4</v>
      </c>
      <c r="J270" s="79">
        <v>4783.3599999999997</v>
      </c>
      <c r="K270" s="79">
        <v>3510.2</v>
      </c>
      <c r="L270" s="79">
        <v>0</v>
      </c>
      <c r="M270" s="80">
        <v>164</v>
      </c>
      <c r="N270" s="81">
        <f t="shared" si="100"/>
        <v>1319013.2964199998</v>
      </c>
      <c r="O270" s="79"/>
      <c r="P270" s="85"/>
      <c r="Q270" s="85"/>
      <c r="R270" s="85">
        <f t="shared" si="107"/>
        <v>909628.81999999983</v>
      </c>
      <c r="S270" s="85">
        <f>+'Приложение №2'!E270-'Приложение №1'!R270</f>
        <v>409384.47641999996</v>
      </c>
      <c r="T270" s="85">
        <v>0</v>
      </c>
      <c r="U270" s="79">
        <f t="shared" si="119"/>
        <v>375.76585277761944</v>
      </c>
      <c r="V270" s="79">
        <f t="shared" si="119"/>
        <v>375.76585277761944</v>
      </c>
      <c r="W270" s="87">
        <v>2023</v>
      </c>
      <c r="X270" s="88" t="e">
        <f>+#REF!-'[1]Приложение №1'!$P652</f>
        <v>#REF!</v>
      </c>
      <c r="Z270" s="46">
        <f t="shared" si="115"/>
        <v>10786909.54642</v>
      </c>
      <c r="AA270" s="31">
        <v>0</v>
      </c>
      <c r="AB270" s="31">
        <v>0</v>
      </c>
      <c r="AC270" s="31">
        <v>0</v>
      </c>
      <c r="AD270" s="31">
        <v>0</v>
      </c>
      <c r="AE270" s="31">
        <v>1314097.3999999999</v>
      </c>
      <c r="AF270" s="31"/>
      <c r="AG270" s="31">
        <v>0</v>
      </c>
      <c r="AH270" s="31">
        <v>0</v>
      </c>
      <c r="AI270" s="31">
        <v>0</v>
      </c>
      <c r="AJ270" s="31">
        <v>0</v>
      </c>
      <c r="AK270" s="31">
        <v>0</v>
      </c>
      <c r="AL270" s="31">
        <v>8060676.2652086997</v>
      </c>
      <c r="AM270" s="31">
        <v>1135899.355</v>
      </c>
      <c r="AN270" s="47">
        <v>95049.965500000006</v>
      </c>
      <c r="AO270" s="48">
        <v>181186.5607113</v>
      </c>
      <c r="AP270" s="91">
        <f>+N270-'Приложение №2'!E270</f>
        <v>0</v>
      </c>
      <c r="AQ270" s="6">
        <f>1511669.96-960081.54</f>
        <v>551588.41999999993</v>
      </c>
      <c r="AR270" s="6">
        <f t="shared" ref="AR270:AR281" si="120">+(K270*10+L270*20)*12*0.85</f>
        <v>358040.39999999997</v>
      </c>
      <c r="AS270" s="6">
        <f>+(K270*10+L270*20)*12*30-10097.67</f>
        <v>12626622.33</v>
      </c>
      <c r="AT270" s="88">
        <f t="shared" si="102"/>
        <v>-12217237.85358</v>
      </c>
    </row>
    <row r="271" spans="1:46" s="5" customFormat="1">
      <c r="A271" s="105">
        <f t="shared" si="116"/>
        <v>256</v>
      </c>
      <c r="B271" s="106">
        <f t="shared" si="117"/>
        <v>63</v>
      </c>
      <c r="C271" s="68" t="s">
        <v>109</v>
      </c>
      <c r="D271" s="68" t="s">
        <v>349</v>
      </c>
      <c r="E271" s="69" t="s">
        <v>350</v>
      </c>
      <c r="F271" s="69"/>
      <c r="G271" s="69" t="s">
        <v>127</v>
      </c>
      <c r="H271" s="69" t="s">
        <v>183</v>
      </c>
      <c r="I271" s="69" t="s">
        <v>184</v>
      </c>
      <c r="J271" s="79">
        <v>5658.4</v>
      </c>
      <c r="K271" s="79">
        <v>4959.8999999999996</v>
      </c>
      <c r="L271" s="79">
        <v>0</v>
      </c>
      <c r="M271" s="80">
        <v>203</v>
      </c>
      <c r="N271" s="81">
        <f t="shared" ref="N271:N334" si="121">+P271+Q271+R271+S271+T271</f>
        <v>5459436.2899999982</v>
      </c>
      <c r="O271" s="79">
        <v>0</v>
      </c>
      <c r="P271" s="85"/>
      <c r="Q271" s="85">
        <v>0</v>
      </c>
      <c r="R271" s="85">
        <f t="shared" si="107"/>
        <v>2621887.21</v>
      </c>
      <c r="S271" s="85">
        <f>+'Приложение №2'!E271-'Приложение №1'!R271</f>
        <v>2837549.0799999982</v>
      </c>
      <c r="T271" s="85">
        <v>0</v>
      </c>
      <c r="U271" s="79">
        <f t="shared" si="119"/>
        <v>1100.7149922377464</v>
      </c>
      <c r="V271" s="79">
        <f t="shared" si="119"/>
        <v>1100.7149922377464</v>
      </c>
      <c r="W271" s="87">
        <v>2023</v>
      </c>
      <c r="X271" s="5">
        <v>1826494.26</v>
      </c>
      <c r="Y271" s="5">
        <f>+(K271*9.1+L271*18.19)*12</f>
        <v>541621.07999999996</v>
      </c>
      <c r="AA271" s="95">
        <f>+N271-'[4]Приложение № 2'!E260</f>
        <v>3749161.0999999982</v>
      </c>
      <c r="AD271" s="95">
        <f>+N271-'[4]Приложение № 2'!E260</f>
        <v>3749161.0999999982</v>
      </c>
      <c r="AP271" s="91">
        <f>+N271-'Приложение №2'!E271</f>
        <v>0</v>
      </c>
      <c r="AQ271" s="5">
        <f>2320931.87-204954.46</f>
        <v>2115977.41</v>
      </c>
      <c r="AR271" s="6">
        <f t="shared" si="120"/>
        <v>505909.8</v>
      </c>
      <c r="AS271" s="6">
        <f>+(K271*10+L271*20)*12*30-70591.75</f>
        <v>17785048.25</v>
      </c>
      <c r="AT271" s="88">
        <f t="shared" ref="AT271:AT334" si="122">+S271-AS271</f>
        <v>-14947499.170000002</v>
      </c>
    </row>
    <row r="272" spans="1:46" s="5" customFormat="1">
      <c r="A272" s="105">
        <f t="shared" si="116"/>
        <v>257</v>
      </c>
      <c r="B272" s="106">
        <f t="shared" si="117"/>
        <v>64</v>
      </c>
      <c r="C272" s="68" t="s">
        <v>109</v>
      </c>
      <c r="D272" s="68" t="s">
        <v>351</v>
      </c>
      <c r="E272" s="69" t="s">
        <v>352</v>
      </c>
      <c r="F272" s="69"/>
      <c r="G272" s="69" t="s">
        <v>127</v>
      </c>
      <c r="H272" s="69" t="s">
        <v>183</v>
      </c>
      <c r="I272" s="69" t="s">
        <v>183</v>
      </c>
      <c r="J272" s="79">
        <v>4040.3</v>
      </c>
      <c r="K272" s="79">
        <v>3442.7</v>
      </c>
      <c r="L272" s="79">
        <v>0</v>
      </c>
      <c r="M272" s="80">
        <v>150</v>
      </c>
      <c r="N272" s="81">
        <f t="shared" si="121"/>
        <v>3841382.1100000027</v>
      </c>
      <c r="O272" s="79">
        <v>0</v>
      </c>
      <c r="P272" s="85"/>
      <c r="Q272" s="85">
        <v>0</v>
      </c>
      <c r="R272" s="85">
        <f t="shared" si="107"/>
        <v>1965896.65</v>
      </c>
      <c r="S272" s="85">
        <f>+'Приложение №2'!E272-'Приложение №1'!R272</f>
        <v>1875485.4600000028</v>
      </c>
      <c r="T272" s="85">
        <v>0</v>
      </c>
      <c r="U272" s="79">
        <f t="shared" si="119"/>
        <v>1115.8050686960823</v>
      </c>
      <c r="V272" s="79">
        <f t="shared" si="119"/>
        <v>1115.8050686960823</v>
      </c>
      <c r="W272" s="87">
        <v>2023</v>
      </c>
      <c r="X272" s="5">
        <v>1285748.18</v>
      </c>
      <c r="Y272" s="5">
        <f>+(K272*9.1+L272*18.19)*12</f>
        <v>375942.83999999997</v>
      </c>
      <c r="AA272" s="95">
        <f>+N272-'[4]Приложение № 2'!E261</f>
        <v>2023581.9600000028</v>
      </c>
      <c r="AD272" s="95">
        <f>+N272-'[4]Приложение № 2'!E261</f>
        <v>2023581.9600000028</v>
      </c>
      <c r="AP272" s="91">
        <f>+N272-'Приложение №2'!E272</f>
        <v>0</v>
      </c>
      <c r="AQ272" s="5">
        <v>1614741.25</v>
      </c>
      <c r="AR272" s="6">
        <f t="shared" si="120"/>
        <v>351155.39999999997</v>
      </c>
      <c r="AS272" s="6">
        <f>+(K272*10+L272*20)*12*30</f>
        <v>12393720</v>
      </c>
      <c r="AT272" s="88">
        <f t="shared" si="122"/>
        <v>-10518234.539999997</v>
      </c>
    </row>
    <row r="273" spans="1:46">
      <c r="A273" s="105">
        <f t="shared" si="116"/>
        <v>258</v>
      </c>
      <c r="B273" s="106">
        <f t="shared" si="117"/>
        <v>65</v>
      </c>
      <c r="C273" s="68" t="s">
        <v>109</v>
      </c>
      <c r="D273" s="68" t="s">
        <v>353</v>
      </c>
      <c r="E273" s="69">
        <v>1973</v>
      </c>
      <c r="F273" s="69">
        <v>2013</v>
      </c>
      <c r="G273" s="69" t="s">
        <v>58</v>
      </c>
      <c r="H273" s="69">
        <v>5</v>
      </c>
      <c r="I273" s="69">
        <v>6</v>
      </c>
      <c r="J273" s="79">
        <v>5136.8500000000004</v>
      </c>
      <c r="K273" s="79">
        <v>4692.05</v>
      </c>
      <c r="L273" s="79">
        <v>0</v>
      </c>
      <c r="M273" s="80">
        <v>215</v>
      </c>
      <c r="N273" s="81">
        <f t="shared" si="121"/>
        <v>1998837.3649560001</v>
      </c>
      <c r="O273" s="79"/>
      <c r="P273" s="85"/>
      <c r="Q273" s="85"/>
      <c r="R273" s="85">
        <f>+'Приложение №2'!E273</f>
        <v>1998837.3649560001</v>
      </c>
      <c r="S273" s="85">
        <f>+'Приложение №2'!E273-'Приложение №1'!R273</f>
        <v>0</v>
      </c>
      <c r="T273" s="85">
        <v>0</v>
      </c>
      <c r="U273" s="79">
        <f t="shared" si="119"/>
        <v>426.00512887884827</v>
      </c>
      <c r="V273" s="79">
        <f t="shared" si="119"/>
        <v>426.00512887884827</v>
      </c>
      <c r="W273" s="87">
        <v>2023</v>
      </c>
      <c r="X273" s="88" t="e">
        <f>+#REF!-'[1]Приложение №1'!$P653</f>
        <v>#REF!</v>
      </c>
      <c r="Z273" s="46">
        <f t="shared" si="115"/>
        <v>27853394.144956019</v>
      </c>
      <c r="AA273" s="31">
        <v>0</v>
      </c>
      <c r="AB273" s="31">
        <v>0</v>
      </c>
      <c r="AC273" s="31">
        <v>0</v>
      </c>
      <c r="AD273" s="31">
        <v>0</v>
      </c>
      <c r="AE273" s="31">
        <v>1990543.04</v>
      </c>
      <c r="AF273" s="31"/>
      <c r="AG273" s="31">
        <v>0</v>
      </c>
      <c r="AH273" s="31">
        <v>0</v>
      </c>
      <c r="AI273" s="31">
        <v>0</v>
      </c>
      <c r="AJ273" s="31">
        <v>0</v>
      </c>
      <c r="AK273" s="31">
        <v>10718809.191245399</v>
      </c>
      <c r="AL273" s="31">
        <v>11561490.387011901</v>
      </c>
      <c r="AM273" s="31">
        <v>2826217.2919999999</v>
      </c>
      <c r="AN273" s="47">
        <v>260814.88320000001</v>
      </c>
      <c r="AO273" s="48">
        <v>495519.35149872</v>
      </c>
      <c r="AP273" s="91">
        <f>+N273-'Приложение №2'!E273</f>
        <v>0</v>
      </c>
      <c r="AQ273" s="6">
        <v>2285167.23</v>
      </c>
      <c r="AR273" s="6">
        <f t="shared" si="120"/>
        <v>478589.1</v>
      </c>
      <c r="AS273" s="6">
        <f>+(K273*10+L273*20)*12*30</f>
        <v>16891380</v>
      </c>
      <c r="AT273" s="88">
        <f t="shared" si="122"/>
        <v>-16891380</v>
      </c>
    </row>
    <row r="274" spans="1:46">
      <c r="A274" s="105">
        <f t="shared" si="116"/>
        <v>259</v>
      </c>
      <c r="B274" s="106">
        <f t="shared" si="117"/>
        <v>66</v>
      </c>
      <c r="C274" s="68" t="s">
        <v>109</v>
      </c>
      <c r="D274" s="68" t="s">
        <v>354</v>
      </c>
      <c r="E274" s="69">
        <v>1975</v>
      </c>
      <c r="F274" s="69">
        <v>2013</v>
      </c>
      <c r="G274" s="69" t="s">
        <v>58</v>
      </c>
      <c r="H274" s="69">
        <v>4</v>
      </c>
      <c r="I274" s="69">
        <v>6</v>
      </c>
      <c r="J274" s="79">
        <v>4262.6000000000004</v>
      </c>
      <c r="K274" s="79">
        <v>3725.7</v>
      </c>
      <c r="L274" s="79">
        <v>243.2</v>
      </c>
      <c r="M274" s="80">
        <v>159</v>
      </c>
      <c r="N274" s="81">
        <f t="shared" si="121"/>
        <v>9874517.7377000004</v>
      </c>
      <c r="O274" s="79"/>
      <c r="P274" s="85">
        <v>2143246.1168</v>
      </c>
      <c r="Q274" s="85"/>
      <c r="R274" s="85">
        <f t="shared" si="107"/>
        <v>775614.69559999998</v>
      </c>
      <c r="S274" s="85">
        <f>+AS274</f>
        <v>4780661.1140000001</v>
      </c>
      <c r="T274" s="85">
        <f>+'Приложение №2'!E274-'Приложение №1'!P274-'Приложение №1'!R274-'Приложение №1'!S274</f>
        <v>2174995.8113000002</v>
      </c>
      <c r="U274" s="79">
        <f t="shared" si="119"/>
        <v>2487.9734278263504</v>
      </c>
      <c r="V274" s="79">
        <f t="shared" si="119"/>
        <v>2487.9734278263504</v>
      </c>
      <c r="W274" s="87">
        <v>2023</v>
      </c>
      <c r="X274" s="88" t="e">
        <f>+#REF!-'[1]Приложение №1'!$P654</f>
        <v>#REF!</v>
      </c>
      <c r="Z274" s="46">
        <f t="shared" si="115"/>
        <v>40281151.460000001</v>
      </c>
      <c r="AA274" s="31">
        <v>9306102.4321519807</v>
      </c>
      <c r="AB274" s="31">
        <v>0</v>
      </c>
      <c r="AC274" s="31">
        <v>0</v>
      </c>
      <c r="AD274" s="31">
        <v>0</v>
      </c>
      <c r="AE274" s="31">
        <v>0</v>
      </c>
      <c r="AF274" s="31"/>
      <c r="AG274" s="31">
        <v>357100.62596123997</v>
      </c>
      <c r="AH274" s="31">
        <v>0</v>
      </c>
      <c r="AI274" s="31">
        <v>17012971.210712399</v>
      </c>
      <c r="AJ274" s="31">
        <v>0</v>
      </c>
      <c r="AK274" s="31">
        <v>8833213.4125485606</v>
      </c>
      <c r="AL274" s="31">
        <v>0</v>
      </c>
      <c r="AM274" s="31">
        <v>3592433.8741000001</v>
      </c>
      <c r="AN274" s="47">
        <v>402811.51459999999</v>
      </c>
      <c r="AO274" s="48">
        <v>776518.38992582005</v>
      </c>
      <c r="AP274" s="91">
        <f>+N274-'Приложение №2'!E274</f>
        <v>0</v>
      </c>
      <c r="AQ274" s="6">
        <f>1889670.92-1080583.3044-463107.12</f>
        <v>345980.49559999991</v>
      </c>
      <c r="AR274" s="6">
        <f t="shared" si="120"/>
        <v>429634.2</v>
      </c>
      <c r="AS274" s="6">
        <f>+(K274*10+L274*20)*12*30-4573.626-647859.33-9730465.93</f>
        <v>4780661.1140000001</v>
      </c>
      <c r="AT274" s="88">
        <f t="shared" si="122"/>
        <v>0</v>
      </c>
    </row>
    <row r="275" spans="1:46">
      <c r="A275" s="105">
        <f t="shared" si="116"/>
        <v>260</v>
      </c>
      <c r="B275" s="106">
        <f t="shared" si="117"/>
        <v>67</v>
      </c>
      <c r="C275" s="68" t="s">
        <v>109</v>
      </c>
      <c r="D275" s="68" t="s">
        <v>355</v>
      </c>
      <c r="E275" s="69">
        <v>1974</v>
      </c>
      <c r="F275" s="69">
        <v>2012</v>
      </c>
      <c r="G275" s="69" t="s">
        <v>58</v>
      </c>
      <c r="H275" s="69">
        <v>4</v>
      </c>
      <c r="I275" s="69">
        <v>4</v>
      </c>
      <c r="J275" s="79">
        <v>3917</v>
      </c>
      <c r="K275" s="79">
        <v>3431.9</v>
      </c>
      <c r="L275" s="79">
        <v>0</v>
      </c>
      <c r="M275" s="80">
        <v>163</v>
      </c>
      <c r="N275" s="81">
        <f t="shared" si="121"/>
        <v>9641868.1700000018</v>
      </c>
      <c r="O275" s="79"/>
      <c r="P275" s="85">
        <v>1511702.05145249</v>
      </c>
      <c r="Q275" s="85"/>
      <c r="R275" s="85">
        <f t="shared" si="107"/>
        <v>1989936.72</v>
      </c>
      <c r="S275" s="85">
        <f>+'Приложение №2'!E275-'Приложение №1'!P275-'Приложение №1'!Q275-'Приложение №1'!R275</f>
        <v>6140229.3985475106</v>
      </c>
      <c r="T275" s="85">
        <f>+'Приложение №2'!E275-'Приложение №1'!P275-'Приложение №1'!R275-'Приложение №1'!S275</f>
        <v>0</v>
      </c>
      <c r="U275" s="79">
        <f t="shared" si="119"/>
        <v>2809.4840088580672</v>
      </c>
      <c r="V275" s="79">
        <f t="shared" si="119"/>
        <v>2809.4840088580672</v>
      </c>
      <c r="W275" s="87">
        <v>2023</v>
      </c>
      <c r="X275" s="88" t="e">
        <f>+#REF!-'[1]Приложение №1'!$P397</f>
        <v>#REF!</v>
      </c>
      <c r="Z275" s="46">
        <f t="shared" si="115"/>
        <v>9641868.1699999999</v>
      </c>
      <c r="AA275" s="31">
        <v>0</v>
      </c>
      <c r="AB275" s="31">
        <v>0</v>
      </c>
      <c r="AC275" s="31">
        <v>0</v>
      </c>
      <c r="AD275" s="31">
        <v>0</v>
      </c>
      <c r="AE275" s="31">
        <v>0</v>
      </c>
      <c r="AF275" s="31"/>
      <c r="AG275" s="31">
        <v>0</v>
      </c>
      <c r="AH275" s="31">
        <v>0</v>
      </c>
      <c r="AI275" s="31">
        <v>0</v>
      </c>
      <c r="AJ275" s="31">
        <v>0</v>
      </c>
      <c r="AK275" s="31">
        <v>0</v>
      </c>
      <c r="AL275" s="31">
        <v>8397623.6501341797</v>
      </c>
      <c r="AM275" s="31">
        <v>964186.81700000004</v>
      </c>
      <c r="AN275" s="47">
        <v>96418.681700000001</v>
      </c>
      <c r="AO275" s="48">
        <v>183639.02116582001</v>
      </c>
      <c r="AP275" s="91">
        <f>+N275-'Приложение №2'!E275</f>
        <v>0</v>
      </c>
      <c r="AQ275" s="5">
        <v>1639882.92</v>
      </c>
      <c r="AR275" s="6">
        <f t="shared" si="120"/>
        <v>350053.8</v>
      </c>
      <c r="AS275" s="6">
        <f>+(K275*10+L275*20)*12*30</f>
        <v>12354840</v>
      </c>
      <c r="AT275" s="88">
        <f t="shared" si="122"/>
        <v>-6214610.6014524894</v>
      </c>
    </row>
    <row r="276" spans="1:46">
      <c r="A276" s="105">
        <f t="shared" ref="A276:A339" si="123">+A275+1</f>
        <v>261</v>
      </c>
      <c r="B276" s="106">
        <f t="shared" ref="B276:B339" si="124">+B275+1</f>
        <v>68</v>
      </c>
      <c r="C276" s="68" t="s">
        <v>109</v>
      </c>
      <c r="D276" s="68" t="s">
        <v>356</v>
      </c>
      <c r="E276" s="69">
        <v>1977</v>
      </c>
      <c r="F276" s="69">
        <v>2013</v>
      </c>
      <c r="G276" s="69" t="s">
        <v>111</v>
      </c>
      <c r="H276" s="69">
        <v>4</v>
      </c>
      <c r="I276" s="69">
        <v>6</v>
      </c>
      <c r="J276" s="79">
        <v>5713.5</v>
      </c>
      <c r="K276" s="79">
        <v>5033.6000000000004</v>
      </c>
      <c r="L276" s="79">
        <v>0</v>
      </c>
      <c r="M276" s="80">
        <v>226</v>
      </c>
      <c r="N276" s="81">
        <f t="shared" si="121"/>
        <v>2005001.28</v>
      </c>
      <c r="O276" s="79"/>
      <c r="P276" s="85"/>
      <c r="Q276" s="85"/>
      <c r="R276" s="85">
        <f>+'Приложение №2'!E276</f>
        <v>2005001.28</v>
      </c>
      <c r="S276" s="85">
        <f>+'Приложение №2'!E276-'Приложение №1'!R276</f>
        <v>0</v>
      </c>
      <c r="T276" s="85">
        <v>0</v>
      </c>
      <c r="U276" s="79">
        <f t="shared" si="119"/>
        <v>398.32352193261283</v>
      </c>
      <c r="V276" s="79">
        <f t="shared" si="119"/>
        <v>398.32352193261283</v>
      </c>
      <c r="W276" s="87">
        <v>2023</v>
      </c>
      <c r="X276" s="88" t="e">
        <f>+#REF!-'[1]Приложение №1'!$P658</f>
        <v>#REF!</v>
      </c>
      <c r="Z276" s="46">
        <f t="shared" si="115"/>
        <v>2266972.17</v>
      </c>
      <c r="AA276" s="31">
        <v>0</v>
      </c>
      <c r="AB276" s="31">
        <v>0</v>
      </c>
      <c r="AC276" s="31">
        <v>0</v>
      </c>
      <c r="AD276" s="31">
        <v>0</v>
      </c>
      <c r="AE276" s="31">
        <v>1990601.96</v>
      </c>
      <c r="AF276" s="31"/>
      <c r="AG276" s="31">
        <v>0</v>
      </c>
      <c r="AH276" s="31">
        <v>0</v>
      </c>
      <c r="AI276" s="31">
        <v>0</v>
      </c>
      <c r="AJ276" s="31">
        <v>0</v>
      </c>
      <c r="AK276" s="31">
        <v>0</v>
      </c>
      <c r="AL276" s="31">
        <v>0</v>
      </c>
      <c r="AM276" s="31">
        <v>251970.89</v>
      </c>
      <c r="AN276" s="47">
        <v>10000</v>
      </c>
      <c r="AO276" s="48">
        <v>14399.32</v>
      </c>
      <c r="AP276" s="91">
        <f>+N276-'Приложение №2'!E276</f>
        <v>0</v>
      </c>
      <c r="AQ276" s="6">
        <v>2355088.06</v>
      </c>
      <c r="AR276" s="6">
        <f t="shared" si="120"/>
        <v>513427.20000000001</v>
      </c>
      <c r="AS276" s="6">
        <f>+(K276*10+L276*20)*12*30</f>
        <v>18120960</v>
      </c>
      <c r="AT276" s="88">
        <f t="shared" si="122"/>
        <v>-18120960</v>
      </c>
    </row>
    <row r="277" spans="1:46">
      <c r="A277" s="105">
        <f t="shared" si="123"/>
        <v>262</v>
      </c>
      <c r="B277" s="106">
        <f t="shared" si="124"/>
        <v>69</v>
      </c>
      <c r="C277" s="68" t="s">
        <v>109</v>
      </c>
      <c r="D277" s="68" t="s">
        <v>138</v>
      </c>
      <c r="E277" s="69">
        <v>1974</v>
      </c>
      <c r="F277" s="69">
        <v>2013</v>
      </c>
      <c r="G277" s="69" t="s">
        <v>111</v>
      </c>
      <c r="H277" s="69">
        <v>4</v>
      </c>
      <c r="I277" s="69">
        <v>4</v>
      </c>
      <c r="J277" s="79">
        <v>3890.5</v>
      </c>
      <c r="K277" s="79">
        <v>3406.6</v>
      </c>
      <c r="L277" s="79">
        <v>0</v>
      </c>
      <c r="M277" s="80">
        <v>175</v>
      </c>
      <c r="N277" s="81">
        <f t="shared" si="121"/>
        <v>1363080.4118900001</v>
      </c>
      <c r="O277" s="79"/>
      <c r="P277" s="85">
        <f>+'Приложение №2'!E277-'Приложение №1'!R277-'Приложение №1'!S277</f>
        <v>989123.26378000085</v>
      </c>
      <c r="Q277" s="85"/>
      <c r="R277" s="85">
        <f>+AR277</f>
        <v>347473.2</v>
      </c>
      <c r="S277" s="85">
        <f>+AS277</f>
        <v>26483.948109999299</v>
      </c>
      <c r="T277" s="85">
        <v>0</v>
      </c>
      <c r="U277" s="79">
        <f t="shared" si="119"/>
        <v>400.12928194974467</v>
      </c>
      <c r="V277" s="79">
        <f t="shared" si="119"/>
        <v>400.12928194974467</v>
      </c>
      <c r="W277" s="87">
        <v>2023</v>
      </c>
      <c r="X277" s="88" t="e">
        <f>+#REF!-'[1]Приложение №1'!$P987</f>
        <v>#REF!</v>
      </c>
      <c r="Z277" s="46">
        <f t="shared" si="115"/>
        <v>24100395.781890016</v>
      </c>
      <c r="AA277" s="31">
        <v>0</v>
      </c>
      <c r="AB277" s="31">
        <v>0</v>
      </c>
      <c r="AC277" s="31">
        <v>0</v>
      </c>
      <c r="AD277" s="31">
        <v>0</v>
      </c>
      <c r="AE277" s="31">
        <v>1356671.24</v>
      </c>
      <c r="AF277" s="31"/>
      <c r="AG277" s="31">
        <v>0</v>
      </c>
      <c r="AH277" s="31">
        <v>0</v>
      </c>
      <c r="AI277" s="31">
        <v>0</v>
      </c>
      <c r="AJ277" s="31">
        <v>0</v>
      </c>
      <c r="AK277" s="31">
        <v>19641111.6000809</v>
      </c>
      <c r="AL277" s="31">
        <v>0</v>
      </c>
      <c r="AM277" s="31">
        <v>2439179.8220000002</v>
      </c>
      <c r="AN277" s="47">
        <v>227512.61720000001</v>
      </c>
      <c r="AO277" s="48">
        <v>435920.50260911998</v>
      </c>
      <c r="AP277" s="91">
        <f>+N277-'Приложение №2'!E277</f>
        <v>0</v>
      </c>
      <c r="AQ277" s="88">
        <f>1535272.52-R79</f>
        <v>348389.10000000009</v>
      </c>
      <c r="AR277" s="6">
        <f t="shared" si="120"/>
        <v>347473.2</v>
      </c>
      <c r="AS277" s="6">
        <f>+(K277*10+L277*20)*12*30-S79</f>
        <v>26483.948109999299</v>
      </c>
      <c r="AT277" s="88">
        <f t="shared" si="122"/>
        <v>0</v>
      </c>
    </row>
    <row r="278" spans="1:46">
      <c r="A278" s="105">
        <f t="shared" si="123"/>
        <v>263</v>
      </c>
      <c r="B278" s="106">
        <f t="shared" si="124"/>
        <v>70</v>
      </c>
      <c r="C278" s="68" t="s">
        <v>109</v>
      </c>
      <c r="D278" s="68" t="s">
        <v>357</v>
      </c>
      <c r="E278" s="69">
        <v>1978</v>
      </c>
      <c r="F278" s="69">
        <v>2008</v>
      </c>
      <c r="G278" s="69" t="s">
        <v>111</v>
      </c>
      <c r="H278" s="69">
        <v>5</v>
      </c>
      <c r="I278" s="69">
        <v>4</v>
      </c>
      <c r="J278" s="79">
        <v>4929.7</v>
      </c>
      <c r="K278" s="79">
        <v>4335.1000000000004</v>
      </c>
      <c r="L278" s="79">
        <v>0</v>
      </c>
      <c r="M278" s="80">
        <v>213</v>
      </c>
      <c r="N278" s="81">
        <f t="shared" si="121"/>
        <v>30038627.562941551</v>
      </c>
      <c r="O278" s="79"/>
      <c r="P278" s="85">
        <v>5725470.5333099999</v>
      </c>
      <c r="Q278" s="85"/>
      <c r="R278" s="85">
        <f t="shared" ref="R278:R348" si="125">+AQ278+AR278</f>
        <v>2519251.88</v>
      </c>
      <c r="S278" s="85">
        <f t="shared" ref="S278:S340" si="126">+AS278</f>
        <v>15606360</v>
      </c>
      <c r="T278" s="85">
        <f>+'Приложение №2'!E278-'Приложение №1'!P278-'Приложение №1'!R278-'Приложение №1'!S278</f>
        <v>6187545.1496315524</v>
      </c>
      <c r="U278" s="79">
        <f t="shared" si="119"/>
        <v>6929.1660083830939</v>
      </c>
      <c r="V278" s="79">
        <f t="shared" si="119"/>
        <v>6929.1660083830939</v>
      </c>
      <c r="W278" s="87">
        <v>2023</v>
      </c>
      <c r="X278" s="88" t="e">
        <f>+#REF!-'[1]Приложение №1'!$P988</f>
        <v>#REF!</v>
      </c>
      <c r="Z278" s="46">
        <f t="shared" si="115"/>
        <v>44837101.509929962</v>
      </c>
      <c r="AA278" s="31">
        <v>0</v>
      </c>
      <c r="AB278" s="31">
        <v>4199173.3275891002</v>
      </c>
      <c r="AC278" s="31">
        <v>4438837.1277801599</v>
      </c>
      <c r="AD278" s="31">
        <v>3384651.0431630402</v>
      </c>
      <c r="AE278" s="31">
        <v>1471946.54</v>
      </c>
      <c r="AF278" s="31"/>
      <c r="AG278" s="31">
        <v>360791.89596240001</v>
      </c>
      <c r="AH278" s="31">
        <v>0</v>
      </c>
      <c r="AI278" s="31">
        <v>0</v>
      </c>
      <c r="AJ278" s="31">
        <v>0</v>
      </c>
      <c r="AK278" s="31">
        <v>25094924.3780642</v>
      </c>
      <c r="AL278" s="31">
        <v>0</v>
      </c>
      <c r="AM278" s="31">
        <v>4627048.3442000002</v>
      </c>
      <c r="AN278" s="47">
        <v>433511.50790000003</v>
      </c>
      <c r="AO278" s="48">
        <v>826217.34527106001</v>
      </c>
      <c r="AP278" s="91">
        <f>+N278-'Приложение №2'!E278</f>
        <v>0</v>
      </c>
      <c r="AQ278" s="88">
        <f>2077071.68</f>
        <v>2077071.68</v>
      </c>
      <c r="AR278" s="6">
        <f t="shared" si="120"/>
        <v>442180.2</v>
      </c>
      <c r="AS278" s="6">
        <f>+(K278*10+L278*20)*12*30</f>
        <v>15606360</v>
      </c>
      <c r="AT278" s="88">
        <f t="shared" si="122"/>
        <v>0</v>
      </c>
    </row>
    <row r="279" spans="1:46">
      <c r="A279" s="105">
        <f t="shared" si="123"/>
        <v>264</v>
      </c>
      <c r="B279" s="106">
        <f t="shared" si="124"/>
        <v>71</v>
      </c>
      <c r="C279" s="68" t="s">
        <v>109</v>
      </c>
      <c r="D279" s="68" t="s">
        <v>146</v>
      </c>
      <c r="E279" s="69">
        <v>1981</v>
      </c>
      <c r="F279" s="69">
        <v>2009</v>
      </c>
      <c r="G279" s="69" t="s">
        <v>111</v>
      </c>
      <c r="H279" s="69">
        <v>5</v>
      </c>
      <c r="I279" s="69">
        <v>4</v>
      </c>
      <c r="J279" s="79">
        <v>6938.7</v>
      </c>
      <c r="K279" s="79">
        <v>6182.6</v>
      </c>
      <c r="L279" s="79">
        <v>0</v>
      </c>
      <c r="M279" s="80">
        <v>194</v>
      </c>
      <c r="N279" s="81">
        <f t="shared" si="121"/>
        <v>12109051.856773799</v>
      </c>
      <c r="O279" s="79"/>
      <c r="P279" s="85">
        <v>4224796.0526083997</v>
      </c>
      <c r="Q279" s="85"/>
      <c r="R279" s="85">
        <f>+AQ279+AR279-372547.33</f>
        <v>3054172.49</v>
      </c>
      <c r="S279" s="85">
        <f>+'Приложение №2'!E279-'Приложение №1'!P279-'Приложение №1'!Q279-'Приложение №1'!R279</f>
        <v>4830083.3141653994</v>
      </c>
      <c r="T279" s="85">
        <f>+'Приложение №2'!E279-'Приложение №1'!P279-'Приложение №1'!Q279-'Приложение №1'!R279-'Приложение №1'!S279</f>
        <v>0</v>
      </c>
      <c r="U279" s="79">
        <f t="shared" si="119"/>
        <v>1958.5695106870569</v>
      </c>
      <c r="V279" s="79">
        <f t="shared" si="119"/>
        <v>1958.5695106870569</v>
      </c>
      <c r="W279" s="87">
        <v>2023</v>
      </c>
      <c r="X279" s="88" t="e">
        <f>+#REF!-'[1]Приложение №1'!$P1213</f>
        <v>#REF!</v>
      </c>
      <c r="Z279" s="46">
        <f t="shared" si="115"/>
        <v>112490116.45000003</v>
      </c>
      <c r="AA279" s="31">
        <v>10300846.191237399</v>
      </c>
      <c r="AB279" s="31">
        <v>5957260.9616612401</v>
      </c>
      <c r="AC279" s="31">
        <v>6297265.91769912</v>
      </c>
      <c r="AD279" s="31">
        <v>4801718.7991861198</v>
      </c>
      <c r="AE279" s="31">
        <v>1918188.3660231601</v>
      </c>
      <c r="AF279" s="31"/>
      <c r="AG279" s="31">
        <v>511846.3343322</v>
      </c>
      <c r="AH279" s="31">
        <v>0</v>
      </c>
      <c r="AI279" s="31">
        <v>18337074.5641356</v>
      </c>
      <c r="AJ279" s="31">
        <v>0</v>
      </c>
      <c r="AK279" s="31">
        <v>35601534.275782898</v>
      </c>
      <c r="AL279" s="31">
        <v>14001626.8190547</v>
      </c>
      <c r="AM279" s="31">
        <v>11500753.5758</v>
      </c>
      <c r="AN279" s="47">
        <v>1124901.1645</v>
      </c>
      <c r="AO279" s="48">
        <v>2137099.4805875798</v>
      </c>
      <c r="AP279" s="91">
        <f>+N279-'Приложение №2'!E279</f>
        <v>0</v>
      </c>
      <c r="AQ279" s="6">
        <f>2933225.6-137130.98</f>
        <v>2796094.62</v>
      </c>
      <c r="AR279" s="6">
        <f t="shared" si="120"/>
        <v>630625.19999999995</v>
      </c>
      <c r="AS279" s="6">
        <f>+(K279*10+L279*20)*12*30</f>
        <v>22257360</v>
      </c>
      <c r="AT279" s="88">
        <f t="shared" si="122"/>
        <v>-17427276.685834602</v>
      </c>
    </row>
    <row r="280" spans="1:46">
      <c r="A280" s="105">
        <f t="shared" si="123"/>
        <v>265</v>
      </c>
      <c r="B280" s="106">
        <f t="shared" si="124"/>
        <v>72</v>
      </c>
      <c r="C280" s="68" t="s">
        <v>109</v>
      </c>
      <c r="D280" s="68" t="s">
        <v>358</v>
      </c>
      <c r="E280" s="69">
        <v>1990</v>
      </c>
      <c r="F280" s="69">
        <v>2009</v>
      </c>
      <c r="G280" s="69" t="s">
        <v>111</v>
      </c>
      <c r="H280" s="69">
        <v>5</v>
      </c>
      <c r="I280" s="69">
        <v>6</v>
      </c>
      <c r="J280" s="79">
        <v>5593.2</v>
      </c>
      <c r="K280" s="79">
        <v>4942</v>
      </c>
      <c r="L280" s="79">
        <v>0</v>
      </c>
      <c r="M280" s="80">
        <v>206</v>
      </c>
      <c r="N280" s="81">
        <f t="shared" si="121"/>
        <v>12818538.899999999</v>
      </c>
      <c r="O280" s="79"/>
      <c r="P280" s="85"/>
      <c r="Q280" s="85"/>
      <c r="R280" s="85">
        <f t="shared" si="125"/>
        <v>2727972.42</v>
      </c>
      <c r="S280" s="85">
        <f>+'Приложение №2'!E280-'Приложение №1'!R280</f>
        <v>10090566.479999999</v>
      </c>
      <c r="T280" s="85">
        <v>0</v>
      </c>
      <c r="U280" s="79">
        <f t="shared" si="119"/>
        <v>2593.7958114123835</v>
      </c>
      <c r="V280" s="79">
        <f t="shared" si="119"/>
        <v>2593.7958114123835</v>
      </c>
      <c r="W280" s="87">
        <v>2023</v>
      </c>
      <c r="X280" s="88" t="e">
        <f>+#REF!-'[1]Приложение №1'!$P1036</f>
        <v>#REF!</v>
      </c>
      <c r="Z280" s="46">
        <f t="shared" si="115"/>
        <v>12818538.900000025</v>
      </c>
      <c r="AA280" s="31">
        <v>0</v>
      </c>
      <c r="AB280" s="31">
        <v>0</v>
      </c>
      <c r="AC280" s="31">
        <v>0</v>
      </c>
      <c r="AD280" s="31">
        <v>0</v>
      </c>
      <c r="AE280" s="31">
        <v>0</v>
      </c>
      <c r="AF280" s="31"/>
      <c r="AG280" s="31">
        <v>0</v>
      </c>
      <c r="AH280" s="31">
        <v>0</v>
      </c>
      <c r="AI280" s="31">
        <v>0</v>
      </c>
      <c r="AJ280" s="31">
        <v>0</v>
      </c>
      <c r="AK280" s="31">
        <v>0</v>
      </c>
      <c r="AL280" s="31">
        <v>12317589.3489445</v>
      </c>
      <c r="AM280" s="31">
        <v>155875.03</v>
      </c>
      <c r="AN280" s="31">
        <v>75713.789329170002</v>
      </c>
      <c r="AO280" s="48">
        <v>269360.73172635603</v>
      </c>
      <c r="AP280" s="91">
        <f>+N280-'Приложение №2'!E280</f>
        <v>0</v>
      </c>
      <c r="AQ280" s="6">
        <v>2223888.42</v>
      </c>
      <c r="AR280" s="6">
        <f t="shared" si="120"/>
        <v>504084</v>
      </c>
      <c r="AS280" s="6">
        <f>+(K280*10+L280*20)*12*30</f>
        <v>17791200</v>
      </c>
      <c r="AT280" s="88">
        <f t="shared" si="122"/>
        <v>-7700633.5200000014</v>
      </c>
    </row>
    <row r="281" spans="1:46">
      <c r="A281" s="105">
        <f t="shared" si="123"/>
        <v>266</v>
      </c>
      <c r="B281" s="106">
        <f t="shared" si="124"/>
        <v>73</v>
      </c>
      <c r="C281" s="68" t="s">
        <v>109</v>
      </c>
      <c r="D281" s="68" t="s">
        <v>150</v>
      </c>
      <c r="E281" s="69">
        <v>1970</v>
      </c>
      <c r="F281" s="69">
        <v>2013</v>
      </c>
      <c r="G281" s="69" t="s">
        <v>58</v>
      </c>
      <c r="H281" s="69">
        <v>5</v>
      </c>
      <c r="I281" s="69">
        <v>4</v>
      </c>
      <c r="J281" s="79">
        <v>3068</v>
      </c>
      <c r="K281" s="79">
        <v>2483.8000000000002</v>
      </c>
      <c r="L281" s="79">
        <v>584.20000000000005</v>
      </c>
      <c r="M281" s="80">
        <v>142</v>
      </c>
      <c r="N281" s="81">
        <f t="shared" si="121"/>
        <v>6684749.9553653197</v>
      </c>
      <c r="O281" s="79"/>
      <c r="P281" s="85">
        <v>3218407.59</v>
      </c>
      <c r="Q281" s="85"/>
      <c r="R281" s="85">
        <f t="shared" si="125"/>
        <v>876693.16999999993</v>
      </c>
      <c r="S281" s="85">
        <f>+'Приложение №2'!E281-'Приложение №1'!R281-P281</f>
        <v>2589649.19536532</v>
      </c>
      <c r="T281" s="79"/>
      <c r="U281" s="85">
        <f t="shared" si="119"/>
        <v>2178.862436559752</v>
      </c>
      <c r="V281" s="85">
        <f t="shared" si="119"/>
        <v>2178.862436559752</v>
      </c>
      <c r="W281" s="87">
        <v>2023</v>
      </c>
      <c r="X281" s="88" t="e">
        <f>+#REF!-'[1]Приложение №1'!$P1641</f>
        <v>#REF!</v>
      </c>
      <c r="Z281" s="46">
        <f t="shared" si="115"/>
        <v>25875618.41</v>
      </c>
      <c r="AA281" s="31">
        <v>5945419.54417866</v>
      </c>
      <c r="AB281" s="31">
        <v>2118597.4078747798</v>
      </c>
      <c r="AC281" s="31">
        <v>2213462.8846331402</v>
      </c>
      <c r="AD281" s="31">
        <v>1385767.7235401999</v>
      </c>
      <c r="AE281" s="31">
        <v>0</v>
      </c>
      <c r="AF281" s="31"/>
      <c r="AG281" s="31">
        <v>228142.02967667999</v>
      </c>
      <c r="AH281" s="31">
        <v>0</v>
      </c>
      <c r="AI281" s="31">
        <v>10869131.540912401</v>
      </c>
      <c r="AJ281" s="31">
        <v>0</v>
      </c>
      <c r="AK281" s="31">
        <v>0</v>
      </c>
      <c r="AL281" s="31">
        <v>0</v>
      </c>
      <c r="AM281" s="31">
        <v>2358614.5957999998</v>
      </c>
      <c r="AN281" s="47">
        <v>258756.18410000001</v>
      </c>
      <c r="AO281" s="48">
        <v>497726.49928414001</v>
      </c>
      <c r="AP281" s="91">
        <f>+N281-'Приложение №2'!E281</f>
        <v>0</v>
      </c>
      <c r="AQ281" s="6">
        <v>504168.77</v>
      </c>
      <c r="AR281" s="6">
        <f t="shared" si="120"/>
        <v>372524.39999999997</v>
      </c>
      <c r="AS281" s="6">
        <f>+(K281*10+L281*20)*12*30</f>
        <v>13147920</v>
      </c>
      <c r="AT281" s="88">
        <f t="shared" si="122"/>
        <v>-10558270.804634679</v>
      </c>
    </row>
    <row r="282" spans="1:46">
      <c r="A282" s="105">
        <f t="shared" si="123"/>
        <v>267</v>
      </c>
      <c r="B282" s="106">
        <f t="shared" si="124"/>
        <v>74</v>
      </c>
      <c r="C282" s="68" t="s">
        <v>109</v>
      </c>
      <c r="D282" s="68" t="s">
        <v>359</v>
      </c>
      <c r="E282" s="69">
        <v>1972</v>
      </c>
      <c r="F282" s="69">
        <v>2013</v>
      </c>
      <c r="G282" s="69" t="s">
        <v>58</v>
      </c>
      <c r="H282" s="69">
        <v>4</v>
      </c>
      <c r="I282" s="69">
        <v>4</v>
      </c>
      <c r="J282" s="79">
        <v>3047.8</v>
      </c>
      <c r="K282" s="79">
        <v>2789.4</v>
      </c>
      <c r="L282" s="79">
        <v>0</v>
      </c>
      <c r="M282" s="80">
        <v>107</v>
      </c>
      <c r="N282" s="81">
        <f t="shared" si="121"/>
        <v>27557769.723289575</v>
      </c>
      <c r="O282" s="79"/>
      <c r="P282" s="85">
        <v>4346316.5754666701</v>
      </c>
      <c r="Q282" s="85"/>
      <c r="R282" s="85">
        <f t="shared" si="125"/>
        <v>823386.06360000011</v>
      </c>
      <c r="S282" s="85">
        <f t="shared" si="126"/>
        <v>0</v>
      </c>
      <c r="T282" s="85">
        <f>+'Приложение №2'!E282-'Приложение №1'!P282-'Приложение №1'!R282-'Приложение №1'!S282</f>
        <v>22388067.084222905</v>
      </c>
      <c r="U282" s="79">
        <f t="shared" si="119"/>
        <v>9879.461433745455</v>
      </c>
      <c r="V282" s="79">
        <f t="shared" si="119"/>
        <v>9879.461433745455</v>
      </c>
      <c r="W282" s="87">
        <v>2023</v>
      </c>
      <c r="X282" s="88"/>
      <c r="Z282" s="46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48"/>
      <c r="AP282" s="91">
        <f>+N282-'Приложение №2'!E282</f>
        <v>0</v>
      </c>
      <c r="AQ282" s="6">
        <f>1184908.35-361522.2864</f>
        <v>823386.06360000011</v>
      </c>
      <c r="AT282" s="88">
        <f t="shared" si="122"/>
        <v>0</v>
      </c>
    </row>
    <row r="283" spans="1:46">
      <c r="A283" s="105">
        <f t="shared" si="123"/>
        <v>268</v>
      </c>
      <c r="B283" s="106">
        <f t="shared" si="124"/>
        <v>75</v>
      </c>
      <c r="C283" s="68" t="s">
        <v>109</v>
      </c>
      <c r="D283" s="68" t="s">
        <v>360</v>
      </c>
      <c r="E283" s="69">
        <v>1974</v>
      </c>
      <c r="F283" s="69">
        <v>2013</v>
      </c>
      <c r="G283" s="69" t="s">
        <v>58</v>
      </c>
      <c r="H283" s="69">
        <v>4</v>
      </c>
      <c r="I283" s="69">
        <v>4</v>
      </c>
      <c r="J283" s="79">
        <v>2989.2</v>
      </c>
      <c r="K283" s="79">
        <v>2536.9</v>
      </c>
      <c r="L283" s="79">
        <v>230.9</v>
      </c>
      <c r="M283" s="80">
        <v>90</v>
      </c>
      <c r="N283" s="81">
        <f t="shared" si="121"/>
        <v>26132279.70987016</v>
      </c>
      <c r="O283" s="79"/>
      <c r="P283" s="85">
        <v>4427463.1917000003</v>
      </c>
      <c r="Q283" s="85"/>
      <c r="R283" s="85">
        <f t="shared" si="125"/>
        <v>444157.56489999988</v>
      </c>
      <c r="S283" s="85">
        <f t="shared" si="126"/>
        <v>0</v>
      </c>
      <c r="T283" s="85">
        <f>+'Приложение №2'!E283-'Приложение №1'!P283-'Приложение №1'!R283-'Приложение №1'!S283</f>
        <v>21260658.95327016</v>
      </c>
      <c r="U283" s="79">
        <f t="shared" si="119"/>
        <v>9441.5346881531023</v>
      </c>
      <c r="V283" s="79">
        <f t="shared" si="119"/>
        <v>9441.5346881531023</v>
      </c>
      <c r="W283" s="87">
        <v>2023</v>
      </c>
      <c r="X283" s="88"/>
      <c r="Z283" s="46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48"/>
      <c r="AP283" s="91">
        <f>+N283-'Приложение №2'!E283</f>
        <v>0</v>
      </c>
      <c r="AQ283" s="6">
        <f>1292399.14-848241.5751</f>
        <v>444157.56489999988</v>
      </c>
      <c r="AT283" s="88">
        <f t="shared" si="122"/>
        <v>0</v>
      </c>
    </row>
    <row r="284" spans="1:46" s="5" customFormat="1">
      <c r="A284" s="105">
        <f t="shared" si="123"/>
        <v>269</v>
      </c>
      <c r="B284" s="106">
        <f t="shared" si="124"/>
        <v>76</v>
      </c>
      <c r="C284" s="68" t="s">
        <v>109</v>
      </c>
      <c r="D284" s="68" t="s">
        <v>361</v>
      </c>
      <c r="E284" s="69" t="s">
        <v>350</v>
      </c>
      <c r="F284" s="69"/>
      <c r="G284" s="69" t="s">
        <v>127</v>
      </c>
      <c r="H284" s="69" t="s">
        <v>183</v>
      </c>
      <c r="I284" s="69" t="s">
        <v>183</v>
      </c>
      <c r="J284" s="79">
        <v>4032.8</v>
      </c>
      <c r="K284" s="79">
        <v>3458.5</v>
      </c>
      <c r="L284" s="79">
        <v>0</v>
      </c>
      <c r="M284" s="80">
        <v>156</v>
      </c>
      <c r="N284" s="81">
        <f t="shared" si="121"/>
        <v>51364810.400115296</v>
      </c>
      <c r="O284" s="79">
        <v>0</v>
      </c>
      <c r="P284" s="85">
        <v>9237039.6128709596</v>
      </c>
      <c r="Q284" s="85">
        <v>0</v>
      </c>
      <c r="R284" s="85">
        <f t="shared" si="125"/>
        <v>1975744.77</v>
      </c>
      <c r="S284" s="85">
        <f t="shared" si="126"/>
        <v>12450600</v>
      </c>
      <c r="T284" s="85">
        <f>+'Приложение №2'!E284-'Приложение №1'!P284-'Приложение №1'!R284-'Приложение №1'!S284</f>
        <v>27701426.017244339</v>
      </c>
      <c r="U284" s="79">
        <f t="shared" si="119"/>
        <v>14851.759548970738</v>
      </c>
      <c r="V284" s="79">
        <f t="shared" si="119"/>
        <v>14851.759548970738</v>
      </c>
      <c r="W284" s="87">
        <v>2023</v>
      </c>
      <c r="X284" s="5">
        <v>1316311.58</v>
      </c>
      <c r="Y284" s="5">
        <f>+(K284*9.1+L284*18.19)*12</f>
        <v>377668.19999999995</v>
      </c>
      <c r="AA284" s="95">
        <f>+N284-'[4]Приложение № 2'!E272</f>
        <v>35671288.030115299</v>
      </c>
      <c r="AD284" s="95">
        <f>+N284-'[4]Приложение № 2'!E272</f>
        <v>35671288.030115299</v>
      </c>
      <c r="AP284" s="91">
        <f>+N284-'Приложение №2'!E284</f>
        <v>0</v>
      </c>
      <c r="AQ284" s="5">
        <v>1622977.77</v>
      </c>
      <c r="AR284" s="6">
        <f t="shared" ref="AR284:AR310" si="127">+(K284*10+L284*20)*12*0.85</f>
        <v>352767</v>
      </c>
      <c r="AS284" s="6">
        <f>+(K284*10+L284*20)*12*30</f>
        <v>12450600</v>
      </c>
      <c r="AT284" s="88">
        <f t="shared" si="122"/>
        <v>0</v>
      </c>
    </row>
    <row r="285" spans="1:46">
      <c r="A285" s="105">
        <f t="shared" si="123"/>
        <v>270</v>
      </c>
      <c r="B285" s="106">
        <f t="shared" si="124"/>
        <v>77</v>
      </c>
      <c r="C285" s="68" t="s">
        <v>109</v>
      </c>
      <c r="D285" s="68" t="s">
        <v>362</v>
      </c>
      <c r="E285" s="69">
        <v>1973</v>
      </c>
      <c r="F285" s="69">
        <v>2013</v>
      </c>
      <c r="G285" s="69" t="s">
        <v>111</v>
      </c>
      <c r="H285" s="69">
        <v>4</v>
      </c>
      <c r="I285" s="69">
        <v>4</v>
      </c>
      <c r="J285" s="79">
        <v>4671.96</v>
      </c>
      <c r="K285" s="79">
        <v>3446.2</v>
      </c>
      <c r="L285" s="79">
        <v>0</v>
      </c>
      <c r="M285" s="80">
        <v>128</v>
      </c>
      <c r="N285" s="81">
        <f t="shared" si="121"/>
        <v>1361469.02</v>
      </c>
      <c r="O285" s="79"/>
      <c r="P285" s="85"/>
      <c r="Q285" s="85"/>
      <c r="R285" s="85">
        <f t="shared" si="125"/>
        <v>1047518.0799999998</v>
      </c>
      <c r="S285" s="85">
        <f>+'Приложение №2'!E285-'Приложение №1'!R285</f>
        <v>313950.94000000018</v>
      </c>
      <c r="T285" s="85">
        <v>0</v>
      </c>
      <c r="U285" s="79">
        <f t="shared" si="119"/>
        <v>395.06384423422901</v>
      </c>
      <c r="V285" s="79">
        <f t="shared" si="119"/>
        <v>395.06384423422901</v>
      </c>
      <c r="W285" s="87">
        <v>2023</v>
      </c>
      <c r="X285" s="88" t="e">
        <f>+#REF!-'[1]Приложение №1'!$P672</f>
        <v>#REF!</v>
      </c>
      <c r="Z285" s="46">
        <f t="shared" si="115"/>
        <v>1550298.52</v>
      </c>
      <c r="AA285" s="31">
        <v>0</v>
      </c>
      <c r="AB285" s="31">
        <v>0</v>
      </c>
      <c r="AC285" s="31">
        <v>0</v>
      </c>
      <c r="AD285" s="31">
        <v>0</v>
      </c>
      <c r="AE285" s="31">
        <v>1350771.93</v>
      </c>
      <c r="AF285" s="31"/>
      <c r="AG285" s="31">
        <v>0</v>
      </c>
      <c r="AH285" s="31">
        <v>0</v>
      </c>
      <c r="AI285" s="31">
        <v>0</v>
      </c>
      <c r="AJ285" s="31">
        <v>0</v>
      </c>
      <c r="AK285" s="31">
        <v>0</v>
      </c>
      <c r="AL285" s="31">
        <v>0</v>
      </c>
      <c r="AM285" s="31">
        <v>183829.5</v>
      </c>
      <c r="AN285" s="47">
        <v>5000</v>
      </c>
      <c r="AO285" s="48">
        <v>10697.09</v>
      </c>
      <c r="AP285" s="91">
        <f>+N285-'Приложение №2'!E285</f>
        <v>0</v>
      </c>
      <c r="AQ285" s="6">
        <f>1641525.43-945519.75</f>
        <v>696005.67999999993</v>
      </c>
      <c r="AR285" s="6">
        <f t="shared" si="127"/>
        <v>351512.39999999997</v>
      </c>
      <c r="AS285" s="6">
        <f>+(K285*10+L285*20)*12*30-886414.55</f>
        <v>11519905.449999999</v>
      </c>
      <c r="AT285" s="88">
        <f t="shared" si="122"/>
        <v>-11205954.51</v>
      </c>
    </row>
    <row r="286" spans="1:46">
      <c r="A286" s="105">
        <f t="shared" si="123"/>
        <v>271</v>
      </c>
      <c r="B286" s="106">
        <f t="shared" si="124"/>
        <v>78</v>
      </c>
      <c r="C286" s="68" t="s">
        <v>109</v>
      </c>
      <c r="D286" s="68" t="s">
        <v>363</v>
      </c>
      <c r="E286" s="69">
        <v>1988</v>
      </c>
      <c r="F286" s="69">
        <v>2013</v>
      </c>
      <c r="G286" s="69" t="s">
        <v>111</v>
      </c>
      <c r="H286" s="69">
        <v>5</v>
      </c>
      <c r="I286" s="69">
        <v>4</v>
      </c>
      <c r="J286" s="79">
        <v>4850.3</v>
      </c>
      <c r="K286" s="79">
        <v>4289.6000000000004</v>
      </c>
      <c r="L286" s="79">
        <v>0</v>
      </c>
      <c r="M286" s="80">
        <v>199</v>
      </c>
      <c r="N286" s="81">
        <f t="shared" si="121"/>
        <v>3564254.2832919997</v>
      </c>
      <c r="O286" s="79"/>
      <c r="P286" s="85"/>
      <c r="Q286" s="85"/>
      <c r="R286" s="85">
        <f t="shared" ref="R286" si="128">+AQ286+AR286</f>
        <v>2458437.62</v>
      </c>
      <c r="S286" s="85">
        <f>+'Приложение №2'!E286-'Приложение №1'!R286</f>
        <v>1105816.6632919996</v>
      </c>
      <c r="T286" s="79">
        <f>+'Приложение №2'!E286-'Приложение №1'!P286-'Приложение №1'!Q286-'Приложение №1'!R286-'Приложение №1'!S286</f>
        <v>0</v>
      </c>
      <c r="U286" s="85">
        <f t="shared" si="119"/>
        <v>830.90597801473314</v>
      </c>
      <c r="V286" s="85">
        <f t="shared" si="119"/>
        <v>830.90597801473314</v>
      </c>
      <c r="W286" s="87">
        <v>2023</v>
      </c>
      <c r="X286" s="88" t="e">
        <f>+#REF!-'[1]Приложение №1'!$P1262</f>
        <v>#REF!</v>
      </c>
      <c r="Z286" s="46">
        <f t="shared" si="115"/>
        <v>14475624.069999998</v>
      </c>
      <c r="AA286" s="31">
        <v>0</v>
      </c>
      <c r="AB286" s="31">
        <v>0</v>
      </c>
      <c r="AC286" s="31">
        <v>0</v>
      </c>
      <c r="AD286" s="31">
        <v>0</v>
      </c>
      <c r="AE286" s="31">
        <v>0</v>
      </c>
      <c r="AF286" s="31"/>
      <c r="AG286" s="31">
        <v>0</v>
      </c>
      <c r="AH286" s="31">
        <v>0</v>
      </c>
      <c r="AI286" s="31">
        <v>13731245.256708</v>
      </c>
      <c r="AJ286" s="31">
        <v>0</v>
      </c>
      <c r="AK286" s="31">
        <v>0</v>
      </c>
      <c r="AL286" s="31">
        <v>0</v>
      </c>
      <c r="AM286" s="31">
        <v>414638.11</v>
      </c>
      <c r="AN286" s="31">
        <v>29466.18</v>
      </c>
      <c r="AO286" s="48">
        <v>300274.523292</v>
      </c>
      <c r="AP286" s="91">
        <f>+N286-'Приложение №2'!E286</f>
        <v>0</v>
      </c>
      <c r="AQ286" s="6">
        <v>2020898.42</v>
      </c>
      <c r="AR286" s="6">
        <f t="shared" si="127"/>
        <v>437539.2</v>
      </c>
      <c r="AS286" s="6">
        <f>+(K286*10+L286*20)*12*30</f>
        <v>15442560</v>
      </c>
      <c r="AT286" s="88">
        <f t="shared" si="122"/>
        <v>-14336743.336708</v>
      </c>
    </row>
    <row r="287" spans="1:46">
      <c r="A287" s="105">
        <f t="shared" si="123"/>
        <v>272</v>
      </c>
      <c r="B287" s="106">
        <f t="shared" si="124"/>
        <v>79</v>
      </c>
      <c r="C287" s="68" t="s">
        <v>109</v>
      </c>
      <c r="D287" s="68" t="s">
        <v>364</v>
      </c>
      <c r="E287" s="69">
        <v>1974</v>
      </c>
      <c r="F287" s="69">
        <v>2013</v>
      </c>
      <c r="G287" s="69" t="s">
        <v>58</v>
      </c>
      <c r="H287" s="69">
        <v>4</v>
      </c>
      <c r="I287" s="69">
        <v>8</v>
      </c>
      <c r="J287" s="79">
        <v>5449.8</v>
      </c>
      <c r="K287" s="79">
        <v>4938.7</v>
      </c>
      <c r="L287" s="79">
        <v>0</v>
      </c>
      <c r="M287" s="80">
        <v>207</v>
      </c>
      <c r="N287" s="81">
        <f t="shared" si="121"/>
        <v>79737727.121219665</v>
      </c>
      <c r="O287" s="79"/>
      <c r="P287" s="85">
        <v>15011639.889529901</v>
      </c>
      <c r="Q287" s="85"/>
      <c r="R287" s="85">
        <f t="shared" si="125"/>
        <v>2814358.13</v>
      </c>
      <c r="S287" s="85">
        <f t="shared" si="126"/>
        <v>17779320</v>
      </c>
      <c r="T287" s="85">
        <f>+'Приложение №2'!E287-'Приложение №1'!P287-'Приложение №1'!R287-'Приложение №1'!S287</f>
        <v>44132409.101689763</v>
      </c>
      <c r="U287" s="79">
        <f t="shared" si="119"/>
        <v>16145.489120865748</v>
      </c>
      <c r="V287" s="79">
        <f t="shared" si="119"/>
        <v>16145.489120865748</v>
      </c>
      <c r="W287" s="87">
        <v>2023</v>
      </c>
      <c r="X287" s="88" t="e">
        <f>+#REF!-'[1]Приложение №1'!$P1064</f>
        <v>#REF!</v>
      </c>
      <c r="Z287" s="46">
        <f t="shared" si="115"/>
        <v>29390081.470000003</v>
      </c>
      <c r="AA287" s="31">
        <v>11814199.4679345</v>
      </c>
      <c r="AB287" s="31">
        <v>4209884.9643870601</v>
      </c>
      <c r="AC287" s="31">
        <v>4398393.0636496199</v>
      </c>
      <c r="AD287" s="31">
        <v>2753672.1595983598</v>
      </c>
      <c r="AE287" s="31">
        <v>1684797.14385486</v>
      </c>
      <c r="AF287" s="31"/>
      <c r="AG287" s="31">
        <v>453343.1808108</v>
      </c>
      <c r="AH287" s="31">
        <v>0</v>
      </c>
      <c r="AI287" s="31">
        <v>0</v>
      </c>
      <c r="AJ287" s="31">
        <v>0</v>
      </c>
      <c r="AK287" s="31">
        <v>0</v>
      </c>
      <c r="AL287" s="31">
        <v>0</v>
      </c>
      <c r="AM287" s="31">
        <v>3228318.4232999999</v>
      </c>
      <c r="AN287" s="47">
        <v>293900.81469999999</v>
      </c>
      <c r="AO287" s="48">
        <v>553572.25176480005</v>
      </c>
      <c r="AP287" s="91">
        <f>+N287-'Приложение №2'!E287</f>
        <v>0</v>
      </c>
      <c r="AQ287" s="6">
        <v>2310610.73</v>
      </c>
      <c r="AR287" s="6">
        <f t="shared" si="127"/>
        <v>503747.39999999997</v>
      </c>
      <c r="AS287" s="6">
        <f>+(K287*10+L287*20)*12*30</f>
        <v>17779320</v>
      </c>
      <c r="AT287" s="88">
        <f t="shared" si="122"/>
        <v>0</v>
      </c>
    </row>
    <row r="288" spans="1:46">
      <c r="A288" s="105">
        <f t="shared" si="123"/>
        <v>273</v>
      </c>
      <c r="B288" s="106">
        <f t="shared" si="124"/>
        <v>80</v>
      </c>
      <c r="C288" s="68" t="s">
        <v>109</v>
      </c>
      <c r="D288" s="68" t="s">
        <v>365</v>
      </c>
      <c r="E288" s="69">
        <v>1983</v>
      </c>
      <c r="F288" s="69">
        <v>2013</v>
      </c>
      <c r="G288" s="69" t="s">
        <v>111</v>
      </c>
      <c r="H288" s="69">
        <v>4</v>
      </c>
      <c r="I288" s="69">
        <v>6</v>
      </c>
      <c r="J288" s="79">
        <v>5775.05</v>
      </c>
      <c r="K288" s="79">
        <v>5052.8500000000004</v>
      </c>
      <c r="L288" s="79">
        <v>0</v>
      </c>
      <c r="M288" s="80">
        <v>216</v>
      </c>
      <c r="N288" s="81">
        <f t="shared" si="121"/>
        <v>20464603.039999999</v>
      </c>
      <c r="O288" s="79"/>
      <c r="P288" s="85"/>
      <c r="Q288" s="85"/>
      <c r="R288" s="85">
        <f t="shared" si="125"/>
        <v>2840159.93</v>
      </c>
      <c r="S288" s="85">
        <f>+'Приложение №2'!E288-'Приложение №1'!R288</f>
        <v>17624443.109999999</v>
      </c>
      <c r="T288" s="85">
        <v>0</v>
      </c>
      <c r="U288" s="79">
        <f t="shared" si="119"/>
        <v>4050.1109354126875</v>
      </c>
      <c r="V288" s="79">
        <f t="shared" si="119"/>
        <v>4050.1109354126875</v>
      </c>
      <c r="W288" s="87">
        <v>2023</v>
      </c>
      <c r="X288" s="88" t="e">
        <f>+#REF!-'[1]Приложение №1'!$P1068</f>
        <v>#REF!</v>
      </c>
      <c r="Z288" s="46">
        <f t="shared" si="115"/>
        <v>28377467.889999997</v>
      </c>
      <c r="AA288" s="31">
        <v>8419761.85982568</v>
      </c>
      <c r="AB288" s="31">
        <v>4869378.4663003199</v>
      </c>
      <c r="AC288" s="31">
        <v>5147293.5732838204</v>
      </c>
      <c r="AD288" s="31">
        <v>3924855.112857</v>
      </c>
      <c r="AE288" s="31">
        <v>1567899.2698021799</v>
      </c>
      <c r="AF288" s="31"/>
      <c r="AG288" s="31">
        <v>418375.75401383999</v>
      </c>
      <c r="AH288" s="31">
        <v>0</v>
      </c>
      <c r="AI288" s="31">
        <v>0</v>
      </c>
      <c r="AJ288" s="31">
        <v>0</v>
      </c>
      <c r="AK288" s="31">
        <v>0</v>
      </c>
      <c r="AL288" s="31">
        <v>0</v>
      </c>
      <c r="AM288" s="31">
        <v>3213697.2617000001</v>
      </c>
      <c r="AN288" s="47">
        <v>283774.6789</v>
      </c>
      <c r="AO288" s="48">
        <v>532431.91331715998</v>
      </c>
      <c r="AP288" s="91">
        <f>+N288-'Приложение №2'!E288</f>
        <v>0</v>
      </c>
      <c r="AQ288" s="6">
        <f>2439039.01-114269.78</f>
        <v>2324769.23</v>
      </c>
      <c r="AR288" s="6">
        <f t="shared" si="127"/>
        <v>515390.7</v>
      </c>
      <c r="AS288" s="6">
        <f>+(K288*10+L288*20)*12*30</f>
        <v>18190260</v>
      </c>
      <c r="AT288" s="88">
        <f t="shared" si="122"/>
        <v>-565816.8900000006</v>
      </c>
    </row>
    <row r="289" spans="1:46">
      <c r="A289" s="105">
        <f t="shared" si="123"/>
        <v>274</v>
      </c>
      <c r="B289" s="106">
        <f t="shared" si="124"/>
        <v>81</v>
      </c>
      <c r="C289" s="68" t="s">
        <v>109</v>
      </c>
      <c r="D289" s="68" t="s">
        <v>366</v>
      </c>
      <c r="E289" s="69">
        <v>1976</v>
      </c>
      <c r="F289" s="69">
        <v>2013</v>
      </c>
      <c r="G289" s="69" t="s">
        <v>58</v>
      </c>
      <c r="H289" s="69">
        <v>5</v>
      </c>
      <c r="I289" s="69">
        <v>4</v>
      </c>
      <c r="J289" s="79">
        <v>3698.5</v>
      </c>
      <c r="K289" s="79">
        <v>3331.4</v>
      </c>
      <c r="L289" s="79">
        <v>142.19999999999999</v>
      </c>
      <c r="M289" s="80">
        <v>143</v>
      </c>
      <c r="N289" s="81">
        <f t="shared" si="121"/>
        <v>16119475.253263844</v>
      </c>
      <c r="O289" s="79"/>
      <c r="P289" s="85">
        <v>2008108.1622212799</v>
      </c>
      <c r="Q289" s="85"/>
      <c r="R289" s="85">
        <f t="shared" si="125"/>
        <v>1664189.88</v>
      </c>
      <c r="S289" s="85">
        <f t="shared" si="126"/>
        <v>11443239.939999999</v>
      </c>
      <c r="T289" s="85">
        <f>+'Приложение №2'!E289-'Приложение №1'!P289-'Приложение №1'!R289-'Приложение №1'!S289</f>
        <v>1003937.2710425649</v>
      </c>
      <c r="U289" s="79">
        <f t="shared" si="119"/>
        <v>4640.5674957576703</v>
      </c>
      <c r="V289" s="79">
        <f t="shared" si="119"/>
        <v>4640.5674957576703</v>
      </c>
      <c r="W289" s="87">
        <v>2023</v>
      </c>
      <c r="X289" s="88" t="e">
        <f>+#REF!-'[1]Приложение №1'!$P677</f>
        <v>#REF!</v>
      </c>
      <c r="Z289" s="46">
        <f t="shared" si="115"/>
        <v>31334841.419999998</v>
      </c>
      <c r="AA289" s="31">
        <v>8119979.0609737802</v>
      </c>
      <c r="AB289" s="31">
        <v>2893482.3597838199</v>
      </c>
      <c r="AC289" s="31">
        <v>0</v>
      </c>
      <c r="AD289" s="31">
        <v>0</v>
      </c>
      <c r="AE289" s="31">
        <v>1157972.4533361599</v>
      </c>
      <c r="AF289" s="31"/>
      <c r="AG289" s="31">
        <v>311585.82840083999</v>
      </c>
      <c r="AH289" s="31">
        <v>0</v>
      </c>
      <c r="AI289" s="31">
        <v>14844557.210124601</v>
      </c>
      <c r="AJ289" s="31">
        <v>0</v>
      </c>
      <c r="AK289" s="31">
        <v>0</v>
      </c>
      <c r="AL289" s="31">
        <v>0</v>
      </c>
      <c r="AM289" s="31">
        <v>3096317.3338000001</v>
      </c>
      <c r="AN289" s="47">
        <v>313348.4142</v>
      </c>
      <c r="AO289" s="48">
        <v>597598.75938079995</v>
      </c>
      <c r="AP289" s="91">
        <f>+N289-'Приложение №2'!E289</f>
        <v>0</v>
      </c>
      <c r="AQ289" s="6">
        <f>1714139.94-279174.44-139587.22</f>
        <v>1295378.28</v>
      </c>
      <c r="AR289" s="6">
        <f t="shared" si="127"/>
        <v>368811.6</v>
      </c>
      <c r="AS289" s="6">
        <f>+(K289*10+L289*20)*12*30-1573640.06</f>
        <v>11443239.939999999</v>
      </c>
      <c r="AT289" s="88">
        <f t="shared" si="122"/>
        <v>0</v>
      </c>
    </row>
    <row r="290" spans="1:46">
      <c r="A290" s="105">
        <f t="shared" si="123"/>
        <v>275</v>
      </c>
      <c r="B290" s="106">
        <f t="shared" si="124"/>
        <v>82</v>
      </c>
      <c r="C290" s="68" t="s">
        <v>109</v>
      </c>
      <c r="D290" s="68" t="s">
        <v>157</v>
      </c>
      <c r="E290" s="69">
        <v>1979</v>
      </c>
      <c r="F290" s="69">
        <v>2013</v>
      </c>
      <c r="G290" s="69" t="s">
        <v>111</v>
      </c>
      <c r="H290" s="69">
        <v>4</v>
      </c>
      <c r="I290" s="69">
        <v>6</v>
      </c>
      <c r="J290" s="79">
        <v>5599.1</v>
      </c>
      <c r="K290" s="79">
        <v>5005.8999999999996</v>
      </c>
      <c r="L290" s="79">
        <v>0</v>
      </c>
      <c r="M290" s="80">
        <v>207</v>
      </c>
      <c r="N290" s="81">
        <f t="shared" si="121"/>
        <v>4072408.9076445596</v>
      </c>
      <c r="O290" s="79"/>
      <c r="P290" s="85"/>
      <c r="Q290" s="85"/>
      <c r="R290" s="85">
        <f>+AQ290+AR290-114059</f>
        <v>1.7462298274040222E-10</v>
      </c>
      <c r="S290" s="85">
        <f t="shared" si="126"/>
        <v>3586481.4227554407</v>
      </c>
      <c r="T290" s="79">
        <f>+'Приложение №2'!E290-'Приложение №1'!P290-'Приложение №1'!Q290-'Приложение №1'!R290-'Приложение №1'!S290</f>
        <v>485927.48488911893</v>
      </c>
      <c r="U290" s="85">
        <f t="shared" si="119"/>
        <v>813.5218257744981</v>
      </c>
      <c r="V290" s="85">
        <f t="shared" si="119"/>
        <v>813.5218257744981</v>
      </c>
      <c r="W290" s="87">
        <v>2023</v>
      </c>
      <c r="X290" s="88" t="e">
        <f>+#REF!-'[1]Приложение №1'!$P1271</f>
        <v>#REF!</v>
      </c>
      <c r="Z290" s="46">
        <f t="shared" si="115"/>
        <v>28192630.469999995</v>
      </c>
      <c r="AA290" s="31">
        <v>8364919.5107259601</v>
      </c>
      <c r="AB290" s="31">
        <v>4837661.63124552</v>
      </c>
      <c r="AC290" s="31">
        <v>5113766.53872588</v>
      </c>
      <c r="AD290" s="31">
        <v>3899290.4561226</v>
      </c>
      <c r="AE290" s="31">
        <v>1557686.7201785401</v>
      </c>
      <c r="AF290" s="31"/>
      <c r="AG290" s="31">
        <v>415650.64718099998</v>
      </c>
      <c r="AH290" s="31">
        <v>0</v>
      </c>
      <c r="AI290" s="31">
        <v>0</v>
      </c>
      <c r="AJ290" s="31">
        <v>0</v>
      </c>
      <c r="AK290" s="31">
        <v>0</v>
      </c>
      <c r="AL290" s="31">
        <v>0</v>
      </c>
      <c r="AM290" s="31">
        <v>3192764.7577999998</v>
      </c>
      <c r="AN290" s="47">
        <v>281926.30469999998</v>
      </c>
      <c r="AO290" s="48">
        <v>528963.90332050005</v>
      </c>
      <c r="AP290" s="91">
        <f>+N290-'Приложение №2'!E290</f>
        <v>0</v>
      </c>
      <c r="AQ290" s="88">
        <f>2371814.14-R97</f>
        <v>-396542.79999999981</v>
      </c>
      <c r="AR290" s="6">
        <f t="shared" si="127"/>
        <v>510601.8</v>
      </c>
      <c r="AS290" s="6">
        <f>+(K290*10+L290*20)*12*30-3198417.38-S97</f>
        <v>3586481.4227554407</v>
      </c>
      <c r="AT290" s="88">
        <f t="shared" si="122"/>
        <v>0</v>
      </c>
    </row>
    <row r="291" spans="1:46">
      <c r="A291" s="105">
        <f t="shared" si="123"/>
        <v>276</v>
      </c>
      <c r="B291" s="106">
        <f t="shared" si="124"/>
        <v>83</v>
      </c>
      <c r="C291" s="68" t="s">
        <v>109</v>
      </c>
      <c r="D291" s="68" t="s">
        <v>158</v>
      </c>
      <c r="E291" s="69">
        <v>1976</v>
      </c>
      <c r="F291" s="69">
        <v>2013</v>
      </c>
      <c r="G291" s="69" t="s">
        <v>111</v>
      </c>
      <c r="H291" s="69">
        <v>4</v>
      </c>
      <c r="I291" s="69">
        <v>6</v>
      </c>
      <c r="J291" s="79">
        <v>5761.37</v>
      </c>
      <c r="K291" s="79">
        <v>4953.17</v>
      </c>
      <c r="L291" s="79">
        <v>0</v>
      </c>
      <c r="M291" s="80">
        <v>208</v>
      </c>
      <c r="N291" s="81">
        <f t="shared" si="121"/>
        <v>22165138.85999658</v>
      </c>
      <c r="O291" s="79"/>
      <c r="P291" s="85"/>
      <c r="Q291" s="85"/>
      <c r="R291" s="85">
        <f t="shared" si="125"/>
        <v>3001913.7399999998</v>
      </c>
      <c r="S291" s="85">
        <f t="shared" si="126"/>
        <v>17831411.999999996</v>
      </c>
      <c r="T291" s="79">
        <f>+'Приложение №2'!E291-'Приложение №1'!P291-'Приложение №1'!Q291-'Приложение №1'!R291-'Приложение №1'!S291</f>
        <v>1331813.119996585</v>
      </c>
      <c r="U291" s="79">
        <f t="shared" si="119"/>
        <v>4474.9400606069603</v>
      </c>
      <c r="V291" s="79">
        <f t="shared" si="119"/>
        <v>4474.9400606069603</v>
      </c>
      <c r="W291" s="87">
        <v>2023</v>
      </c>
      <c r="X291" s="88" t="e">
        <f>+#REF!-'[1]Приложение №1'!$P1070</f>
        <v>#REF!</v>
      </c>
      <c r="Z291" s="46">
        <f t="shared" si="115"/>
        <v>18855188.25</v>
      </c>
      <c r="AA291" s="31">
        <v>0</v>
      </c>
      <c r="AB291" s="31">
        <v>4852018.68955818</v>
      </c>
      <c r="AC291" s="31">
        <v>5128943.0079808198</v>
      </c>
      <c r="AD291" s="31">
        <v>3910862.6451854398</v>
      </c>
      <c r="AE291" s="31">
        <v>1562309.5679603999</v>
      </c>
      <c r="AF291" s="31"/>
      <c r="AG291" s="31">
        <v>416884.20653627999</v>
      </c>
      <c r="AH291" s="31">
        <v>0</v>
      </c>
      <c r="AI291" s="31">
        <v>0</v>
      </c>
      <c r="AJ291" s="31">
        <v>0</v>
      </c>
      <c r="AK291" s="31">
        <v>0</v>
      </c>
      <c r="AL291" s="31">
        <v>0</v>
      </c>
      <c r="AM291" s="31">
        <v>2448551.2283000001</v>
      </c>
      <c r="AN291" s="47">
        <v>188551.88250000001</v>
      </c>
      <c r="AO291" s="48">
        <v>347067.02197887999</v>
      </c>
      <c r="AP291" s="91">
        <f>+N291-'Приложение №2'!E291</f>
        <v>0</v>
      </c>
      <c r="AQ291" s="6">
        <f>2496690.4</f>
        <v>2496690.4</v>
      </c>
      <c r="AR291" s="6">
        <f t="shared" si="127"/>
        <v>505223.33999999991</v>
      </c>
      <c r="AS291" s="6">
        <f>+(K291*10+L291*20)*12*30</f>
        <v>17831411.999999996</v>
      </c>
      <c r="AT291" s="88">
        <f t="shared" si="122"/>
        <v>0</v>
      </c>
    </row>
    <row r="292" spans="1:46">
      <c r="A292" s="105">
        <f t="shared" si="123"/>
        <v>277</v>
      </c>
      <c r="B292" s="106">
        <f t="shared" si="124"/>
        <v>84</v>
      </c>
      <c r="C292" s="68" t="s">
        <v>109</v>
      </c>
      <c r="D292" s="68" t="s">
        <v>161</v>
      </c>
      <c r="E292" s="69">
        <v>1964</v>
      </c>
      <c r="F292" s="69">
        <v>2013</v>
      </c>
      <c r="G292" s="69" t="s">
        <v>58</v>
      </c>
      <c r="H292" s="69">
        <v>4</v>
      </c>
      <c r="I292" s="69">
        <v>2</v>
      </c>
      <c r="J292" s="79">
        <v>1348</v>
      </c>
      <c r="K292" s="79">
        <v>1248.9000000000001</v>
      </c>
      <c r="L292" s="79">
        <v>0</v>
      </c>
      <c r="M292" s="80">
        <v>74</v>
      </c>
      <c r="N292" s="81">
        <f t="shared" si="121"/>
        <v>1447716.48246928</v>
      </c>
      <c r="O292" s="79"/>
      <c r="P292" s="85">
        <f>+'Приложение №2'!E292-'Приложение №1'!R292</f>
        <v>860590.1024692799</v>
      </c>
      <c r="Q292" s="85"/>
      <c r="R292" s="85">
        <f>+AQ292+AR292-86410.73</f>
        <v>587126.38000000012</v>
      </c>
      <c r="S292" s="85">
        <f>+'Приложение №2'!E292-'Приложение №1'!P292-'Приложение №1'!Q292-'Приложение №1'!R292</f>
        <v>0</v>
      </c>
      <c r="T292" s="85">
        <f>+'Приложение №2'!E292-'Приложение №1'!P292-'Приложение №1'!Q292-'Приложение №1'!R292-'Приложение №1'!S292</f>
        <v>0</v>
      </c>
      <c r="U292" s="79">
        <f t="shared" si="119"/>
        <v>1159.1932760583552</v>
      </c>
      <c r="V292" s="79">
        <f t="shared" si="119"/>
        <v>1159.1932760583552</v>
      </c>
      <c r="W292" s="87">
        <v>2023</v>
      </c>
      <c r="X292" s="88" t="e">
        <f>+#REF!-'[1]Приложение №1'!$P1638</f>
        <v>#REF!</v>
      </c>
      <c r="Z292" s="46">
        <f t="shared" si="115"/>
        <v>13604861.209999999</v>
      </c>
      <c r="AA292" s="31">
        <v>2981304.8663361599</v>
      </c>
      <c r="AB292" s="31">
        <v>1062361.4877094801</v>
      </c>
      <c r="AC292" s="31">
        <v>1109931.3752150401</v>
      </c>
      <c r="AD292" s="31">
        <v>694887.21792840003</v>
      </c>
      <c r="AE292" s="31">
        <v>425157.36756066</v>
      </c>
      <c r="AF292" s="31"/>
      <c r="AG292" s="31">
        <v>114400.82936268</v>
      </c>
      <c r="AH292" s="31">
        <v>0</v>
      </c>
      <c r="AI292" s="31">
        <v>5450278.9118777998</v>
      </c>
      <c r="AJ292" s="31">
        <v>0</v>
      </c>
      <c r="AK292" s="31">
        <v>0</v>
      </c>
      <c r="AL292" s="31">
        <v>0</v>
      </c>
      <c r="AM292" s="31">
        <v>1371610.4151999999</v>
      </c>
      <c r="AN292" s="47">
        <v>136048.6121</v>
      </c>
      <c r="AO292" s="48">
        <v>258880.12670977999</v>
      </c>
      <c r="AP292" s="91">
        <f>+N292-'Приложение №2'!E292</f>
        <v>0</v>
      </c>
      <c r="AQ292" s="6">
        <v>546149.31000000006</v>
      </c>
      <c r="AR292" s="6">
        <f t="shared" si="127"/>
        <v>127387.8</v>
      </c>
      <c r="AS292" s="6">
        <f>+(K292*10+L292*20)*12*30</f>
        <v>4496040</v>
      </c>
      <c r="AT292" s="88">
        <f t="shared" si="122"/>
        <v>-4496040</v>
      </c>
    </row>
    <row r="293" spans="1:46">
      <c r="A293" s="105">
        <f t="shared" si="123"/>
        <v>278</v>
      </c>
      <c r="B293" s="106">
        <f t="shared" si="124"/>
        <v>85</v>
      </c>
      <c r="C293" s="68" t="s">
        <v>109</v>
      </c>
      <c r="D293" s="68" t="s">
        <v>165</v>
      </c>
      <c r="E293" s="69">
        <v>1961</v>
      </c>
      <c r="F293" s="69">
        <v>2013</v>
      </c>
      <c r="G293" s="69" t="s">
        <v>58</v>
      </c>
      <c r="H293" s="69">
        <v>4</v>
      </c>
      <c r="I293" s="69">
        <v>3</v>
      </c>
      <c r="J293" s="79">
        <v>3049.5</v>
      </c>
      <c r="K293" s="79">
        <v>2277.6</v>
      </c>
      <c r="L293" s="79">
        <v>771.9</v>
      </c>
      <c r="M293" s="80">
        <v>94</v>
      </c>
      <c r="N293" s="81">
        <f t="shared" si="121"/>
        <v>1251160.895</v>
      </c>
      <c r="O293" s="79"/>
      <c r="P293" s="85"/>
      <c r="Q293" s="85"/>
      <c r="R293" s="85">
        <f>+AQ293+AR293</f>
        <v>367035.4499999999</v>
      </c>
      <c r="S293" s="85">
        <f>+'Приложение №2'!E293-'Приложение №1'!R293</f>
        <v>884125.44500000007</v>
      </c>
      <c r="T293" s="85">
        <v>1.16415321826935E-10</v>
      </c>
      <c r="U293" s="79">
        <f t="shared" si="119"/>
        <v>410.28394654861455</v>
      </c>
      <c r="V293" s="79">
        <f t="shared" si="119"/>
        <v>410.28394654861455</v>
      </c>
      <c r="W293" s="87">
        <v>2023</v>
      </c>
      <c r="X293" s="88" t="e">
        <f>+#REF!-'[1]Приложение №1'!$P1597</f>
        <v>#REF!</v>
      </c>
      <c r="Z293" s="46">
        <f t="shared" ref="Z293:Z339" si="129">SUM(AA293:AO293)</f>
        <v>13067933.899999999</v>
      </c>
      <c r="AA293" s="31">
        <v>5253036.7368624602</v>
      </c>
      <c r="AB293" s="31">
        <v>1871872.94908698</v>
      </c>
      <c r="AC293" s="31">
        <v>1955690.72273694</v>
      </c>
      <c r="AD293" s="31">
        <v>1224386.0518469999</v>
      </c>
      <c r="AE293" s="31">
        <v>749124.08010090003</v>
      </c>
      <c r="AF293" s="31"/>
      <c r="AG293" s="31">
        <v>201573.40567308001</v>
      </c>
      <c r="AH293" s="31">
        <v>0</v>
      </c>
      <c r="AI293" s="31">
        <v>0</v>
      </c>
      <c r="AJ293" s="31">
        <v>0</v>
      </c>
      <c r="AK293" s="31">
        <v>0</v>
      </c>
      <c r="AL293" s="31">
        <v>0</v>
      </c>
      <c r="AM293" s="31">
        <v>1435431.6033999999</v>
      </c>
      <c r="AN293" s="47">
        <v>130679.33900000001</v>
      </c>
      <c r="AO293" s="48">
        <v>246139.01129264</v>
      </c>
      <c r="AP293" s="91">
        <f>+N293-'Приложение №2'!E293</f>
        <v>0</v>
      </c>
      <c r="AQ293" s="88">
        <f>1647685.87-R105</f>
        <v>-22747.350000000093</v>
      </c>
      <c r="AR293" s="6">
        <f t="shared" si="127"/>
        <v>389782.8</v>
      </c>
      <c r="AS293" s="6">
        <f>+(K293*10+L293*20)*12*30-S105</f>
        <v>13176981.74462392</v>
      </c>
      <c r="AT293" s="88">
        <f t="shared" si="122"/>
        <v>-12292856.29962392</v>
      </c>
    </row>
    <row r="294" spans="1:46">
      <c r="A294" s="105">
        <f t="shared" si="123"/>
        <v>279</v>
      </c>
      <c r="B294" s="106">
        <f t="shared" si="124"/>
        <v>86</v>
      </c>
      <c r="C294" s="68" t="s">
        <v>109</v>
      </c>
      <c r="D294" s="68" t="s">
        <v>367</v>
      </c>
      <c r="E294" s="69">
        <v>1981</v>
      </c>
      <c r="F294" s="69">
        <v>2013</v>
      </c>
      <c r="G294" s="69" t="s">
        <v>111</v>
      </c>
      <c r="H294" s="69">
        <v>5</v>
      </c>
      <c r="I294" s="69">
        <v>4</v>
      </c>
      <c r="J294" s="79">
        <v>4887.3</v>
      </c>
      <c r="K294" s="79">
        <v>4312.8999999999996</v>
      </c>
      <c r="L294" s="79">
        <v>0</v>
      </c>
      <c r="M294" s="80">
        <v>194</v>
      </c>
      <c r="N294" s="81">
        <f t="shared" si="121"/>
        <v>14886688.384542881</v>
      </c>
      <c r="O294" s="79"/>
      <c r="P294" s="85">
        <v>10420005.460000001</v>
      </c>
      <c r="Q294" s="85"/>
      <c r="R294" s="85">
        <f>+'Приложение №2'!E294-'Приложение №1'!P294-'Приложение №1'!S294</f>
        <v>729880.66454287991</v>
      </c>
      <c r="S294" s="85">
        <v>3736802.26</v>
      </c>
      <c r="T294" s="79">
        <f>+'Приложение №2'!E294-'Приложение №1'!P294-'Приложение №1'!Q294-'Приложение №1'!R294-'Приложение №1'!S294</f>
        <v>0</v>
      </c>
      <c r="U294" s="85">
        <f>$N294/($K294+$L294)</f>
        <v>3451.6655578712425</v>
      </c>
      <c r="V294" s="85">
        <f>$N294/($K294+$L294)</f>
        <v>3451.6655578712425</v>
      </c>
      <c r="W294" s="87">
        <v>2023</v>
      </c>
      <c r="X294" s="88" t="e">
        <f>+#REF!-'[1]Приложение №1'!$P1077</f>
        <v>#REF!</v>
      </c>
      <c r="Z294" s="46">
        <f t="shared" si="129"/>
        <v>78714458.099999979</v>
      </c>
      <c r="AA294" s="31">
        <v>7207971.2584861796</v>
      </c>
      <c r="AB294" s="31">
        <v>4168566.8282412002</v>
      </c>
      <c r="AC294" s="31">
        <v>4406483.7908326201</v>
      </c>
      <c r="AD294" s="31">
        <v>3359981.3480309998</v>
      </c>
      <c r="AE294" s="31">
        <v>1342243.77142212</v>
      </c>
      <c r="AF294" s="31"/>
      <c r="AG294" s="31">
        <v>358162.19323500001</v>
      </c>
      <c r="AH294" s="31">
        <v>0</v>
      </c>
      <c r="AI294" s="31">
        <v>12831286.273936201</v>
      </c>
      <c r="AJ294" s="31">
        <v>0</v>
      </c>
      <c r="AK294" s="31">
        <v>24912015.084657099</v>
      </c>
      <c r="AL294" s="31">
        <v>9797576.0184224993</v>
      </c>
      <c r="AM294" s="31">
        <v>8047601.1061000004</v>
      </c>
      <c r="AN294" s="47">
        <v>787144.58100000001</v>
      </c>
      <c r="AO294" s="48">
        <v>1495425.84563606</v>
      </c>
      <c r="AP294" s="91">
        <f>+N294-'Приложение №2'!E294</f>
        <v>0</v>
      </c>
      <c r="AQ294" s="6">
        <v>1978942.68</v>
      </c>
      <c r="AR294" s="6">
        <f t="shared" si="127"/>
        <v>439915.8</v>
      </c>
      <c r="AS294" s="6">
        <f>+(K294*10+L294*20)*12*30</f>
        <v>15526440</v>
      </c>
      <c r="AT294" s="88">
        <f t="shared" si="122"/>
        <v>-11789637.74</v>
      </c>
    </row>
    <row r="295" spans="1:46">
      <c r="A295" s="105">
        <f t="shared" si="123"/>
        <v>280</v>
      </c>
      <c r="B295" s="106">
        <f t="shared" si="124"/>
        <v>87</v>
      </c>
      <c r="C295" s="68" t="s">
        <v>109</v>
      </c>
      <c r="D295" s="68" t="s">
        <v>164</v>
      </c>
      <c r="E295" s="69">
        <v>1979</v>
      </c>
      <c r="F295" s="69">
        <v>2013</v>
      </c>
      <c r="G295" s="69" t="s">
        <v>111</v>
      </c>
      <c r="H295" s="69">
        <v>4</v>
      </c>
      <c r="I295" s="69">
        <v>4</v>
      </c>
      <c r="J295" s="79">
        <v>3969.95</v>
      </c>
      <c r="K295" s="79">
        <v>3453.7</v>
      </c>
      <c r="L295" s="79">
        <v>0</v>
      </c>
      <c r="M295" s="80">
        <v>154</v>
      </c>
      <c r="N295" s="81">
        <f t="shared" si="121"/>
        <v>2425305.8059979999</v>
      </c>
      <c r="O295" s="79"/>
      <c r="P295" s="85"/>
      <c r="Q295" s="85"/>
      <c r="R295" s="85">
        <f>+AQ295+AR295-102179.5</f>
        <v>1705810.5499999998</v>
      </c>
      <c r="S295" s="85">
        <f>+'Приложение №2'!E295-'Приложение №1'!R295</f>
        <v>719495.25599800004</v>
      </c>
      <c r="T295" s="79">
        <f>+'Приложение №2'!E295-'Приложение №1'!P295-'Приложение №1'!Q295-'Приложение №1'!R295-'Приложение №1'!S295</f>
        <v>0</v>
      </c>
      <c r="U295" s="85">
        <f t="shared" si="119"/>
        <v>702.23406954802101</v>
      </c>
      <c r="V295" s="85">
        <f t="shared" si="119"/>
        <v>702.23406954802101</v>
      </c>
      <c r="W295" s="87">
        <v>2023</v>
      </c>
      <c r="X295" s="88" t="e">
        <f>+#REF!-'[1]Приложение №1'!$P1280</f>
        <v>#REF!</v>
      </c>
      <c r="Z295" s="46">
        <f t="shared" si="129"/>
        <v>19594173.580000002</v>
      </c>
      <c r="AA295" s="31">
        <v>5813706.7057906203</v>
      </c>
      <c r="AB295" s="31">
        <v>3362225.5261996798</v>
      </c>
      <c r="AC295" s="31">
        <v>3554121.3229788002</v>
      </c>
      <c r="AD295" s="31">
        <v>2710047.7279638001</v>
      </c>
      <c r="AE295" s="31">
        <v>1082608.5872498399</v>
      </c>
      <c r="AF295" s="31"/>
      <c r="AG295" s="31">
        <v>288881.55977183999</v>
      </c>
      <c r="AH295" s="31">
        <v>0</v>
      </c>
      <c r="AI295" s="31">
        <v>0</v>
      </c>
      <c r="AJ295" s="31">
        <v>0</v>
      </c>
      <c r="AK295" s="31">
        <v>0</v>
      </c>
      <c r="AL295" s="31">
        <v>0</v>
      </c>
      <c r="AM295" s="31">
        <v>2219004.9589</v>
      </c>
      <c r="AN295" s="47">
        <v>195941.73579999999</v>
      </c>
      <c r="AO295" s="48">
        <v>367635.45534541999</v>
      </c>
      <c r="AP295" s="91">
        <f>+N295-'Приложение №2'!E295</f>
        <v>0</v>
      </c>
      <c r="AQ295" s="6">
        <v>1455712.65</v>
      </c>
      <c r="AR295" s="6">
        <f t="shared" si="127"/>
        <v>352277.39999999997</v>
      </c>
      <c r="AS295" s="6">
        <f>+(K295*10+L295*20)*12*30</f>
        <v>12433320</v>
      </c>
      <c r="AT295" s="88">
        <f t="shared" si="122"/>
        <v>-11713824.744001999</v>
      </c>
    </row>
    <row r="296" spans="1:46">
      <c r="A296" s="105">
        <f t="shared" si="123"/>
        <v>281</v>
      </c>
      <c r="B296" s="106">
        <f t="shared" si="124"/>
        <v>88</v>
      </c>
      <c r="C296" s="68" t="s">
        <v>109</v>
      </c>
      <c r="D296" s="68" t="s">
        <v>166</v>
      </c>
      <c r="E296" s="69">
        <v>1963</v>
      </c>
      <c r="F296" s="69">
        <v>2005</v>
      </c>
      <c r="G296" s="69" t="s">
        <v>58</v>
      </c>
      <c r="H296" s="69">
        <v>4</v>
      </c>
      <c r="I296" s="69">
        <v>2</v>
      </c>
      <c r="J296" s="79">
        <v>1240.4000000000001</v>
      </c>
      <c r="K296" s="79">
        <v>1075.8</v>
      </c>
      <c r="L296" s="79">
        <v>111.9</v>
      </c>
      <c r="M296" s="80">
        <v>70</v>
      </c>
      <c r="N296" s="81">
        <f t="shared" si="121"/>
        <v>3379171.1646039202</v>
      </c>
      <c r="O296" s="79"/>
      <c r="P296" s="85"/>
      <c r="Q296" s="85"/>
      <c r="R296" s="85">
        <f>+AQ296+AR296-247714.13</f>
        <v>554474.5199999999</v>
      </c>
      <c r="S296" s="85">
        <f>+'Приложение №2'!E296-'Приложение №1'!R296</f>
        <v>2824696.6446039202</v>
      </c>
      <c r="T296" s="85">
        <f>+'Приложение №2'!E296-'Приложение №1'!P296-'Приложение №1'!Q296-'Приложение №1'!R296-'Приложение №1'!S296</f>
        <v>0</v>
      </c>
      <c r="U296" s="79">
        <f t="shared" si="119"/>
        <v>2845.1386415794564</v>
      </c>
      <c r="V296" s="79">
        <f t="shared" si="119"/>
        <v>2845.1386415794564</v>
      </c>
      <c r="W296" s="87">
        <v>2023</v>
      </c>
      <c r="X296" s="88" t="e">
        <f>+#REF!-'[1]Приложение №1'!$P1641</f>
        <v>#REF!</v>
      </c>
      <c r="Z296" s="46">
        <f t="shared" si="129"/>
        <v>6371609.4744707607</v>
      </c>
      <c r="AA296" s="31">
        <v>2696472.9036772801</v>
      </c>
      <c r="AB296" s="31">
        <v>960864.14913719997</v>
      </c>
      <c r="AC296" s="31"/>
      <c r="AD296" s="31">
        <v>628498.13628335996</v>
      </c>
      <c r="AE296" s="31">
        <v>384538.10584644001</v>
      </c>
      <c r="AF296" s="31"/>
      <c r="AG296" s="31">
        <v>103471.04618424</v>
      </c>
      <c r="AH296" s="31">
        <v>0</v>
      </c>
      <c r="AI296" s="31"/>
      <c r="AJ296" s="31">
        <v>0</v>
      </c>
      <c r="AK296" s="31">
        <v>0</v>
      </c>
      <c r="AL296" s="31">
        <v>0</v>
      </c>
      <c r="AM296" s="31">
        <v>1240567.6336999999</v>
      </c>
      <c r="AN296" s="47">
        <v>123050.61470000001</v>
      </c>
      <c r="AO296" s="48">
        <v>234146.88494223999</v>
      </c>
      <c r="AP296" s="91">
        <f>+N296-'Приложение №2'!E296</f>
        <v>0</v>
      </c>
      <c r="AQ296" s="6">
        <v>669629.44999999995</v>
      </c>
      <c r="AR296" s="6">
        <f t="shared" si="127"/>
        <v>132559.19999999998</v>
      </c>
      <c r="AS296" s="6">
        <f>+(K296*10+L296*20)*12*30-1442997.24</f>
        <v>3235562.76</v>
      </c>
      <c r="AT296" s="88">
        <f t="shared" si="122"/>
        <v>-410866.11539607961</v>
      </c>
    </row>
    <row r="297" spans="1:46" s="5" customFormat="1">
      <c r="A297" s="105">
        <f t="shared" si="123"/>
        <v>282</v>
      </c>
      <c r="B297" s="106">
        <f t="shared" si="124"/>
        <v>89</v>
      </c>
      <c r="C297" s="68" t="s">
        <v>180</v>
      </c>
      <c r="D297" s="68" t="s">
        <v>368</v>
      </c>
      <c r="E297" s="69" t="s">
        <v>369</v>
      </c>
      <c r="F297" s="69"/>
      <c r="G297" s="69" t="s">
        <v>99</v>
      </c>
      <c r="H297" s="69" t="s">
        <v>183</v>
      </c>
      <c r="I297" s="69" t="s">
        <v>101</v>
      </c>
      <c r="J297" s="79">
        <v>2017.1</v>
      </c>
      <c r="K297" s="79">
        <v>1568.7</v>
      </c>
      <c r="L297" s="79">
        <v>241.9</v>
      </c>
      <c r="M297" s="80">
        <v>64</v>
      </c>
      <c r="N297" s="81">
        <f t="shared" si="121"/>
        <v>28649224.581331845</v>
      </c>
      <c r="O297" s="79">
        <v>0</v>
      </c>
      <c r="P297" s="85">
        <v>6968602.8971106103</v>
      </c>
      <c r="Q297" s="85">
        <v>0</v>
      </c>
      <c r="R297" s="85">
        <f t="shared" si="125"/>
        <v>1239934.29</v>
      </c>
      <c r="S297" s="85">
        <f t="shared" si="126"/>
        <v>7389000</v>
      </c>
      <c r="T297" s="85">
        <f>+'Приложение №2'!E297-'Приложение №1'!P297-'Приложение №1'!R297-'Приложение №1'!S297</f>
        <v>13051687.394221235</v>
      </c>
      <c r="U297" s="79">
        <f t="shared" si="119"/>
        <v>15823.055661842396</v>
      </c>
      <c r="V297" s="79">
        <f t="shared" si="119"/>
        <v>15823.055661842396</v>
      </c>
      <c r="W297" s="87">
        <v>2023</v>
      </c>
      <c r="X297" s="5">
        <v>737547.36</v>
      </c>
      <c r="Y297" s="5">
        <f>+(K297*9.1+L297*18.19)*12</f>
        <v>224103.97199999998</v>
      </c>
      <c r="AA297" s="95">
        <f>+N297-'[4]Приложение № 2'!E283</f>
        <v>24291687.991331846</v>
      </c>
      <c r="AD297" s="95">
        <f>+N297-'[4]Приложение № 2'!E283</f>
        <v>24291687.991331846</v>
      </c>
      <c r="AP297" s="91">
        <f>+N297-'Приложение №2'!E297</f>
        <v>0</v>
      </c>
      <c r="AQ297" s="5">
        <v>1030579.29</v>
      </c>
      <c r="AR297" s="6">
        <f t="shared" si="127"/>
        <v>209355</v>
      </c>
      <c r="AS297" s="6">
        <f>+(K297*10+L297*20)*12*30</f>
        <v>7389000</v>
      </c>
      <c r="AT297" s="88">
        <f t="shared" si="122"/>
        <v>0</v>
      </c>
    </row>
    <row r="298" spans="1:46">
      <c r="A298" s="105">
        <f t="shared" si="123"/>
        <v>283</v>
      </c>
      <c r="B298" s="106">
        <f t="shared" si="124"/>
        <v>90</v>
      </c>
      <c r="C298" s="68" t="s">
        <v>109</v>
      </c>
      <c r="D298" s="68" t="s">
        <v>370</v>
      </c>
      <c r="E298" s="69">
        <v>1965</v>
      </c>
      <c r="F298" s="69">
        <v>2005</v>
      </c>
      <c r="G298" s="69" t="s">
        <v>58</v>
      </c>
      <c r="H298" s="69">
        <v>4</v>
      </c>
      <c r="I298" s="69">
        <v>4</v>
      </c>
      <c r="J298" s="79">
        <v>2661.8</v>
      </c>
      <c r="K298" s="79">
        <v>2220.4</v>
      </c>
      <c r="L298" s="79">
        <v>229.71</v>
      </c>
      <c r="M298" s="80">
        <v>111</v>
      </c>
      <c r="N298" s="81">
        <f t="shared" si="121"/>
        <v>1618117.19564</v>
      </c>
      <c r="O298" s="79"/>
      <c r="P298" s="85"/>
      <c r="Q298" s="85"/>
      <c r="R298" s="85">
        <f>+'Приложение №2'!E298</f>
        <v>1618117.19564</v>
      </c>
      <c r="S298" s="85">
        <f>+'Приложение №2'!E298-'Приложение №1'!R298</f>
        <v>0</v>
      </c>
      <c r="T298" s="85">
        <f>+'Приложение №2'!E298-'Приложение №1'!P298-'Приложение №1'!Q298-'Приложение №1'!R298-'Приложение №1'!S298</f>
        <v>0</v>
      </c>
      <c r="U298" s="79">
        <f t="shared" si="119"/>
        <v>660.42634642526252</v>
      </c>
      <c r="V298" s="79">
        <f t="shared" si="119"/>
        <v>660.42634642526252</v>
      </c>
      <c r="W298" s="87">
        <v>2023</v>
      </c>
      <c r="X298" s="88" t="e">
        <f>+#REF!-'[1]Приложение №1'!$P1656</f>
        <v>#REF!</v>
      </c>
      <c r="Z298" s="46">
        <f t="shared" ref="Z298" si="130">SUM(AA298:AO298)</f>
        <v>26489548.390000001</v>
      </c>
      <c r="AA298" s="31">
        <v>5804794.2058142396</v>
      </c>
      <c r="AB298" s="31">
        <v>2068486.8169081199</v>
      </c>
      <c r="AC298" s="31">
        <v>2161108.4722953602</v>
      </c>
      <c r="AD298" s="31">
        <v>1352990.5470060001</v>
      </c>
      <c r="AE298" s="31">
        <v>827809.00358814001</v>
      </c>
      <c r="AF298" s="31"/>
      <c r="AG298" s="31">
        <v>222745.84764851999</v>
      </c>
      <c r="AH298" s="31">
        <v>0</v>
      </c>
      <c r="AI298" s="31">
        <v>10612047.031450201</v>
      </c>
      <c r="AJ298" s="31">
        <v>0</v>
      </c>
      <c r="AK298" s="31">
        <v>0</v>
      </c>
      <c r="AL298" s="31">
        <v>0</v>
      </c>
      <c r="AM298" s="31">
        <v>2670614.5608000001</v>
      </c>
      <c r="AN298" s="47">
        <v>264895.48389999999</v>
      </c>
      <c r="AO298" s="48">
        <v>504056.42058942001</v>
      </c>
      <c r="AP298" s="91">
        <f>+N298-'Приложение №2'!E298</f>
        <v>0</v>
      </c>
      <c r="AQ298" s="6">
        <f>1243271.94-96320.77</f>
        <v>1146951.17</v>
      </c>
      <c r="AR298" s="6">
        <f t="shared" si="127"/>
        <v>273341.64</v>
      </c>
      <c r="AS298" s="6">
        <f>+(K298*10+L298*20)*12*30</f>
        <v>9647352</v>
      </c>
      <c r="AT298" s="88">
        <f t="shared" si="122"/>
        <v>-9647352</v>
      </c>
    </row>
    <row r="299" spans="1:46">
      <c r="A299" s="105">
        <f t="shared" si="123"/>
        <v>284</v>
      </c>
      <c r="B299" s="106">
        <f t="shared" si="124"/>
        <v>91</v>
      </c>
      <c r="C299" s="68" t="s">
        <v>109</v>
      </c>
      <c r="D299" s="68" t="s">
        <v>167</v>
      </c>
      <c r="E299" s="69">
        <v>1977</v>
      </c>
      <c r="F299" s="69">
        <v>2013</v>
      </c>
      <c r="G299" s="69" t="s">
        <v>111</v>
      </c>
      <c r="H299" s="69">
        <v>4</v>
      </c>
      <c r="I299" s="69">
        <v>4</v>
      </c>
      <c r="J299" s="79">
        <v>3916.4</v>
      </c>
      <c r="K299" s="79">
        <v>3440.3</v>
      </c>
      <c r="L299" s="79">
        <v>0</v>
      </c>
      <c r="M299" s="80">
        <v>163</v>
      </c>
      <c r="N299" s="81">
        <f t="shared" si="121"/>
        <v>9781205.2731140405</v>
      </c>
      <c r="O299" s="79"/>
      <c r="P299" s="85">
        <v>3369695.10584867</v>
      </c>
      <c r="Q299" s="85"/>
      <c r="R299" s="85">
        <f t="shared" si="125"/>
        <v>101933.18000000005</v>
      </c>
      <c r="S299" s="85">
        <f>+AS299</f>
        <v>0</v>
      </c>
      <c r="T299" s="85">
        <f>+'Приложение №2'!E299-'Приложение №1'!P299-'Приложение №1'!R299-'Приложение №1'!S299</f>
        <v>6309576.9872653708</v>
      </c>
      <c r="U299" s="79">
        <f t="shared" si="119"/>
        <v>2843.1256788983637</v>
      </c>
      <c r="V299" s="79">
        <f t="shared" si="119"/>
        <v>2843.1256788983637</v>
      </c>
      <c r="W299" s="87">
        <v>2023</v>
      </c>
      <c r="X299" s="88" t="e">
        <f>+#REF!-'[1]Приложение №1'!$P1319</f>
        <v>#REF!</v>
      </c>
      <c r="Z299" s="46">
        <f t="shared" si="129"/>
        <v>62685332.070000015</v>
      </c>
      <c r="AA299" s="31">
        <v>5740166.1959951399</v>
      </c>
      <c r="AB299" s="31">
        <v>3319695.0395049001</v>
      </c>
      <c r="AC299" s="31">
        <v>3509163.4526478602</v>
      </c>
      <c r="AD299" s="31">
        <v>2675766.9644319601</v>
      </c>
      <c r="AE299" s="31">
        <v>1068914.1259818</v>
      </c>
      <c r="AF299" s="31"/>
      <c r="AG299" s="31">
        <v>285227.34661260003</v>
      </c>
      <c r="AH299" s="31">
        <v>0</v>
      </c>
      <c r="AI299" s="31">
        <v>10218369.7972314</v>
      </c>
      <c r="AJ299" s="31">
        <v>0</v>
      </c>
      <c r="AK299" s="31">
        <v>19839022.9193663</v>
      </c>
      <c r="AL299" s="31">
        <v>7802433.2655801</v>
      </c>
      <c r="AM299" s="31">
        <v>6408816.8778999997</v>
      </c>
      <c r="AN299" s="47">
        <v>626853.32070000004</v>
      </c>
      <c r="AO299" s="48">
        <v>1190902.7640479601</v>
      </c>
      <c r="AP299" s="91">
        <f>+N299-'Приложение №2'!E299</f>
        <v>0</v>
      </c>
      <c r="AQ299" s="88">
        <f>1681538.39-R107</f>
        <v>-248977.41999999993</v>
      </c>
      <c r="AR299" s="6">
        <f t="shared" si="127"/>
        <v>350910.6</v>
      </c>
      <c r="AS299" s="6">
        <f>+(K299*10+L299*20)*12*30-S107</f>
        <v>0</v>
      </c>
      <c r="AT299" s="88">
        <f t="shared" si="122"/>
        <v>0</v>
      </c>
    </row>
    <row r="300" spans="1:46">
      <c r="A300" s="105">
        <f t="shared" si="123"/>
        <v>285</v>
      </c>
      <c r="B300" s="106">
        <f t="shared" si="124"/>
        <v>92</v>
      </c>
      <c r="C300" s="68" t="s">
        <v>109</v>
      </c>
      <c r="D300" s="68" t="s">
        <v>371</v>
      </c>
      <c r="E300" s="69">
        <v>1972</v>
      </c>
      <c r="F300" s="69">
        <v>2013</v>
      </c>
      <c r="G300" s="69" t="s">
        <v>111</v>
      </c>
      <c r="H300" s="69">
        <v>4</v>
      </c>
      <c r="I300" s="69">
        <v>4</v>
      </c>
      <c r="J300" s="79">
        <v>4697.3599999999997</v>
      </c>
      <c r="K300" s="79">
        <v>3448.5</v>
      </c>
      <c r="L300" s="79">
        <v>0</v>
      </c>
      <c r="M300" s="80">
        <v>140</v>
      </c>
      <c r="N300" s="81">
        <f t="shared" si="121"/>
        <v>1535156.8941092999</v>
      </c>
      <c r="O300" s="79"/>
      <c r="P300" s="85"/>
      <c r="Q300" s="85"/>
      <c r="R300" s="85">
        <f>+'Приложение №2'!E300</f>
        <v>1535156.8941092999</v>
      </c>
      <c r="S300" s="85">
        <f>+'Приложение №2'!E300-'Приложение №1'!R300</f>
        <v>0</v>
      </c>
      <c r="T300" s="85">
        <v>0</v>
      </c>
      <c r="U300" s="79">
        <f t="shared" si="119"/>
        <v>445.16656346507176</v>
      </c>
      <c r="V300" s="79">
        <f t="shared" si="119"/>
        <v>445.16656346507176</v>
      </c>
      <c r="W300" s="87">
        <v>2023</v>
      </c>
      <c r="X300" s="88" t="e">
        <f>+#REF!-'[1]Приложение №1'!$P682</f>
        <v>#REF!</v>
      </c>
      <c r="Y300" s="6" t="s">
        <v>372</v>
      </c>
      <c r="Z300" s="46">
        <f t="shared" si="129"/>
        <v>10605893.634176001</v>
      </c>
      <c r="AA300" s="31">
        <v>0</v>
      </c>
      <c r="AB300" s="31">
        <v>0</v>
      </c>
      <c r="AC300" s="31">
        <v>0</v>
      </c>
      <c r="AD300" s="31">
        <v>0</v>
      </c>
      <c r="AE300" s="31">
        <v>1356649.13</v>
      </c>
      <c r="AF300" s="31"/>
      <c r="AG300" s="31">
        <v>0</v>
      </c>
      <c r="AH300" s="31">
        <v>0</v>
      </c>
      <c r="AI300" s="31">
        <v>0</v>
      </c>
      <c r="AJ300" s="31">
        <v>0</v>
      </c>
      <c r="AK300" s="31">
        <v>0</v>
      </c>
      <c r="AL300" s="31">
        <v>7865518.9895666996</v>
      </c>
      <c r="AM300" s="31">
        <v>1112408.5149999999</v>
      </c>
      <c r="AN300" s="47">
        <v>92809.235499999995</v>
      </c>
      <c r="AO300" s="48">
        <v>178507.76410930001</v>
      </c>
      <c r="AP300" s="91">
        <f>+N300-'Приложение №2'!E300</f>
        <v>0</v>
      </c>
      <c r="AQ300" s="6">
        <v>1644538</v>
      </c>
      <c r="AR300" s="6">
        <f t="shared" si="127"/>
        <v>351747</v>
      </c>
      <c r="AS300" s="6">
        <f t="shared" ref="AS300:AS308" si="131">+(K300*10+L300*20)*12*30</f>
        <v>12414600</v>
      </c>
      <c r="AT300" s="88">
        <f t="shared" si="122"/>
        <v>-12414600</v>
      </c>
    </row>
    <row r="301" spans="1:46">
      <c r="A301" s="105">
        <f t="shared" si="123"/>
        <v>286</v>
      </c>
      <c r="B301" s="106">
        <f t="shared" si="124"/>
        <v>93</v>
      </c>
      <c r="C301" s="68" t="s">
        <v>109</v>
      </c>
      <c r="D301" s="68" t="s">
        <v>373</v>
      </c>
      <c r="E301" s="69">
        <v>1971</v>
      </c>
      <c r="F301" s="69">
        <v>2013</v>
      </c>
      <c r="G301" s="69" t="s">
        <v>111</v>
      </c>
      <c r="H301" s="69">
        <v>4</v>
      </c>
      <c r="I301" s="69">
        <v>4</v>
      </c>
      <c r="J301" s="79">
        <v>4741.46</v>
      </c>
      <c r="K301" s="79">
        <v>3462.3</v>
      </c>
      <c r="L301" s="79">
        <v>0</v>
      </c>
      <c r="M301" s="80">
        <v>145</v>
      </c>
      <c r="N301" s="81">
        <f t="shared" si="121"/>
        <v>1572957.3080765998</v>
      </c>
      <c r="O301" s="79"/>
      <c r="P301" s="85"/>
      <c r="Q301" s="85"/>
      <c r="R301" s="85">
        <f>+'Приложение №2'!E301</f>
        <v>1572957.3080765998</v>
      </c>
      <c r="S301" s="85">
        <f>+'Приложение №2'!E301-'Приложение №1'!R301</f>
        <v>0</v>
      </c>
      <c r="T301" s="85">
        <v>0</v>
      </c>
      <c r="U301" s="79">
        <f t="shared" si="119"/>
        <v>454.30994081292778</v>
      </c>
      <c r="V301" s="79">
        <f t="shared" si="119"/>
        <v>454.30994081292778</v>
      </c>
      <c r="W301" s="87">
        <v>2023</v>
      </c>
      <c r="X301" s="88" t="e">
        <f>+#REF!-'[1]Приложение №1'!$P683</f>
        <v>#REF!</v>
      </c>
      <c r="Z301" s="46">
        <f t="shared" si="129"/>
        <v>2790814.3390765996</v>
      </c>
      <c r="AA301" s="31">
        <v>0</v>
      </c>
      <c r="AB301" s="31">
        <v>0</v>
      </c>
      <c r="AC301" s="31">
        <v>0</v>
      </c>
      <c r="AD301" s="31">
        <v>0</v>
      </c>
      <c r="AE301" s="31">
        <v>1392786.91</v>
      </c>
      <c r="AF301" s="31"/>
      <c r="AG301" s="31">
        <v>0</v>
      </c>
      <c r="AH301" s="31">
        <v>0</v>
      </c>
      <c r="AI301" s="31">
        <v>0</v>
      </c>
      <c r="AJ301" s="31">
        <v>0</v>
      </c>
      <c r="AK301" s="31">
        <v>0</v>
      </c>
      <c r="AL301" s="31"/>
      <c r="AM301" s="31">
        <v>1123898.77</v>
      </c>
      <c r="AN301" s="47">
        <v>93958.260999999999</v>
      </c>
      <c r="AO301" s="48">
        <v>180170.39807659999</v>
      </c>
      <c r="AP301" s="91">
        <f>+N301-'Приложение №2'!E301</f>
        <v>0</v>
      </c>
      <c r="AQ301" s="6">
        <v>1642541.21</v>
      </c>
      <c r="AR301" s="6">
        <f t="shared" si="127"/>
        <v>353154.6</v>
      </c>
      <c r="AS301" s="6">
        <f t="shared" si="131"/>
        <v>12464280</v>
      </c>
      <c r="AT301" s="88">
        <f t="shared" si="122"/>
        <v>-12464280</v>
      </c>
    </row>
    <row r="302" spans="1:46">
      <c r="A302" s="105">
        <f t="shared" si="123"/>
        <v>287</v>
      </c>
      <c r="B302" s="106">
        <f t="shared" si="124"/>
        <v>94</v>
      </c>
      <c r="C302" s="68" t="s">
        <v>109</v>
      </c>
      <c r="D302" s="68" t="s">
        <v>374</v>
      </c>
      <c r="E302" s="69">
        <v>1972</v>
      </c>
      <c r="F302" s="69">
        <v>2013</v>
      </c>
      <c r="G302" s="69" t="s">
        <v>111</v>
      </c>
      <c r="H302" s="69">
        <v>4</v>
      </c>
      <c r="I302" s="69">
        <v>4</v>
      </c>
      <c r="J302" s="79">
        <v>4744.0600000000004</v>
      </c>
      <c r="K302" s="79">
        <v>3488.5</v>
      </c>
      <c r="L302" s="79">
        <v>0</v>
      </c>
      <c r="M302" s="80">
        <v>131</v>
      </c>
      <c r="N302" s="81">
        <f t="shared" si="121"/>
        <v>1352653.874176</v>
      </c>
      <c r="O302" s="79"/>
      <c r="P302" s="85"/>
      <c r="Q302" s="85"/>
      <c r="R302" s="85">
        <f>+'Приложение №2'!E302</f>
        <v>1352653.874176</v>
      </c>
      <c r="S302" s="85">
        <f>+'Приложение №2'!E302-'Приложение №1'!R302</f>
        <v>0</v>
      </c>
      <c r="T302" s="85">
        <v>0</v>
      </c>
      <c r="U302" s="79">
        <f t="shared" ref="U302:V335" si="132">$N302/($K302+$L302)</f>
        <v>387.74655988992401</v>
      </c>
      <c r="V302" s="79">
        <f t="shared" si="132"/>
        <v>387.74655988992401</v>
      </c>
      <c r="W302" s="87">
        <v>2023</v>
      </c>
      <c r="X302" s="88" t="e">
        <f>+#REF!-'[1]Приложение №1'!$P684</f>
        <v>#REF!</v>
      </c>
      <c r="Z302" s="46">
        <f t="shared" si="129"/>
        <v>10717070.434175998</v>
      </c>
      <c r="AA302" s="31">
        <v>0</v>
      </c>
      <c r="AB302" s="31">
        <v>0</v>
      </c>
      <c r="AC302" s="31">
        <v>0</v>
      </c>
      <c r="AD302" s="31">
        <v>0</v>
      </c>
      <c r="AE302" s="31">
        <v>1346427.66</v>
      </c>
      <c r="AF302" s="31"/>
      <c r="AG302" s="31">
        <v>0</v>
      </c>
      <c r="AH302" s="31">
        <v>0</v>
      </c>
      <c r="AI302" s="31">
        <v>0</v>
      </c>
      <c r="AJ302" s="31">
        <v>0</v>
      </c>
      <c r="AK302" s="31">
        <v>0</v>
      </c>
      <c r="AL302" s="31">
        <v>7971493.9287815997</v>
      </c>
      <c r="AM302" s="31">
        <v>1124576.2</v>
      </c>
      <c r="AN302" s="47">
        <v>94026.004000000001</v>
      </c>
      <c r="AO302" s="48">
        <v>180546.64139440001</v>
      </c>
      <c r="AP302" s="91">
        <f>+N302-'Приложение №2'!E302</f>
        <v>0</v>
      </c>
      <c r="AQ302" s="6">
        <v>1719366.16</v>
      </c>
      <c r="AR302" s="6">
        <f t="shared" si="127"/>
        <v>355827</v>
      </c>
      <c r="AS302" s="6">
        <f t="shared" si="131"/>
        <v>12558600</v>
      </c>
      <c r="AT302" s="88">
        <f t="shared" si="122"/>
        <v>-12558600</v>
      </c>
    </row>
    <row r="303" spans="1:46">
      <c r="A303" s="105">
        <f t="shared" si="123"/>
        <v>288</v>
      </c>
      <c r="B303" s="106">
        <f t="shared" si="124"/>
        <v>95</v>
      </c>
      <c r="C303" s="68" t="s">
        <v>109</v>
      </c>
      <c r="D303" s="68" t="s">
        <v>375</v>
      </c>
      <c r="E303" s="69">
        <v>1972</v>
      </c>
      <c r="F303" s="69">
        <v>2013</v>
      </c>
      <c r="G303" s="69" t="s">
        <v>111</v>
      </c>
      <c r="H303" s="69">
        <v>4</v>
      </c>
      <c r="I303" s="69">
        <v>4</v>
      </c>
      <c r="J303" s="79">
        <v>4681.66</v>
      </c>
      <c r="K303" s="79">
        <v>3441.2</v>
      </c>
      <c r="L303" s="79">
        <v>0</v>
      </c>
      <c r="M303" s="80">
        <v>142</v>
      </c>
      <c r="N303" s="81">
        <f t="shared" si="121"/>
        <v>1352798.894176</v>
      </c>
      <c r="O303" s="79"/>
      <c r="P303" s="85"/>
      <c r="Q303" s="85"/>
      <c r="R303" s="85">
        <f>+'Приложение №2'!E303</f>
        <v>1352798.894176</v>
      </c>
      <c r="S303" s="85">
        <f>+'Приложение №2'!E303-'Приложение №1'!R303</f>
        <v>0</v>
      </c>
      <c r="T303" s="85">
        <v>0</v>
      </c>
      <c r="U303" s="79">
        <f t="shared" si="132"/>
        <v>393.11835818202957</v>
      </c>
      <c r="V303" s="79">
        <f t="shared" si="132"/>
        <v>393.11835818202957</v>
      </c>
      <c r="W303" s="87">
        <v>2023</v>
      </c>
      <c r="X303" s="88" t="e">
        <f>+#REF!-'[1]Приложение №1'!$P685</f>
        <v>#REF!</v>
      </c>
      <c r="Z303" s="46">
        <f t="shared" si="129"/>
        <v>10554632.254175998</v>
      </c>
      <c r="AA303" s="31">
        <v>0</v>
      </c>
      <c r="AB303" s="31">
        <v>0</v>
      </c>
      <c r="AC303" s="31">
        <v>0</v>
      </c>
      <c r="AD303" s="31">
        <v>0</v>
      </c>
      <c r="AE303" s="31">
        <v>1346569.54</v>
      </c>
      <c r="AF303" s="31"/>
      <c r="AG303" s="31">
        <v>0</v>
      </c>
      <c r="AH303" s="31">
        <v>0</v>
      </c>
      <c r="AI303" s="31">
        <v>0</v>
      </c>
      <c r="AJ303" s="31">
        <v>0</v>
      </c>
      <c r="AK303" s="31">
        <v>0</v>
      </c>
      <c r="AL303" s="31">
        <v>7829891.4404087998</v>
      </c>
      <c r="AM303" s="31">
        <v>1108317.8799999999</v>
      </c>
      <c r="AN303" s="47">
        <v>92400.172000000006</v>
      </c>
      <c r="AO303" s="48">
        <v>177453.22176720001</v>
      </c>
      <c r="AP303" s="91">
        <f>+N303-'Приложение №2'!E303</f>
        <v>0</v>
      </c>
      <c r="AQ303" s="6">
        <v>1671383.18</v>
      </c>
      <c r="AR303" s="6">
        <f t="shared" si="127"/>
        <v>351002.39999999997</v>
      </c>
      <c r="AS303" s="6">
        <f t="shared" si="131"/>
        <v>12388320</v>
      </c>
      <c r="AT303" s="88">
        <f t="shared" si="122"/>
        <v>-12388320</v>
      </c>
    </row>
    <row r="304" spans="1:46">
      <c r="A304" s="105">
        <f t="shared" si="123"/>
        <v>289</v>
      </c>
      <c r="B304" s="106">
        <f t="shared" si="124"/>
        <v>96</v>
      </c>
      <c r="C304" s="68" t="s">
        <v>109</v>
      </c>
      <c r="D304" s="68" t="s">
        <v>376</v>
      </c>
      <c r="E304" s="69">
        <v>1968</v>
      </c>
      <c r="F304" s="69">
        <v>2013</v>
      </c>
      <c r="G304" s="69" t="s">
        <v>58</v>
      </c>
      <c r="H304" s="69">
        <v>4</v>
      </c>
      <c r="I304" s="69">
        <v>4</v>
      </c>
      <c r="J304" s="79">
        <v>2683.3</v>
      </c>
      <c r="K304" s="79">
        <v>2455</v>
      </c>
      <c r="L304" s="79">
        <v>0</v>
      </c>
      <c r="M304" s="80">
        <v>116</v>
      </c>
      <c r="N304" s="81">
        <f t="shared" si="121"/>
        <v>25224103.979999997</v>
      </c>
      <c r="O304" s="79"/>
      <c r="P304" s="85">
        <v>5099328.68</v>
      </c>
      <c r="Q304" s="85"/>
      <c r="R304" s="85">
        <f t="shared" si="125"/>
        <v>1189922.94</v>
      </c>
      <c r="S304" s="85">
        <f t="shared" si="126"/>
        <v>8838000</v>
      </c>
      <c r="T304" s="85">
        <f>+'Приложение №2'!E304-'Приложение №1'!P304-'Приложение №1'!R304-'Приложение №1'!S304</f>
        <v>10096852.359999999</v>
      </c>
      <c r="U304" s="79">
        <f t="shared" si="132"/>
        <v>10274.584105906313</v>
      </c>
      <c r="V304" s="79">
        <f t="shared" si="132"/>
        <v>10274.584105906313</v>
      </c>
      <c r="W304" s="87">
        <v>2023</v>
      </c>
      <c r="X304" s="88" t="e">
        <f>+#REF!-'[1]Приложение №1'!$P1472</f>
        <v>#REF!</v>
      </c>
      <c r="Z304" s="46">
        <f t="shared" si="129"/>
        <v>26448146.579999998</v>
      </c>
      <c r="AA304" s="31">
        <v>5795721.6070735799</v>
      </c>
      <c r="AB304" s="31">
        <v>2065253.8792078199</v>
      </c>
      <c r="AC304" s="31">
        <v>2157730.7733307201</v>
      </c>
      <c r="AD304" s="31">
        <v>1350875.8939846801</v>
      </c>
      <c r="AE304" s="31">
        <v>826515.18096839997</v>
      </c>
      <c r="AF304" s="31"/>
      <c r="AG304" s="31">
        <v>222397.71089424001</v>
      </c>
      <c r="AH304" s="31">
        <v>0</v>
      </c>
      <c r="AI304" s="31">
        <v>10595460.935770201</v>
      </c>
      <c r="AJ304" s="31">
        <v>0</v>
      </c>
      <c r="AK304" s="31">
        <v>0</v>
      </c>
      <c r="AL304" s="31">
        <v>0</v>
      </c>
      <c r="AM304" s="31">
        <v>2666440.5268000001</v>
      </c>
      <c r="AN304" s="47">
        <v>264481.46580000001</v>
      </c>
      <c r="AO304" s="48">
        <v>503268.60617036</v>
      </c>
      <c r="AP304" s="91">
        <f>+N304-'Приложение №2'!E304</f>
        <v>0</v>
      </c>
      <c r="AQ304" s="6">
        <f>1035919.14-96406.2</f>
        <v>939512.94000000006</v>
      </c>
      <c r="AR304" s="6">
        <f t="shared" si="127"/>
        <v>250410</v>
      </c>
      <c r="AS304" s="6">
        <f t="shared" si="131"/>
        <v>8838000</v>
      </c>
      <c r="AT304" s="88">
        <f t="shared" si="122"/>
        <v>0</v>
      </c>
    </row>
    <row r="305" spans="1:46">
      <c r="A305" s="105">
        <f t="shared" si="123"/>
        <v>290</v>
      </c>
      <c r="B305" s="106">
        <f t="shared" si="124"/>
        <v>97</v>
      </c>
      <c r="C305" s="68" t="s">
        <v>109</v>
      </c>
      <c r="D305" s="68" t="s">
        <v>377</v>
      </c>
      <c r="E305" s="69">
        <v>1970</v>
      </c>
      <c r="F305" s="69">
        <v>2013</v>
      </c>
      <c r="G305" s="69" t="s">
        <v>58</v>
      </c>
      <c r="H305" s="69">
        <v>4</v>
      </c>
      <c r="I305" s="69">
        <v>4</v>
      </c>
      <c r="J305" s="79">
        <v>2722.8</v>
      </c>
      <c r="K305" s="79">
        <v>2468.6999999999998</v>
      </c>
      <c r="L305" s="79">
        <v>72.099999999999994</v>
      </c>
      <c r="M305" s="80">
        <v>146</v>
      </c>
      <c r="N305" s="81">
        <f t="shared" si="121"/>
        <v>25634547.659999996</v>
      </c>
      <c r="O305" s="79"/>
      <c r="P305" s="85">
        <v>5122468.8333333302</v>
      </c>
      <c r="Q305" s="85"/>
      <c r="R305" s="85">
        <f t="shared" si="125"/>
        <v>1400822.9600000002</v>
      </c>
      <c r="S305" s="85">
        <f t="shared" si="126"/>
        <v>9406440</v>
      </c>
      <c r="T305" s="85">
        <f>+'Приложение №2'!E305-'Приложение №1'!P305-'Приложение №1'!R305-'Приложение №1'!S305</f>
        <v>9704815.8666666672</v>
      </c>
      <c r="U305" s="79">
        <f t="shared" si="132"/>
        <v>10089.163909005038</v>
      </c>
      <c r="V305" s="79">
        <f t="shared" si="132"/>
        <v>10089.163909005038</v>
      </c>
      <c r="W305" s="87">
        <v>2023</v>
      </c>
      <c r="X305" s="88" t="e">
        <f>+#REF!-'[1]Приложение №1'!$P1473</f>
        <v>#REF!</v>
      </c>
      <c r="Z305" s="46">
        <f t="shared" si="129"/>
        <v>26878507.739999995</v>
      </c>
      <c r="AA305" s="31">
        <v>5890028.91603126</v>
      </c>
      <c r="AB305" s="31">
        <v>2098859.4476879402</v>
      </c>
      <c r="AC305" s="31">
        <v>2192841.1151652602</v>
      </c>
      <c r="AD305" s="31">
        <v>1372857.18643836</v>
      </c>
      <c r="AE305" s="31">
        <v>839964.14065872005</v>
      </c>
      <c r="AF305" s="31"/>
      <c r="AG305" s="31">
        <v>226016.53592028</v>
      </c>
      <c r="AH305" s="31">
        <v>0</v>
      </c>
      <c r="AI305" s="31">
        <v>10767869.049508199</v>
      </c>
      <c r="AJ305" s="31">
        <v>0</v>
      </c>
      <c r="AK305" s="31">
        <v>0</v>
      </c>
      <c r="AL305" s="31">
        <v>0</v>
      </c>
      <c r="AM305" s="31">
        <v>2709828.5369000002</v>
      </c>
      <c r="AN305" s="47">
        <v>268785.07740000001</v>
      </c>
      <c r="AO305" s="48">
        <v>511457.73428998003</v>
      </c>
      <c r="AP305" s="91">
        <f>+N305-'Приложение №2'!E305</f>
        <v>0</v>
      </c>
      <c r="AQ305" s="6">
        <f>1230267.29-95960.13</f>
        <v>1134307.1600000001</v>
      </c>
      <c r="AR305" s="6">
        <f t="shared" si="127"/>
        <v>266515.8</v>
      </c>
      <c r="AS305" s="6">
        <f t="shared" si="131"/>
        <v>9406440</v>
      </c>
      <c r="AT305" s="88">
        <f t="shared" si="122"/>
        <v>0</v>
      </c>
    </row>
    <row r="306" spans="1:46">
      <c r="A306" s="105">
        <f t="shared" si="123"/>
        <v>291</v>
      </c>
      <c r="B306" s="106">
        <f t="shared" si="124"/>
        <v>98</v>
      </c>
      <c r="C306" s="68" t="s">
        <v>109</v>
      </c>
      <c r="D306" s="68" t="s">
        <v>378</v>
      </c>
      <c r="E306" s="69">
        <v>1970</v>
      </c>
      <c r="F306" s="69">
        <v>2013</v>
      </c>
      <c r="G306" s="69" t="s">
        <v>58</v>
      </c>
      <c r="H306" s="69">
        <v>4</v>
      </c>
      <c r="I306" s="69">
        <v>4</v>
      </c>
      <c r="J306" s="79">
        <v>2981.5</v>
      </c>
      <c r="K306" s="79">
        <v>2738.8</v>
      </c>
      <c r="L306" s="79">
        <v>0</v>
      </c>
      <c r="M306" s="80">
        <v>153</v>
      </c>
      <c r="N306" s="81">
        <f t="shared" si="121"/>
        <v>35496577.607600003</v>
      </c>
      <c r="O306" s="79"/>
      <c r="P306" s="85">
        <v>8252506.3266666699</v>
      </c>
      <c r="Q306" s="85"/>
      <c r="R306" s="85">
        <f t="shared" si="125"/>
        <v>1403777.48</v>
      </c>
      <c r="S306" s="85">
        <f t="shared" si="126"/>
        <v>9859680</v>
      </c>
      <c r="T306" s="85">
        <f>+'Приложение №2'!E306-'Приложение №1'!P306-'Приложение №1'!R306-'Приложение №1'!S306</f>
        <v>15980613.800933335</v>
      </c>
      <c r="U306" s="79">
        <f t="shared" si="132"/>
        <v>12960.631520227837</v>
      </c>
      <c r="V306" s="79">
        <f t="shared" si="132"/>
        <v>12960.631520227837</v>
      </c>
      <c r="W306" s="87">
        <v>2023</v>
      </c>
      <c r="X306" s="88" t="e">
        <f>+#REF!-'[1]Приложение №1'!$P1089</f>
        <v>#REF!</v>
      </c>
      <c r="Z306" s="46">
        <f t="shared" si="129"/>
        <v>37346887.229999997</v>
      </c>
      <c r="AA306" s="31">
        <v>6507682.1298052203</v>
      </c>
      <c r="AB306" s="31">
        <v>2318954.6795356199</v>
      </c>
      <c r="AC306" s="31">
        <v>2422791.6618380998</v>
      </c>
      <c r="AD306" s="31">
        <v>1516820.76651756</v>
      </c>
      <c r="AE306" s="31">
        <v>928046.31598098006</v>
      </c>
      <c r="AF306" s="31"/>
      <c r="AG306" s="31">
        <v>249717.57989135999</v>
      </c>
      <c r="AH306" s="31">
        <v>0</v>
      </c>
      <c r="AI306" s="31">
        <v>11897033.101632001</v>
      </c>
      <c r="AJ306" s="31">
        <v>0</v>
      </c>
      <c r="AK306" s="31">
        <v>0</v>
      </c>
      <c r="AL306" s="31">
        <v>6662611.7855203198</v>
      </c>
      <c r="AM306" s="31">
        <v>3758971.1671000002</v>
      </c>
      <c r="AN306" s="47">
        <v>373468.87229999999</v>
      </c>
      <c r="AO306" s="48">
        <v>710789.16987883998</v>
      </c>
      <c r="AP306" s="91">
        <f>+N306-'Приложение №2'!E306</f>
        <v>0</v>
      </c>
      <c r="AQ306" s="6">
        <f>1220932.16-96512.28</f>
        <v>1124419.8799999999</v>
      </c>
      <c r="AR306" s="6">
        <f t="shared" si="127"/>
        <v>279357.59999999998</v>
      </c>
      <c r="AS306" s="6">
        <f t="shared" si="131"/>
        <v>9859680</v>
      </c>
      <c r="AT306" s="88">
        <f t="shared" si="122"/>
        <v>0</v>
      </c>
    </row>
    <row r="307" spans="1:46">
      <c r="A307" s="105">
        <f t="shared" si="123"/>
        <v>292</v>
      </c>
      <c r="B307" s="106">
        <f t="shared" si="124"/>
        <v>99</v>
      </c>
      <c r="C307" s="68" t="s">
        <v>109</v>
      </c>
      <c r="D307" s="68" t="s">
        <v>379</v>
      </c>
      <c r="E307" s="69">
        <v>1972</v>
      </c>
      <c r="F307" s="69">
        <v>2013</v>
      </c>
      <c r="G307" s="69" t="s">
        <v>111</v>
      </c>
      <c r="H307" s="69">
        <v>4</v>
      </c>
      <c r="I307" s="69">
        <v>4</v>
      </c>
      <c r="J307" s="79">
        <v>4795.5600000000004</v>
      </c>
      <c r="K307" s="79">
        <v>3559.4</v>
      </c>
      <c r="L307" s="79">
        <v>0</v>
      </c>
      <c r="M307" s="80">
        <v>159</v>
      </c>
      <c r="N307" s="81">
        <f t="shared" si="121"/>
        <v>1263115.48</v>
      </c>
      <c r="O307" s="79"/>
      <c r="P307" s="85"/>
      <c r="Q307" s="85"/>
      <c r="R307" s="85">
        <f>+'Приложение №2'!E307</f>
        <v>1263115.48</v>
      </c>
      <c r="S307" s="85">
        <f>+'Приложение №2'!E307-'Приложение №1'!R307</f>
        <v>0</v>
      </c>
      <c r="T307" s="85">
        <v>0</v>
      </c>
      <c r="U307" s="79">
        <f t="shared" si="132"/>
        <v>354.86752823509579</v>
      </c>
      <c r="V307" s="79">
        <f t="shared" si="132"/>
        <v>354.86752823509579</v>
      </c>
      <c r="W307" s="87">
        <v>2023</v>
      </c>
      <c r="X307" s="88">
        <f>+S307-'[1]Приложение №1'!$P688</f>
        <v>-1641039.36</v>
      </c>
      <c r="Z307" s="46">
        <f t="shared" si="129"/>
        <v>1454339.57</v>
      </c>
      <c r="AA307" s="31">
        <v>0</v>
      </c>
      <c r="AB307" s="31">
        <v>0</v>
      </c>
      <c r="AC307" s="31">
        <v>0</v>
      </c>
      <c r="AD307" s="31">
        <v>0</v>
      </c>
      <c r="AE307" s="31">
        <v>1256015.48</v>
      </c>
      <c r="AF307" s="31"/>
      <c r="AG307" s="31">
        <v>0</v>
      </c>
      <c r="AH307" s="31">
        <v>0</v>
      </c>
      <c r="AI307" s="31">
        <v>0</v>
      </c>
      <c r="AJ307" s="31">
        <v>0</v>
      </c>
      <c r="AK307" s="31">
        <v>0</v>
      </c>
      <c r="AL307" s="31">
        <v>0</v>
      </c>
      <c r="AM307" s="31">
        <v>189224.09</v>
      </c>
      <c r="AN307" s="47">
        <v>2000</v>
      </c>
      <c r="AO307" s="48">
        <v>7100</v>
      </c>
      <c r="AP307" s="91">
        <f>+N307-'Приложение №2'!E307</f>
        <v>0</v>
      </c>
      <c r="AQ307" s="6">
        <v>1597911.73</v>
      </c>
      <c r="AR307" s="6">
        <f t="shared" si="127"/>
        <v>363058.8</v>
      </c>
      <c r="AS307" s="6">
        <f t="shared" si="131"/>
        <v>12813840</v>
      </c>
      <c r="AT307" s="88">
        <f t="shared" si="122"/>
        <v>-12813840</v>
      </c>
    </row>
    <row r="308" spans="1:46">
      <c r="A308" s="105">
        <f t="shared" si="123"/>
        <v>293</v>
      </c>
      <c r="B308" s="106">
        <f t="shared" si="124"/>
        <v>100</v>
      </c>
      <c r="C308" s="68" t="s">
        <v>109</v>
      </c>
      <c r="D308" s="68" t="s">
        <v>380</v>
      </c>
      <c r="E308" s="69">
        <v>1973</v>
      </c>
      <c r="F308" s="69">
        <v>2013</v>
      </c>
      <c r="G308" s="69" t="s">
        <v>111</v>
      </c>
      <c r="H308" s="69">
        <v>4</v>
      </c>
      <c r="I308" s="69">
        <v>4</v>
      </c>
      <c r="J308" s="79">
        <v>4678.76</v>
      </c>
      <c r="K308" s="79">
        <v>3451.8</v>
      </c>
      <c r="L308" s="79">
        <v>0</v>
      </c>
      <c r="M308" s="80">
        <v>168</v>
      </c>
      <c r="N308" s="81">
        <f t="shared" si="121"/>
        <v>3004433.9797793003</v>
      </c>
      <c r="O308" s="79"/>
      <c r="P308" s="85"/>
      <c r="Q308" s="85"/>
      <c r="R308" s="85">
        <f>+AQ308+AR308</f>
        <v>1874829.5699999998</v>
      </c>
      <c r="S308" s="85">
        <f>+'Приложение №2'!E308-'Приложение №1'!R308</f>
        <v>1129604.4097793004</v>
      </c>
      <c r="T308" s="85">
        <v>0</v>
      </c>
      <c r="U308" s="79">
        <f t="shared" si="132"/>
        <v>870.39630910808853</v>
      </c>
      <c r="V308" s="79">
        <f t="shared" si="132"/>
        <v>870.39630910808853</v>
      </c>
      <c r="W308" s="87">
        <v>2023</v>
      </c>
      <c r="X308" s="88">
        <f>+S308-'[1]Приложение №1'!$P689</f>
        <v>-457659.07022069953</v>
      </c>
      <c r="Z308" s="46">
        <f t="shared" si="129"/>
        <v>1494080.68</v>
      </c>
      <c r="AA308" s="31">
        <v>0</v>
      </c>
      <c r="AB308" s="31">
        <v>0</v>
      </c>
      <c r="AC308" s="31">
        <v>0</v>
      </c>
      <c r="AD308" s="31">
        <v>0</v>
      </c>
      <c r="AE308" s="31">
        <v>1274871.31</v>
      </c>
      <c r="AF308" s="31"/>
      <c r="AG308" s="31">
        <v>0</v>
      </c>
      <c r="AH308" s="31">
        <v>0</v>
      </c>
      <c r="AI308" s="31">
        <v>0</v>
      </c>
      <c r="AJ308" s="31">
        <v>0</v>
      </c>
      <c r="AK308" s="31">
        <v>0</v>
      </c>
      <c r="AL308" s="31">
        <v>0</v>
      </c>
      <c r="AM308" s="31">
        <v>209316.16</v>
      </c>
      <c r="AN308" s="47">
        <v>2500</v>
      </c>
      <c r="AO308" s="48">
        <v>7393.21</v>
      </c>
      <c r="AP308" s="91">
        <f>+N308-'Приложение №2'!E308</f>
        <v>0</v>
      </c>
      <c r="AQ308" s="88">
        <f>1522745.97</f>
        <v>1522745.97</v>
      </c>
      <c r="AR308" s="6">
        <f t="shared" si="127"/>
        <v>352083.6</v>
      </c>
      <c r="AS308" s="6">
        <f t="shared" si="131"/>
        <v>12426480</v>
      </c>
      <c r="AT308" s="88">
        <f t="shared" si="122"/>
        <v>-11296875.590220699</v>
      </c>
    </row>
    <row r="309" spans="1:46">
      <c r="A309" s="105">
        <f t="shared" si="123"/>
        <v>294</v>
      </c>
      <c r="B309" s="106">
        <f t="shared" si="124"/>
        <v>101</v>
      </c>
      <c r="C309" s="68" t="s">
        <v>109</v>
      </c>
      <c r="D309" s="68" t="s">
        <v>168</v>
      </c>
      <c r="E309" s="69">
        <v>1992</v>
      </c>
      <c r="F309" s="69">
        <v>2013</v>
      </c>
      <c r="G309" s="69" t="s">
        <v>111</v>
      </c>
      <c r="H309" s="69">
        <v>5</v>
      </c>
      <c r="I309" s="69">
        <v>4</v>
      </c>
      <c r="J309" s="79">
        <v>5274.7</v>
      </c>
      <c r="K309" s="79">
        <v>4397.95</v>
      </c>
      <c r="L309" s="79">
        <v>82.7</v>
      </c>
      <c r="M309" s="80">
        <v>351</v>
      </c>
      <c r="N309" s="81">
        <f t="shared" si="121"/>
        <v>7714678.3128478983</v>
      </c>
      <c r="O309" s="79"/>
      <c r="P309" s="85">
        <v>3679232.53</v>
      </c>
      <c r="Q309" s="85"/>
      <c r="R309" s="85">
        <f t="shared" ref="R309:R310" si="133">+AQ309+AR309</f>
        <v>0</v>
      </c>
      <c r="S309" s="85">
        <f>+AS309</f>
        <v>2492510.1271528993</v>
      </c>
      <c r="T309" s="79">
        <f>1542935.66-0.004305</f>
        <v>1542935.655695</v>
      </c>
      <c r="U309" s="85">
        <f t="shared" si="132"/>
        <v>1721.776597781103</v>
      </c>
      <c r="V309" s="85">
        <f t="shared" si="132"/>
        <v>1721.776597781103</v>
      </c>
      <c r="W309" s="87">
        <v>2023</v>
      </c>
      <c r="X309" s="88" t="e">
        <f>+#REF!-'[1]Приложение №1'!$P1297</f>
        <v>#REF!</v>
      </c>
      <c r="Z309" s="46">
        <f t="shared" si="129"/>
        <v>73758689.840000004</v>
      </c>
      <c r="AA309" s="31">
        <v>6929151.7355478602</v>
      </c>
      <c r="AB309" s="31">
        <v>4007317.87339926</v>
      </c>
      <c r="AC309" s="31">
        <v>4236031.7089398</v>
      </c>
      <c r="AD309" s="31">
        <v>3230010.1851276001</v>
      </c>
      <c r="AE309" s="31">
        <v>0</v>
      </c>
      <c r="AF309" s="31"/>
      <c r="AG309" s="31">
        <v>344307.72949692002</v>
      </c>
      <c r="AH309" s="31">
        <v>0</v>
      </c>
      <c r="AI309" s="31">
        <v>12334945.070788199</v>
      </c>
      <c r="AJ309" s="31">
        <v>0</v>
      </c>
      <c r="AK309" s="31">
        <v>23948365.8336569</v>
      </c>
      <c r="AL309" s="31">
        <v>9418585.1320217997</v>
      </c>
      <c r="AM309" s="31">
        <v>7163024.8004000001</v>
      </c>
      <c r="AN309" s="47">
        <v>737586.89839999995</v>
      </c>
      <c r="AO309" s="48">
        <v>1409362.8722216799</v>
      </c>
      <c r="AP309" s="119">
        <f>+N309-'Приложение №2'!E309</f>
        <v>8.1770122051239014E-7</v>
      </c>
      <c r="AQ309" s="88">
        <f>1987606.27-R108</f>
        <v>-465461.70000000019</v>
      </c>
      <c r="AR309" s="6">
        <f t="shared" si="127"/>
        <v>465461.7</v>
      </c>
      <c r="AS309" s="6">
        <f>+(K309*10+L309*20)*12*30-S108</f>
        <v>2492510.1271528993</v>
      </c>
      <c r="AT309" s="88">
        <f t="shared" si="122"/>
        <v>0</v>
      </c>
    </row>
    <row r="310" spans="1:46">
      <c r="A310" s="105">
        <f t="shared" si="123"/>
        <v>295</v>
      </c>
      <c r="B310" s="106">
        <f t="shared" si="124"/>
        <v>102</v>
      </c>
      <c r="C310" s="68" t="s">
        <v>109</v>
      </c>
      <c r="D310" s="68" t="s">
        <v>169</v>
      </c>
      <c r="E310" s="69">
        <v>1987</v>
      </c>
      <c r="F310" s="69">
        <v>1987</v>
      </c>
      <c r="G310" s="69" t="s">
        <v>58</v>
      </c>
      <c r="H310" s="69">
        <v>5</v>
      </c>
      <c r="I310" s="69">
        <v>3</v>
      </c>
      <c r="J310" s="79">
        <v>5170.7</v>
      </c>
      <c r="K310" s="79">
        <v>2871.7</v>
      </c>
      <c r="L310" s="79">
        <v>2299</v>
      </c>
      <c r="M310" s="80">
        <v>334</v>
      </c>
      <c r="N310" s="81">
        <f t="shared" si="121"/>
        <v>8408352.8849089202</v>
      </c>
      <c r="O310" s="79"/>
      <c r="P310" s="85">
        <f>+'Приложение №2'!E310-'Приложение №1'!R310-'Приложение №1'!S310</f>
        <v>6547110.4149089204</v>
      </c>
      <c r="Q310" s="85"/>
      <c r="R310" s="85">
        <f t="shared" si="133"/>
        <v>0</v>
      </c>
      <c r="S310" s="85">
        <v>1861242.47</v>
      </c>
      <c r="T310" s="79">
        <f>+'Приложение №2'!E310-'Приложение №1'!P310-'Приложение №1'!Q310-'Приложение №1'!R310-'Приложение №1'!S310</f>
        <v>0</v>
      </c>
      <c r="U310" s="85">
        <f>$N310/($K310+$L310)</f>
        <v>1626.153690005013</v>
      </c>
      <c r="V310" s="85">
        <f>$N310/($K310+$L310)</f>
        <v>1626.153690005013</v>
      </c>
      <c r="W310" s="87">
        <v>2023</v>
      </c>
      <c r="X310" s="88" t="e">
        <f>+#REF!-'[1]Приложение №1'!$P1295</f>
        <v>#REF!</v>
      </c>
      <c r="Z310" s="46">
        <f t="shared" si="129"/>
        <v>44376055.650000006</v>
      </c>
      <c r="AA310" s="31">
        <v>6705846.8643129598</v>
      </c>
      <c r="AB310" s="31">
        <v>2389568.92118868</v>
      </c>
      <c r="AC310" s="31">
        <v>2496567.8323118398</v>
      </c>
      <c r="AD310" s="31">
        <v>1563009.3139332</v>
      </c>
      <c r="AE310" s="31">
        <v>0</v>
      </c>
      <c r="AF310" s="31"/>
      <c r="AG310" s="31">
        <v>257321.70331308001</v>
      </c>
      <c r="AH310" s="31">
        <v>0</v>
      </c>
      <c r="AI310" s="31">
        <v>12259308.387853799</v>
      </c>
      <c r="AJ310" s="31">
        <v>0</v>
      </c>
      <c r="AK310" s="31">
        <v>6365089.67499342</v>
      </c>
      <c r="AL310" s="31">
        <v>6865494.2663706001</v>
      </c>
      <c r="AM310" s="31">
        <v>4179375.6532000001</v>
      </c>
      <c r="AN310" s="47">
        <v>443760.55650000001</v>
      </c>
      <c r="AO310" s="48">
        <v>850712.47602241999</v>
      </c>
      <c r="AP310" s="91">
        <f>+N310-'Приложение №2'!E310</f>
        <v>0</v>
      </c>
      <c r="AQ310" s="88">
        <f>2578731.31-R109</f>
        <v>-761909.39999999991</v>
      </c>
      <c r="AR310" s="6">
        <f t="shared" si="127"/>
        <v>761909.4</v>
      </c>
      <c r="AS310" s="6">
        <f>+(K310*10+L310*20)*12*30-S109</f>
        <v>20728957.982891083</v>
      </c>
      <c r="AT310" s="88">
        <f t="shared" si="122"/>
        <v>-18867715.512891084</v>
      </c>
    </row>
    <row r="311" spans="1:46">
      <c r="A311" s="105">
        <f t="shared" si="123"/>
        <v>296</v>
      </c>
      <c r="B311" s="106">
        <f t="shared" si="124"/>
        <v>103</v>
      </c>
      <c r="C311" s="68" t="s">
        <v>109</v>
      </c>
      <c r="D311" s="68" t="s">
        <v>381</v>
      </c>
      <c r="E311" s="69">
        <v>1989</v>
      </c>
      <c r="F311" s="69">
        <v>2012</v>
      </c>
      <c r="G311" s="69" t="s">
        <v>58</v>
      </c>
      <c r="H311" s="69">
        <v>9</v>
      </c>
      <c r="I311" s="69">
        <v>1</v>
      </c>
      <c r="J311" s="79">
        <v>5704.32</v>
      </c>
      <c r="K311" s="79">
        <v>3900.7</v>
      </c>
      <c r="L311" s="79">
        <v>0</v>
      </c>
      <c r="M311" s="80">
        <v>280</v>
      </c>
      <c r="N311" s="81">
        <f t="shared" si="121"/>
        <v>4018667.23</v>
      </c>
      <c r="O311" s="79"/>
      <c r="P311" s="85"/>
      <c r="Q311" s="85"/>
      <c r="R311" s="85">
        <f t="shared" si="125"/>
        <v>2691688.4905999997</v>
      </c>
      <c r="S311" s="85">
        <f>+'Приложение №2'!E311-'Приложение №1'!R311</f>
        <v>1326978.7394000003</v>
      </c>
      <c r="T311" s="85">
        <v>0</v>
      </c>
      <c r="U311" s="79">
        <f t="shared" si="132"/>
        <v>1030.2425795370061</v>
      </c>
      <c r="V311" s="79">
        <f t="shared" si="132"/>
        <v>1030.2425795370061</v>
      </c>
      <c r="W311" s="87">
        <v>2023</v>
      </c>
      <c r="X311" s="88" t="e">
        <f>+#REF!-'[1]Приложение №1'!$P1479</f>
        <v>#REF!</v>
      </c>
      <c r="Z311" s="46">
        <f t="shared" si="129"/>
        <v>4018667.23</v>
      </c>
      <c r="AA311" s="31">
        <v>0</v>
      </c>
      <c r="AB311" s="31">
        <v>0</v>
      </c>
      <c r="AC311" s="31">
        <v>0</v>
      </c>
      <c r="AD311" s="31">
        <v>0</v>
      </c>
      <c r="AE311" s="31">
        <v>0</v>
      </c>
      <c r="AF311" s="31"/>
      <c r="AG311" s="31">
        <v>0</v>
      </c>
      <c r="AH311" s="31">
        <v>0</v>
      </c>
      <c r="AI311" s="31">
        <v>3789709.0289940001</v>
      </c>
      <c r="AJ311" s="31">
        <v>0</v>
      </c>
      <c r="AK311" s="31">
        <v>0</v>
      </c>
      <c r="AL311" s="31">
        <v>0</v>
      </c>
      <c r="AM311" s="31">
        <v>122084.94</v>
      </c>
      <c r="AN311" s="31">
        <v>24000</v>
      </c>
      <c r="AO311" s="48">
        <v>82873.261006000001</v>
      </c>
      <c r="AP311" s="91">
        <f>+N311-'Приложение №2'!E311</f>
        <v>0</v>
      </c>
      <c r="AQ311" s="6">
        <v>2162917.4</v>
      </c>
      <c r="AR311" s="6">
        <f>+(K311*13.29+L311*22.52)*12*0.85</f>
        <v>528771.09059999988</v>
      </c>
      <c r="AS311" s="6">
        <f>+(K311*13.29+L311*22.52)*12*30</f>
        <v>18662509.079999998</v>
      </c>
      <c r="AT311" s="88">
        <f t="shared" si="122"/>
        <v>-17335530.340599999</v>
      </c>
    </row>
    <row r="312" spans="1:46">
      <c r="A312" s="105">
        <f t="shared" si="123"/>
        <v>297</v>
      </c>
      <c r="B312" s="106">
        <f t="shared" si="124"/>
        <v>104</v>
      </c>
      <c r="C312" s="68" t="s">
        <v>109</v>
      </c>
      <c r="D312" s="68" t="s">
        <v>172</v>
      </c>
      <c r="E312" s="69">
        <v>1980</v>
      </c>
      <c r="F312" s="69">
        <v>2008</v>
      </c>
      <c r="G312" s="69" t="s">
        <v>111</v>
      </c>
      <c r="H312" s="69">
        <v>5</v>
      </c>
      <c r="I312" s="69">
        <v>6</v>
      </c>
      <c r="J312" s="79">
        <v>7149.4</v>
      </c>
      <c r="K312" s="79">
        <v>6325.2</v>
      </c>
      <c r="L312" s="79">
        <v>0</v>
      </c>
      <c r="M312" s="80">
        <v>293</v>
      </c>
      <c r="N312" s="81">
        <f t="shared" si="121"/>
        <v>17682096.61403282</v>
      </c>
      <c r="O312" s="79"/>
      <c r="P312" s="85">
        <v>9266556.7940246705</v>
      </c>
      <c r="Q312" s="85"/>
      <c r="R312" s="85">
        <f>+AQ312+AR312-R112</f>
        <v>371756.49000000022</v>
      </c>
      <c r="S312" s="85">
        <f>+AS312-S112</f>
        <v>0</v>
      </c>
      <c r="T312" s="85">
        <f>+'Приложение №2'!E312-'Приложение №1'!P312-'Приложение №1'!R312-'Приложение №1'!S312</f>
        <v>8043783.3300081491</v>
      </c>
      <c r="U312" s="79">
        <f t="shared" si="132"/>
        <v>2795.5000022185577</v>
      </c>
      <c r="V312" s="79">
        <f t="shared" si="132"/>
        <v>2795.5000022185577</v>
      </c>
      <c r="W312" s="87">
        <v>2023</v>
      </c>
      <c r="X312" s="88" t="e">
        <f>+#REF!-'[1]Приложение №1'!$P1337</f>
        <v>#REF!</v>
      </c>
      <c r="Z312" s="46">
        <f t="shared" si="129"/>
        <v>114548451.67000006</v>
      </c>
      <c r="AA312" s="31">
        <v>10489330.258041199</v>
      </c>
      <c r="AB312" s="31">
        <v>6066266.4462859202</v>
      </c>
      <c r="AC312" s="31">
        <v>6412492.7922270596</v>
      </c>
      <c r="AD312" s="31">
        <v>4889580.2685995996</v>
      </c>
      <c r="AE312" s="31">
        <v>1953287.2251610199</v>
      </c>
      <c r="AF312" s="31"/>
      <c r="AG312" s="31">
        <v>521212.05792599998</v>
      </c>
      <c r="AH312" s="31">
        <v>0</v>
      </c>
      <c r="AI312" s="31">
        <v>18672604.894377001</v>
      </c>
      <c r="AJ312" s="31">
        <v>0</v>
      </c>
      <c r="AK312" s="31">
        <v>36252968.326471299</v>
      </c>
      <c r="AL312" s="31">
        <v>14257827.475101</v>
      </c>
      <c r="AM312" s="31">
        <v>11711193.4519</v>
      </c>
      <c r="AN312" s="47">
        <v>1145484.5167</v>
      </c>
      <c r="AO312" s="48">
        <v>2176203.9572099601</v>
      </c>
      <c r="AP312" s="91">
        <f>+N312-'Приложение №2'!E312</f>
        <v>0</v>
      </c>
      <c r="AQ312" s="6">
        <v>3044323.81</v>
      </c>
      <c r="AR312" s="6">
        <f t="shared" ref="AR312:AR324" si="134">+(K312*10+L312*20)*12*0.85</f>
        <v>645170.4</v>
      </c>
      <c r="AS312" s="6">
        <f t="shared" ref="AS312:AS318" si="135">+(K312*10+L312*20)*12*30</f>
        <v>22770720</v>
      </c>
      <c r="AT312" s="88">
        <f t="shared" si="122"/>
        <v>-22770720</v>
      </c>
    </row>
    <row r="313" spans="1:46" s="5" customFormat="1">
      <c r="A313" s="105">
        <f t="shared" si="123"/>
        <v>298</v>
      </c>
      <c r="B313" s="106">
        <f t="shared" si="124"/>
        <v>105</v>
      </c>
      <c r="C313" s="68" t="s">
        <v>109</v>
      </c>
      <c r="D313" s="68" t="s">
        <v>382</v>
      </c>
      <c r="E313" s="69" t="s">
        <v>383</v>
      </c>
      <c r="F313" s="69"/>
      <c r="G313" s="69" t="s">
        <v>99</v>
      </c>
      <c r="H313" s="69" t="s">
        <v>100</v>
      </c>
      <c r="I313" s="69" t="s">
        <v>128</v>
      </c>
      <c r="J313" s="79">
        <v>7651.5</v>
      </c>
      <c r="K313" s="79">
        <v>6138</v>
      </c>
      <c r="L313" s="79">
        <v>119</v>
      </c>
      <c r="M313" s="80">
        <v>293</v>
      </c>
      <c r="N313" s="81">
        <f t="shared" si="121"/>
        <v>54474244.048956841</v>
      </c>
      <c r="O313" s="79">
        <v>0</v>
      </c>
      <c r="P313" s="85">
        <v>9563508.5829856005</v>
      </c>
      <c r="Q313" s="85">
        <v>0</v>
      </c>
      <c r="R313" s="85">
        <f t="shared" si="125"/>
        <v>3376163.3</v>
      </c>
      <c r="S313" s="85">
        <f t="shared" si="126"/>
        <v>22953600</v>
      </c>
      <c r="T313" s="85">
        <f>+'Приложение №2'!E313-'Приложение №1'!P313-'Приложение №1'!R313-'Приложение №1'!S313</f>
        <v>18580972.165971242</v>
      </c>
      <c r="U313" s="79">
        <f t="shared" si="132"/>
        <v>8706.1281842667158</v>
      </c>
      <c r="V313" s="79">
        <f t="shared" si="132"/>
        <v>8706.1281842667158</v>
      </c>
      <c r="W313" s="87">
        <v>2023</v>
      </c>
      <c r="X313" s="5">
        <v>2205585.94</v>
      </c>
      <c r="Y313" s="5">
        <f>+(K313*9.1+L313*18.19)*12</f>
        <v>696244.91999999993</v>
      </c>
      <c r="AA313" s="95">
        <f>+N313-'[4]Приложение № 2'!E299</f>
        <v>45984699.238956839</v>
      </c>
      <c r="AD313" s="95">
        <f>+N313-'[4]Приложение № 2'!E299</f>
        <v>45984699.238956839</v>
      </c>
      <c r="AP313" s="91">
        <f>+N313-'Приложение №2'!E313</f>
        <v>0</v>
      </c>
      <c r="AQ313" s="5">
        <v>2725811.3</v>
      </c>
      <c r="AR313" s="6">
        <f t="shared" si="134"/>
        <v>650352</v>
      </c>
      <c r="AS313" s="6">
        <f t="shared" si="135"/>
        <v>22953600</v>
      </c>
      <c r="AT313" s="88">
        <f t="shared" si="122"/>
        <v>0</v>
      </c>
    </row>
    <row r="314" spans="1:46">
      <c r="A314" s="105">
        <f t="shared" si="123"/>
        <v>299</v>
      </c>
      <c r="B314" s="106">
        <f t="shared" si="124"/>
        <v>106</v>
      </c>
      <c r="C314" s="68" t="s">
        <v>109</v>
      </c>
      <c r="D314" s="68" t="s">
        <v>175</v>
      </c>
      <c r="E314" s="69">
        <v>1975</v>
      </c>
      <c r="F314" s="69">
        <v>2013</v>
      </c>
      <c r="G314" s="69" t="s">
        <v>58</v>
      </c>
      <c r="H314" s="69">
        <v>4</v>
      </c>
      <c r="I314" s="69">
        <v>4</v>
      </c>
      <c r="J314" s="79">
        <v>2912.6</v>
      </c>
      <c r="K314" s="79">
        <v>2004.3</v>
      </c>
      <c r="L314" s="79">
        <v>902.2</v>
      </c>
      <c r="M314" s="80">
        <v>104</v>
      </c>
      <c r="N314" s="81">
        <f t="shared" si="121"/>
        <v>14675956.192334455</v>
      </c>
      <c r="O314" s="79"/>
      <c r="P314" s="85"/>
      <c r="Q314" s="85"/>
      <c r="R314" s="85">
        <f t="shared" si="125"/>
        <v>2325190.8199999998</v>
      </c>
      <c r="S314" s="85">
        <f>+'Приложение №2'!E314-'Приложение №1'!R314</f>
        <v>12350765.372334454</v>
      </c>
      <c r="T314" s="85">
        <v>4.65661287307739E-10</v>
      </c>
      <c r="U314" s="79">
        <f t="shared" si="132"/>
        <v>5049.3570247151056</v>
      </c>
      <c r="V314" s="79">
        <f t="shared" si="132"/>
        <v>5049.3570247151056</v>
      </c>
      <c r="W314" s="87">
        <v>2023</v>
      </c>
      <c r="X314" s="88" t="e">
        <f>+#REF!-'[1]Приложение №1'!$P1015</f>
        <v>#REF!</v>
      </c>
      <c r="Z314" s="46">
        <f t="shared" si="129"/>
        <v>33480583.039703999</v>
      </c>
      <c r="AA314" s="31">
        <v>4910426.6191344</v>
      </c>
      <c r="AB314" s="31">
        <v>1749786.8763320399</v>
      </c>
      <c r="AC314" s="31">
        <v>1828137.9504292801</v>
      </c>
      <c r="AD314" s="31">
        <v>1144529.9445770399</v>
      </c>
      <c r="AE314" s="31">
        <v>818458.35</v>
      </c>
      <c r="AF314" s="31"/>
      <c r="AG314" s="31">
        <v>188426.5127934</v>
      </c>
      <c r="AH314" s="31">
        <v>0</v>
      </c>
      <c r="AI314" s="31">
        <v>8977006.9994345997</v>
      </c>
      <c r="AJ314" s="31">
        <v>0</v>
      </c>
      <c r="AK314" s="31">
        <v>4660903.59852558</v>
      </c>
      <c r="AL314" s="31">
        <v>5027330.1025222801</v>
      </c>
      <c r="AM314" s="31">
        <v>3221989.0268000001</v>
      </c>
      <c r="AN314" s="47">
        <v>327170.53649999999</v>
      </c>
      <c r="AO314" s="48">
        <v>626416.52265537996</v>
      </c>
      <c r="AP314" s="91">
        <f>+N314-'Приложение №2'!E314</f>
        <v>0</v>
      </c>
      <c r="AQ314" s="6">
        <v>1936703.42</v>
      </c>
      <c r="AR314" s="6">
        <f t="shared" si="134"/>
        <v>388487.39999999997</v>
      </c>
      <c r="AS314" s="6">
        <f t="shared" si="135"/>
        <v>13711320</v>
      </c>
      <c r="AT314" s="88">
        <f t="shared" si="122"/>
        <v>-1360554.6276655458</v>
      </c>
    </row>
    <row r="315" spans="1:46">
      <c r="A315" s="105">
        <f t="shared" si="123"/>
        <v>300</v>
      </c>
      <c r="B315" s="106">
        <f t="shared" si="124"/>
        <v>107</v>
      </c>
      <c r="C315" s="68" t="s">
        <v>109</v>
      </c>
      <c r="D315" s="68" t="s">
        <v>384</v>
      </c>
      <c r="E315" s="69">
        <v>1968</v>
      </c>
      <c r="F315" s="69">
        <v>2013</v>
      </c>
      <c r="G315" s="69" t="s">
        <v>58</v>
      </c>
      <c r="H315" s="69">
        <v>4</v>
      </c>
      <c r="I315" s="69">
        <v>2</v>
      </c>
      <c r="J315" s="79">
        <v>1340.1</v>
      </c>
      <c r="K315" s="79">
        <v>1250.0999999999999</v>
      </c>
      <c r="L315" s="79">
        <v>0</v>
      </c>
      <c r="M315" s="80">
        <v>47</v>
      </c>
      <c r="N315" s="81">
        <f t="shared" si="121"/>
        <v>494347.02441200003</v>
      </c>
      <c r="O315" s="79"/>
      <c r="P315" s="85"/>
      <c r="Q315" s="85"/>
      <c r="R315" s="85">
        <f>+'Приложение №2'!E315</f>
        <v>494347.02441200003</v>
      </c>
      <c r="S315" s="85">
        <f>+'Приложение №2'!E315-'Приложение №1'!R315</f>
        <v>0</v>
      </c>
      <c r="T315" s="85">
        <v>0</v>
      </c>
      <c r="U315" s="79">
        <f t="shared" si="132"/>
        <v>395.44598385089199</v>
      </c>
      <c r="V315" s="79">
        <f t="shared" si="132"/>
        <v>395.44598385089199</v>
      </c>
      <c r="W315" s="87">
        <v>2023</v>
      </c>
      <c r="X315" s="88" t="e">
        <f>+#REF!-'[1]Приложение №1'!$P696</f>
        <v>#REF!</v>
      </c>
      <c r="Z315" s="46">
        <f t="shared" si="129"/>
        <v>7345879.3544120006</v>
      </c>
      <c r="AA315" s="31">
        <v>0</v>
      </c>
      <c r="AB315" s="31">
        <v>0</v>
      </c>
      <c r="AC315" s="31">
        <v>0</v>
      </c>
      <c r="AD315" s="31">
        <v>0</v>
      </c>
      <c r="AE315" s="31">
        <v>491444.9</v>
      </c>
      <c r="AF315" s="31"/>
      <c r="AG315" s="31">
        <v>0</v>
      </c>
      <c r="AH315" s="31">
        <v>0</v>
      </c>
      <c r="AI315" s="31">
        <v>0</v>
      </c>
      <c r="AJ315" s="31">
        <v>0</v>
      </c>
      <c r="AK315" s="31">
        <v>2817572.53491042</v>
      </c>
      <c r="AL315" s="31">
        <v>3039081.7867057198</v>
      </c>
      <c r="AM315" s="31">
        <v>797894.04099999997</v>
      </c>
      <c r="AN315" s="47">
        <v>68910.799100000004</v>
      </c>
      <c r="AO315" s="48">
        <v>130975.29269586</v>
      </c>
      <c r="AP315" s="91">
        <f>+N315-'Приложение №2'!E315</f>
        <v>0</v>
      </c>
      <c r="AQ315" s="6">
        <v>547627.87</v>
      </c>
      <c r="AR315" s="6">
        <f t="shared" si="134"/>
        <v>127510.2</v>
      </c>
      <c r="AS315" s="6">
        <f t="shared" si="135"/>
        <v>4500360</v>
      </c>
      <c r="AT315" s="88">
        <f t="shared" si="122"/>
        <v>-4500360</v>
      </c>
    </row>
    <row r="316" spans="1:46">
      <c r="A316" s="105">
        <f t="shared" si="123"/>
        <v>301</v>
      </c>
      <c r="B316" s="106">
        <f t="shared" si="124"/>
        <v>108</v>
      </c>
      <c r="C316" s="68" t="s">
        <v>109</v>
      </c>
      <c r="D316" s="68" t="s">
        <v>176</v>
      </c>
      <c r="E316" s="69">
        <v>1993</v>
      </c>
      <c r="F316" s="69">
        <v>2013</v>
      </c>
      <c r="G316" s="69" t="s">
        <v>58</v>
      </c>
      <c r="H316" s="69">
        <v>5</v>
      </c>
      <c r="I316" s="69">
        <v>2</v>
      </c>
      <c r="J316" s="79">
        <v>2382.6999999999998</v>
      </c>
      <c r="K316" s="79">
        <v>2177.75</v>
      </c>
      <c r="L316" s="79">
        <v>0</v>
      </c>
      <c r="M316" s="80">
        <v>103</v>
      </c>
      <c r="N316" s="81">
        <f t="shared" si="121"/>
        <v>3954803.0756240003</v>
      </c>
      <c r="O316" s="79"/>
      <c r="P316" s="85">
        <f>+'Приложение №2'!E316-'Приложение №1'!R316</f>
        <v>2826319.8356240001</v>
      </c>
      <c r="Q316" s="85"/>
      <c r="R316" s="85">
        <f>+AQ316+AR316-137216.27</f>
        <v>1128483.24</v>
      </c>
      <c r="S316" s="85">
        <f>+'Приложение №2'!E316-'Приложение №1'!P316-'Приложение №1'!Q316-'Приложение №1'!R316</f>
        <v>0</v>
      </c>
      <c r="T316" s="85">
        <f>+'Приложение №2'!E316-'Приложение №1'!P316-'Приложение №1'!Q316-'Приложение №1'!R316-'Приложение №1'!S316</f>
        <v>2.3283064365386963E-10</v>
      </c>
      <c r="U316" s="79">
        <f t="shared" si="132"/>
        <v>1816.0041674315235</v>
      </c>
      <c r="V316" s="79">
        <f t="shared" si="132"/>
        <v>1816.0041674315235</v>
      </c>
      <c r="W316" s="87">
        <v>2023</v>
      </c>
      <c r="X316" s="88" t="e">
        <f>+#REF!-'[1]Приложение №1'!$P1288</f>
        <v>#REF!</v>
      </c>
      <c r="Z316" s="46">
        <f t="shared" si="129"/>
        <v>22932892.859999999</v>
      </c>
      <c r="AA316" s="31">
        <v>5269271.9163684603</v>
      </c>
      <c r="AB316" s="31">
        <v>1877658.2087747401</v>
      </c>
      <c r="AC316" s="31">
        <v>1961735.03898246</v>
      </c>
      <c r="AD316" s="31">
        <v>1228170.17043756</v>
      </c>
      <c r="AE316" s="31"/>
      <c r="AF316" s="31"/>
      <c r="AG316" s="31">
        <v>202196.39026188001</v>
      </c>
      <c r="AH316" s="31">
        <v>0</v>
      </c>
      <c r="AI316" s="31">
        <v>9633030.8035122007</v>
      </c>
      <c r="AJ316" s="31">
        <v>0</v>
      </c>
      <c r="AK316" s="31">
        <v>0</v>
      </c>
      <c r="AL316" s="31">
        <v>0</v>
      </c>
      <c r="AM316" s="31">
        <v>2090379.2509000001</v>
      </c>
      <c r="AN316" s="47">
        <v>229328.92860000001</v>
      </c>
      <c r="AO316" s="48">
        <v>441122.15216270002</v>
      </c>
      <c r="AP316" s="91">
        <f>+N316-'Приложение №2'!E316</f>
        <v>0</v>
      </c>
      <c r="AQ316" s="6">
        <v>1043569.01</v>
      </c>
      <c r="AR316" s="6">
        <f t="shared" si="134"/>
        <v>222130.5</v>
      </c>
      <c r="AS316" s="6">
        <f t="shared" si="135"/>
        <v>7839900</v>
      </c>
      <c r="AT316" s="88">
        <f t="shared" si="122"/>
        <v>-7839900</v>
      </c>
    </row>
    <row r="317" spans="1:46">
      <c r="A317" s="105">
        <f t="shared" si="123"/>
        <v>302</v>
      </c>
      <c r="B317" s="106">
        <f t="shared" si="124"/>
        <v>109</v>
      </c>
      <c r="C317" s="68" t="s">
        <v>109</v>
      </c>
      <c r="D317" s="68" t="s">
        <v>385</v>
      </c>
      <c r="E317" s="69">
        <v>1984</v>
      </c>
      <c r="F317" s="69">
        <v>1984</v>
      </c>
      <c r="G317" s="69" t="s">
        <v>111</v>
      </c>
      <c r="H317" s="69">
        <v>5</v>
      </c>
      <c r="I317" s="69">
        <v>6</v>
      </c>
      <c r="J317" s="79">
        <v>7096.75</v>
      </c>
      <c r="K317" s="79">
        <v>6228.7</v>
      </c>
      <c r="L317" s="79">
        <v>0</v>
      </c>
      <c r="M317" s="80">
        <v>298</v>
      </c>
      <c r="N317" s="81">
        <f t="shared" si="121"/>
        <v>16015618.41</v>
      </c>
      <c r="O317" s="79"/>
      <c r="P317" s="85"/>
      <c r="Q317" s="85"/>
      <c r="R317" s="85">
        <f t="shared" si="125"/>
        <v>3618454.07</v>
      </c>
      <c r="S317" s="85">
        <f>+'Приложение №2'!E317-'Приложение №1'!R317</f>
        <v>12397164.34</v>
      </c>
      <c r="T317" s="85">
        <v>4.65661287307739E-10</v>
      </c>
      <c r="U317" s="79">
        <f t="shared" si="132"/>
        <v>2571.2618058342832</v>
      </c>
      <c r="V317" s="79">
        <f t="shared" si="132"/>
        <v>2571.2618058342832</v>
      </c>
      <c r="W317" s="87">
        <v>2023</v>
      </c>
      <c r="X317" s="88" t="e">
        <f>+#REF!-'[1]Приложение №1'!$P1099</f>
        <v>#REF!</v>
      </c>
      <c r="Z317" s="46">
        <f t="shared" si="129"/>
        <v>16247767.72999998</v>
      </c>
      <c r="AA317" s="31">
        <v>0</v>
      </c>
      <c r="AB317" s="31">
        <v>0</v>
      </c>
      <c r="AC317" s="31">
        <v>0</v>
      </c>
      <c r="AD317" s="31">
        <v>0</v>
      </c>
      <c r="AE317" s="31">
        <v>0</v>
      </c>
      <c r="AF317" s="31"/>
      <c r="AG317" s="31">
        <v>0</v>
      </c>
      <c r="AH317" s="31">
        <v>0</v>
      </c>
      <c r="AI317" s="31">
        <v>0</v>
      </c>
      <c r="AJ317" s="31">
        <v>0</v>
      </c>
      <c r="AK317" s="31">
        <v>0</v>
      </c>
      <c r="AL317" s="31">
        <v>14151058.295514399</v>
      </c>
      <c r="AM317" s="31">
        <v>1624776.773</v>
      </c>
      <c r="AN317" s="47">
        <v>162477.67730000001</v>
      </c>
      <c r="AO317" s="48">
        <v>309454.98418557999</v>
      </c>
      <c r="AP317" s="91">
        <f>+N317-'Приложение №2'!E317</f>
        <v>0</v>
      </c>
      <c r="AQ317" s="6">
        <v>2983126.67</v>
      </c>
      <c r="AR317" s="6">
        <f t="shared" si="134"/>
        <v>635327.4</v>
      </c>
      <c r="AS317" s="6">
        <f t="shared" si="135"/>
        <v>22423320</v>
      </c>
      <c r="AT317" s="88">
        <f t="shared" si="122"/>
        <v>-10026155.66</v>
      </c>
    </row>
    <row r="318" spans="1:46">
      <c r="A318" s="105">
        <f t="shared" si="123"/>
        <v>303</v>
      </c>
      <c r="B318" s="106">
        <f t="shared" si="124"/>
        <v>110</v>
      </c>
      <c r="C318" s="68" t="s">
        <v>109</v>
      </c>
      <c r="D318" s="68" t="s">
        <v>386</v>
      </c>
      <c r="E318" s="69">
        <v>1973</v>
      </c>
      <c r="F318" s="69">
        <v>2011</v>
      </c>
      <c r="G318" s="69" t="s">
        <v>58</v>
      </c>
      <c r="H318" s="69">
        <v>5</v>
      </c>
      <c r="I318" s="69">
        <v>4</v>
      </c>
      <c r="J318" s="79">
        <v>3343.7</v>
      </c>
      <c r="K318" s="79">
        <v>3061.9</v>
      </c>
      <c r="L318" s="79">
        <v>0</v>
      </c>
      <c r="M318" s="80">
        <v>160</v>
      </c>
      <c r="N318" s="81">
        <f t="shared" si="121"/>
        <v>7682194.3148301998</v>
      </c>
      <c r="O318" s="79"/>
      <c r="P318" s="85">
        <v>614563.24</v>
      </c>
      <c r="Q318" s="85"/>
      <c r="R318" s="85">
        <f t="shared" si="125"/>
        <v>1696801.81</v>
      </c>
      <c r="S318" s="85">
        <f>+'Приложение №2'!E318-'Приложение №1'!P318-'Приложение №1'!Q318-'Приложение №1'!R318</f>
        <v>5370829.2648302</v>
      </c>
      <c r="T318" s="85">
        <f>+'Приложение №2'!E318-'Приложение №1'!P318-'Приложение №1'!Q318-'Приложение №1'!R318-'Приложение №1'!S318</f>
        <v>0</v>
      </c>
      <c r="U318" s="79">
        <f t="shared" si="132"/>
        <v>2508.9631649727944</v>
      </c>
      <c r="V318" s="79">
        <f t="shared" si="132"/>
        <v>2508.9631649727944</v>
      </c>
      <c r="W318" s="87">
        <v>2023</v>
      </c>
      <c r="X318" s="88" t="e">
        <f>+#REF!-'[1]Приложение №1'!$P900</f>
        <v>#REF!</v>
      </c>
      <c r="Z318" s="46">
        <f t="shared" si="129"/>
        <v>26291754.259999998</v>
      </c>
      <c r="AA318" s="31">
        <v>0</v>
      </c>
      <c r="AB318" s="31">
        <v>0</v>
      </c>
      <c r="AC318" s="31">
        <v>2724296.20082046</v>
      </c>
      <c r="AD318" s="31">
        <v>0</v>
      </c>
      <c r="AE318" s="31">
        <v>0</v>
      </c>
      <c r="AF318" s="31"/>
      <c r="AG318" s="31">
        <v>0</v>
      </c>
      <c r="AH318" s="31">
        <v>0</v>
      </c>
      <c r="AI318" s="31">
        <v>13377560.538169799</v>
      </c>
      <c r="AJ318" s="31">
        <v>0</v>
      </c>
      <c r="AK318" s="31">
        <v>6945691.3623090005</v>
      </c>
      <c r="AL318" s="31">
        <v>0</v>
      </c>
      <c r="AM318" s="31">
        <v>2477285.4183</v>
      </c>
      <c r="AN318" s="47">
        <v>262917.54259999999</v>
      </c>
      <c r="AO318" s="48">
        <v>504003.19780074002</v>
      </c>
      <c r="AP318" s="91">
        <f>+N318-'Приложение №2'!E318</f>
        <v>0</v>
      </c>
      <c r="AQ318" s="6">
        <v>1384488.01</v>
      </c>
      <c r="AR318" s="6">
        <f t="shared" si="134"/>
        <v>312313.8</v>
      </c>
      <c r="AS318" s="6">
        <f t="shared" si="135"/>
        <v>11022840</v>
      </c>
      <c r="AT318" s="88">
        <f t="shared" si="122"/>
        <v>-5652010.7351698</v>
      </c>
    </row>
    <row r="319" spans="1:46">
      <c r="A319" s="105">
        <f t="shared" si="123"/>
        <v>304</v>
      </c>
      <c r="B319" s="106">
        <f t="shared" si="124"/>
        <v>111</v>
      </c>
      <c r="C319" s="68" t="s">
        <v>109</v>
      </c>
      <c r="D319" s="68" t="s">
        <v>177</v>
      </c>
      <c r="E319" s="69">
        <v>1966</v>
      </c>
      <c r="F319" s="69">
        <v>2013</v>
      </c>
      <c r="G319" s="69" t="s">
        <v>58</v>
      </c>
      <c r="H319" s="69">
        <v>4</v>
      </c>
      <c r="I319" s="69">
        <v>6</v>
      </c>
      <c r="J319" s="79">
        <v>2829.5</v>
      </c>
      <c r="K319" s="79">
        <v>2537.8000000000002</v>
      </c>
      <c r="L319" s="79">
        <v>230.6</v>
      </c>
      <c r="M319" s="80">
        <v>144</v>
      </c>
      <c r="N319" s="81">
        <f t="shared" si="121"/>
        <v>2498104.0629126206</v>
      </c>
      <c r="O319" s="79"/>
      <c r="P319" s="85"/>
      <c r="Q319" s="85"/>
      <c r="R319" s="85">
        <f t="shared" si="125"/>
        <v>102987.15999999992</v>
      </c>
      <c r="S319" s="85">
        <f>+'Приложение №2'!E319-'Приложение №1'!R319</f>
        <v>2395116.9029126205</v>
      </c>
      <c r="T319" s="85">
        <v>0</v>
      </c>
      <c r="U319" s="79">
        <f t="shared" si="132"/>
        <v>902.36384298245218</v>
      </c>
      <c r="V319" s="79">
        <f t="shared" si="132"/>
        <v>902.36384298245218</v>
      </c>
      <c r="W319" s="87">
        <v>2023</v>
      </c>
      <c r="X319" s="88" t="e">
        <f>+#REF!-'[1]Приложение №1'!$P1637</f>
        <v>#REF!</v>
      </c>
      <c r="Z319" s="46">
        <f t="shared" si="129"/>
        <v>15087934.029999997</v>
      </c>
      <c r="AA319" s="31">
        <v>6065034.6402882598</v>
      </c>
      <c r="AB319" s="31">
        <v>2161221.1824524999</v>
      </c>
      <c r="AC319" s="31">
        <v>2257995.2503873799</v>
      </c>
      <c r="AD319" s="31">
        <v>1413647.7960217199</v>
      </c>
      <c r="AE319" s="31">
        <v>864921.32273358002</v>
      </c>
      <c r="AF319" s="31"/>
      <c r="AG319" s="31">
        <v>232731.98563608</v>
      </c>
      <c r="AH319" s="31">
        <v>0</v>
      </c>
      <c r="AI319" s="31">
        <v>0</v>
      </c>
      <c r="AJ319" s="31">
        <v>0</v>
      </c>
      <c r="AK319" s="31">
        <v>0</v>
      </c>
      <c r="AL319" s="31">
        <v>0</v>
      </c>
      <c r="AM319" s="31">
        <v>1657316.1065</v>
      </c>
      <c r="AN319" s="47">
        <v>150879.34030000001</v>
      </c>
      <c r="AO319" s="48">
        <v>284186.40568048001</v>
      </c>
      <c r="AP319" s="91">
        <f>+N319-'Приложение №2'!E319</f>
        <v>0</v>
      </c>
      <c r="AQ319" s="88">
        <f>1303433.04-R117</f>
        <v>-202910.84000000008</v>
      </c>
      <c r="AR319" s="6">
        <f t="shared" si="134"/>
        <v>305898</v>
      </c>
      <c r="AS319" s="6">
        <f>+(K319*10+L319*20)*12*30-S117</f>
        <v>7839932.5389768397</v>
      </c>
      <c r="AT319" s="88">
        <f t="shared" si="122"/>
        <v>-5444815.6360642193</v>
      </c>
    </row>
    <row r="320" spans="1:46">
      <c r="A320" s="105">
        <f t="shared" si="123"/>
        <v>305</v>
      </c>
      <c r="B320" s="106">
        <f t="shared" si="124"/>
        <v>112</v>
      </c>
      <c r="C320" s="68" t="s">
        <v>109</v>
      </c>
      <c r="D320" s="68" t="s">
        <v>387</v>
      </c>
      <c r="E320" s="69">
        <v>1971</v>
      </c>
      <c r="F320" s="69">
        <v>2013</v>
      </c>
      <c r="G320" s="69" t="s">
        <v>58</v>
      </c>
      <c r="H320" s="69">
        <v>4</v>
      </c>
      <c r="I320" s="69">
        <v>4</v>
      </c>
      <c r="J320" s="79">
        <v>3003.8</v>
      </c>
      <c r="K320" s="79">
        <v>2693.7</v>
      </c>
      <c r="L320" s="79">
        <v>0</v>
      </c>
      <c r="M320" s="80">
        <v>120</v>
      </c>
      <c r="N320" s="81">
        <f t="shared" si="121"/>
        <v>1024499.247894</v>
      </c>
      <c r="O320" s="79"/>
      <c r="P320" s="85">
        <v>0</v>
      </c>
      <c r="Q320" s="85"/>
      <c r="R320" s="85">
        <f>+'Приложение №2'!E320</f>
        <v>1024499.247894</v>
      </c>
      <c r="S320" s="85">
        <f>+'Приложение №2'!E320-'Приложение №1'!R320</f>
        <v>0</v>
      </c>
      <c r="T320" s="85">
        <v>0</v>
      </c>
      <c r="U320" s="79">
        <f t="shared" si="132"/>
        <v>380.3316063013699</v>
      </c>
      <c r="V320" s="79">
        <f t="shared" si="132"/>
        <v>380.3316063013699</v>
      </c>
      <c r="W320" s="87">
        <v>2023</v>
      </c>
      <c r="X320" s="88" t="e">
        <f>+#REF!-'[1]Приложение №1'!$P701</f>
        <v>#REF!</v>
      </c>
      <c r="Z320" s="46">
        <f t="shared" si="129"/>
        <v>21441082.737894002</v>
      </c>
      <c r="AA320" s="31">
        <v>0</v>
      </c>
      <c r="AB320" s="31">
        <v>2296919.6304310202</v>
      </c>
      <c r="AC320" s="31">
        <v>2399769.9437850602</v>
      </c>
      <c r="AD320" s="31">
        <v>0</v>
      </c>
      <c r="AE320" s="31">
        <v>1020388.92</v>
      </c>
      <c r="AF320" s="31"/>
      <c r="AG320" s="31">
        <v>247344.72404291999</v>
      </c>
      <c r="AH320" s="31">
        <v>0</v>
      </c>
      <c r="AI320" s="31">
        <v>0</v>
      </c>
      <c r="AJ320" s="31">
        <v>0</v>
      </c>
      <c r="AK320" s="31">
        <v>6118299.9556224002</v>
      </c>
      <c r="AL320" s="31">
        <v>6599302.6705422597</v>
      </c>
      <c r="AM320" s="31">
        <v>2162864.8599</v>
      </c>
      <c r="AN320" s="47">
        <v>205857.47700000001</v>
      </c>
      <c r="AO320" s="48">
        <v>390334.55657034001</v>
      </c>
      <c r="AP320" s="91">
        <f>+N320-'Приложение №2'!E320</f>
        <v>0</v>
      </c>
      <c r="AQ320" s="6">
        <f>1245150.45-129665.9434</f>
        <v>1115484.5066</v>
      </c>
      <c r="AR320" s="6">
        <f t="shared" si="134"/>
        <v>274757.39999999997</v>
      </c>
      <c r="AS320" s="6">
        <f>+(K320*10+L320*20)*12*30-552777.2166</f>
        <v>9144542.7833999991</v>
      </c>
      <c r="AT320" s="88">
        <f t="shared" si="122"/>
        <v>-9144542.7833999991</v>
      </c>
    </row>
    <row r="321" spans="1:46" s="5" customFormat="1">
      <c r="A321" s="105">
        <f t="shared" si="123"/>
        <v>306</v>
      </c>
      <c r="B321" s="106">
        <f t="shared" si="124"/>
        <v>113</v>
      </c>
      <c r="C321" s="68" t="s">
        <v>109</v>
      </c>
      <c r="D321" s="68" t="s">
        <v>388</v>
      </c>
      <c r="E321" s="69" t="s">
        <v>352</v>
      </c>
      <c r="F321" s="69"/>
      <c r="G321" s="69" t="s">
        <v>99</v>
      </c>
      <c r="H321" s="69" t="s">
        <v>183</v>
      </c>
      <c r="I321" s="69" t="s">
        <v>183</v>
      </c>
      <c r="J321" s="79">
        <v>2630.5</v>
      </c>
      <c r="K321" s="79">
        <v>2361.1</v>
      </c>
      <c r="L321" s="79">
        <v>37.5</v>
      </c>
      <c r="M321" s="80">
        <v>122</v>
      </c>
      <c r="N321" s="81">
        <f t="shared" si="121"/>
        <v>11931064.429999959</v>
      </c>
      <c r="O321" s="79">
        <v>0</v>
      </c>
      <c r="P321" s="85">
        <f>+'Приложение №2'!E321-'Приложение №1'!R321-'Приложение №1'!S321</f>
        <v>1780478.1499999594</v>
      </c>
      <c r="Q321" s="85">
        <v>0</v>
      </c>
      <c r="R321" s="85">
        <f t="shared" si="125"/>
        <v>1380626.28</v>
      </c>
      <c r="S321" s="85">
        <f t="shared" si="126"/>
        <v>8769960</v>
      </c>
      <c r="T321" s="85">
        <v>0</v>
      </c>
      <c r="U321" s="79">
        <f t="shared" si="132"/>
        <v>4974.178449929108</v>
      </c>
      <c r="V321" s="79">
        <f t="shared" si="132"/>
        <v>4974.178449929108</v>
      </c>
      <c r="W321" s="87">
        <v>2023</v>
      </c>
      <c r="X321" s="5">
        <v>898574.26</v>
      </c>
      <c r="Y321" s="5">
        <f>+(K321*9.1+L321*18.19)*12</f>
        <v>266017.62</v>
      </c>
      <c r="AA321" s="95">
        <f>+N321-'[4]Приложение № 2'!E305</f>
        <v>-13837459.350000042</v>
      </c>
      <c r="AD321" s="95">
        <f>+N321-'[4]Приложение № 2'!E305</f>
        <v>-13837459.350000042</v>
      </c>
      <c r="AP321" s="91">
        <f>+N321-'Приложение №2'!E321</f>
        <v>0</v>
      </c>
      <c r="AQ321" s="5">
        <v>1132144.08</v>
      </c>
      <c r="AR321" s="6">
        <f t="shared" si="134"/>
        <v>248482.19999999998</v>
      </c>
      <c r="AS321" s="6">
        <f>+(K321*10+L321*20)*12*30</f>
        <v>8769960</v>
      </c>
      <c r="AT321" s="88">
        <f t="shared" si="122"/>
        <v>0</v>
      </c>
    </row>
    <row r="322" spans="1:46">
      <c r="A322" s="105">
        <f t="shared" si="123"/>
        <v>307</v>
      </c>
      <c r="B322" s="106">
        <f t="shared" si="124"/>
        <v>114</v>
      </c>
      <c r="C322" s="68" t="s">
        <v>109</v>
      </c>
      <c r="D322" s="68" t="s">
        <v>179</v>
      </c>
      <c r="E322" s="69">
        <v>1995</v>
      </c>
      <c r="F322" s="69">
        <v>2013</v>
      </c>
      <c r="G322" s="69" t="s">
        <v>58</v>
      </c>
      <c r="H322" s="69">
        <v>5</v>
      </c>
      <c r="I322" s="69">
        <v>2</v>
      </c>
      <c r="J322" s="79">
        <v>2325.6999999999998</v>
      </c>
      <c r="K322" s="79">
        <v>1861.6</v>
      </c>
      <c r="L322" s="79">
        <v>0</v>
      </c>
      <c r="M322" s="80">
        <v>45</v>
      </c>
      <c r="N322" s="81">
        <f t="shared" si="121"/>
        <v>1835710.56090784</v>
      </c>
      <c r="O322" s="79"/>
      <c r="P322" s="85"/>
      <c r="Q322" s="85"/>
      <c r="R322" s="85">
        <f t="shared" si="125"/>
        <v>907762.26</v>
      </c>
      <c r="S322" s="85">
        <f>+'Приложение №2'!E322-'Приложение №1'!R322</f>
        <v>927948.30090784002</v>
      </c>
      <c r="T322" s="85">
        <f>+'Приложение №2'!E322-'Приложение №1'!P322-'Приложение №1'!Q322-'Приложение №1'!R322-'Приложение №1'!S322</f>
        <v>0</v>
      </c>
      <c r="U322" s="79">
        <f t="shared" si="132"/>
        <v>986.09290981297818</v>
      </c>
      <c r="V322" s="79">
        <f t="shared" si="132"/>
        <v>986.09290981297818</v>
      </c>
      <c r="W322" s="87">
        <v>2023</v>
      </c>
      <c r="X322" s="88" t="e">
        <f>+#REF!-'[1]Приложение №1'!$P1294</f>
        <v>#REF!</v>
      </c>
      <c r="Z322" s="46">
        <f>SUM(AA322:AO322)</f>
        <v>24619973.59</v>
      </c>
      <c r="AA322" s="31">
        <v>4453931.4770332202</v>
      </c>
      <c r="AB322" s="31">
        <v>1587118.89355698</v>
      </c>
      <c r="AC322" s="31">
        <v>1658186.10096636</v>
      </c>
      <c r="AD322" s="31">
        <v>1038129.3440137201</v>
      </c>
      <c r="AE322" s="31">
        <v>0</v>
      </c>
      <c r="AF322" s="31"/>
      <c r="AG322" s="31">
        <v>170909.54989416001</v>
      </c>
      <c r="AH322" s="31">
        <v>0</v>
      </c>
      <c r="AI322" s="31">
        <v>8142464.4194250004</v>
      </c>
      <c r="AJ322" s="31">
        <v>0</v>
      </c>
      <c r="AK322" s="31">
        <v>0</v>
      </c>
      <c r="AL322" s="31">
        <v>4559967.0846529799</v>
      </c>
      <c r="AM322" s="31">
        <v>2290484.5943999998</v>
      </c>
      <c r="AN322" s="47">
        <v>246199.7359</v>
      </c>
      <c r="AO322" s="48">
        <v>472582.39015758003</v>
      </c>
      <c r="AP322" s="91">
        <f>+N322-'Приложение №2'!E322</f>
        <v>0</v>
      </c>
      <c r="AQ322" s="6">
        <v>717879.06</v>
      </c>
      <c r="AR322" s="6">
        <f t="shared" si="134"/>
        <v>189883.19999999998</v>
      </c>
      <c r="AS322" s="6">
        <f>+(K322*10+L322*20)*12*30</f>
        <v>6701760</v>
      </c>
      <c r="AT322" s="88">
        <f t="shared" si="122"/>
        <v>-5773811.69909216</v>
      </c>
    </row>
    <row r="323" spans="1:46">
      <c r="A323" s="105">
        <f t="shared" si="123"/>
        <v>308</v>
      </c>
      <c r="B323" s="106">
        <f t="shared" si="124"/>
        <v>115</v>
      </c>
      <c r="C323" s="68" t="s">
        <v>109</v>
      </c>
      <c r="D323" s="68" t="s">
        <v>389</v>
      </c>
      <c r="E323" s="69">
        <v>1976</v>
      </c>
      <c r="F323" s="69">
        <v>2013</v>
      </c>
      <c r="G323" s="69" t="s">
        <v>58</v>
      </c>
      <c r="H323" s="69">
        <v>4</v>
      </c>
      <c r="I323" s="69">
        <v>4</v>
      </c>
      <c r="J323" s="79">
        <v>2850.8</v>
      </c>
      <c r="K323" s="79">
        <v>2612.3000000000002</v>
      </c>
      <c r="L323" s="79">
        <v>0</v>
      </c>
      <c r="M323" s="80">
        <v>135</v>
      </c>
      <c r="N323" s="81">
        <f t="shared" si="121"/>
        <v>1024198.037306</v>
      </c>
      <c r="O323" s="79"/>
      <c r="P323" s="85"/>
      <c r="Q323" s="85"/>
      <c r="R323" s="85">
        <f>+'Приложение №2'!E323</f>
        <v>1024198.037306</v>
      </c>
      <c r="S323" s="85">
        <f>+'Приложение №2'!E323-'Приложение №1'!R323</f>
        <v>0</v>
      </c>
      <c r="T323" s="85">
        <v>0</v>
      </c>
      <c r="U323" s="79">
        <f t="shared" si="132"/>
        <v>392.06754098151055</v>
      </c>
      <c r="V323" s="79">
        <f t="shared" si="132"/>
        <v>392.06754098151055</v>
      </c>
      <c r="W323" s="87">
        <v>2023</v>
      </c>
      <c r="X323" s="88" t="e">
        <f>+#REF!-'[1]Приложение №1'!$P704</f>
        <v>#REF!</v>
      </c>
      <c r="Z323" s="46">
        <f t="shared" si="129"/>
        <v>9718452.3328623008</v>
      </c>
      <c r="AA323" s="31">
        <v>0</v>
      </c>
      <c r="AB323" s="31"/>
      <c r="AC323" s="31">
        <v>0</v>
      </c>
      <c r="AD323" s="31"/>
      <c r="AE323" s="31">
        <v>1013323.25</v>
      </c>
      <c r="AF323" s="31"/>
      <c r="AG323" s="31">
        <v>237743.37685979999</v>
      </c>
      <c r="AH323" s="31">
        <v>0</v>
      </c>
      <c r="AI323" s="31">
        <v>0</v>
      </c>
      <c r="AJ323" s="31">
        <v>0</v>
      </c>
      <c r="AK323" s="31">
        <v>5880801.6867474001</v>
      </c>
      <c r="AL323" s="31"/>
      <c r="AM323" s="31">
        <v>2042532.0290000001</v>
      </c>
      <c r="AN323" s="47">
        <v>187559.97450000001</v>
      </c>
      <c r="AO323" s="48">
        <v>356492.0157551</v>
      </c>
      <c r="AP323" s="91">
        <f>+N323-'Приложение №2'!E323</f>
        <v>0</v>
      </c>
      <c r="AQ323" s="6">
        <f>1147783.87-88084.66</f>
        <v>1059699.2100000002</v>
      </c>
      <c r="AR323" s="6">
        <f t="shared" si="134"/>
        <v>266454.59999999998</v>
      </c>
      <c r="AS323" s="6">
        <f>+(K323*10+L323*20)*12*30-2038331.33</f>
        <v>7365948.6699999999</v>
      </c>
      <c r="AT323" s="88">
        <f t="shared" si="122"/>
        <v>-7365948.6699999999</v>
      </c>
    </row>
    <row r="324" spans="1:46">
      <c r="A324" s="105">
        <f t="shared" si="123"/>
        <v>309</v>
      </c>
      <c r="B324" s="106">
        <f t="shared" si="124"/>
        <v>116</v>
      </c>
      <c r="C324" s="68" t="s">
        <v>109</v>
      </c>
      <c r="D324" s="68" t="s">
        <v>390</v>
      </c>
      <c r="E324" s="69">
        <v>1968</v>
      </c>
      <c r="F324" s="69">
        <v>2013</v>
      </c>
      <c r="G324" s="69" t="s">
        <v>58</v>
      </c>
      <c r="H324" s="69">
        <v>5</v>
      </c>
      <c r="I324" s="69">
        <v>5</v>
      </c>
      <c r="J324" s="79">
        <v>3261.1</v>
      </c>
      <c r="K324" s="79">
        <v>2512.5</v>
      </c>
      <c r="L324" s="79">
        <v>664.8</v>
      </c>
      <c r="M324" s="80">
        <v>128</v>
      </c>
      <c r="N324" s="81">
        <f t="shared" si="121"/>
        <v>1245038.665028</v>
      </c>
      <c r="O324" s="79"/>
      <c r="P324" s="85"/>
      <c r="Q324" s="85"/>
      <c r="R324" s="85">
        <f>+'Приложение №2'!E324</f>
        <v>1245038.665028</v>
      </c>
      <c r="S324" s="85">
        <f>+'Приложение №2'!E324-'Приложение №1'!R324</f>
        <v>0</v>
      </c>
      <c r="T324" s="85">
        <v>0</v>
      </c>
      <c r="U324" s="79">
        <f t="shared" si="132"/>
        <v>391.85429925660151</v>
      </c>
      <c r="V324" s="79">
        <f t="shared" si="132"/>
        <v>391.85429925660151</v>
      </c>
      <c r="W324" s="87">
        <v>2023</v>
      </c>
      <c r="X324" s="88" t="e">
        <f>+#REF!-'[1]Приложение №1'!$P430</f>
        <v>#REF!</v>
      </c>
      <c r="Z324" s="46">
        <f t="shared" si="129"/>
        <v>30275329.636437479</v>
      </c>
      <c r="AA324" s="31">
        <v>6028027.9685480399</v>
      </c>
      <c r="AB324" s="31">
        <v>0</v>
      </c>
      <c r="AC324" s="31">
        <v>2244217.7771235602</v>
      </c>
      <c r="AD324" s="31">
        <v>0</v>
      </c>
      <c r="AE324" s="31">
        <v>1240916.79</v>
      </c>
      <c r="AF324" s="31"/>
      <c r="AG324" s="31">
        <v>0</v>
      </c>
      <c r="AH324" s="31">
        <v>0</v>
      </c>
      <c r="AI324" s="31">
        <v>11020152.3193566</v>
      </c>
      <c r="AJ324" s="31">
        <v>0</v>
      </c>
      <c r="AK324" s="31">
        <v>5721714.1000613999</v>
      </c>
      <c r="AL324" s="31">
        <v>0</v>
      </c>
      <c r="AM324" s="31">
        <v>3056047.9632999999</v>
      </c>
      <c r="AN324" s="47">
        <v>328671.8125</v>
      </c>
      <c r="AO324" s="48">
        <v>635580.90554787999</v>
      </c>
      <c r="AP324" s="91">
        <f>+N324-'Приложение №2'!E324</f>
        <v>0</v>
      </c>
      <c r="AQ324" s="6">
        <v>1018647.82</v>
      </c>
      <c r="AR324" s="6">
        <f t="shared" si="134"/>
        <v>391894.2</v>
      </c>
      <c r="AS324" s="6">
        <f>+(K324*10+L324*20)*12*30</f>
        <v>13831560</v>
      </c>
      <c r="AT324" s="88">
        <f t="shared" si="122"/>
        <v>-13831560</v>
      </c>
    </row>
    <row r="325" spans="1:46">
      <c r="A325" s="105">
        <f t="shared" si="123"/>
        <v>310</v>
      </c>
      <c r="B325" s="106">
        <f t="shared" si="124"/>
        <v>117</v>
      </c>
      <c r="C325" s="68" t="s">
        <v>109</v>
      </c>
      <c r="D325" s="68" t="s">
        <v>185</v>
      </c>
      <c r="E325" s="69">
        <v>1986</v>
      </c>
      <c r="F325" s="69">
        <v>2013</v>
      </c>
      <c r="G325" s="69" t="s">
        <v>58</v>
      </c>
      <c r="H325" s="69">
        <v>12</v>
      </c>
      <c r="I325" s="69">
        <v>1</v>
      </c>
      <c r="J325" s="79">
        <v>5358.08</v>
      </c>
      <c r="K325" s="79">
        <v>4351.1000000000004</v>
      </c>
      <c r="L325" s="79">
        <v>75.099999999999994</v>
      </c>
      <c r="M325" s="80">
        <v>175</v>
      </c>
      <c r="N325" s="81">
        <f t="shared" si="121"/>
        <v>3402678.6930303602</v>
      </c>
      <c r="O325" s="79"/>
      <c r="P325" s="85"/>
      <c r="Q325" s="85"/>
      <c r="R325" s="85">
        <f t="shared" si="125"/>
        <v>3249810.1642</v>
      </c>
      <c r="S325" s="85">
        <f>+'Приложение №2'!E325-'Приложение №1'!P325-'Приложение №1'!Q325-'Приложение №1'!R325</f>
        <v>152868.52883036016</v>
      </c>
      <c r="T325" s="85">
        <f>+'Приложение №2'!E325-'Приложение №1'!P325-'Приложение №1'!Q325-'Приложение №1'!R325-'Приложение №1'!S325</f>
        <v>0</v>
      </c>
      <c r="U325" s="79">
        <f t="shared" si="132"/>
        <v>768.75845940769955</v>
      </c>
      <c r="V325" s="79">
        <f t="shared" si="132"/>
        <v>768.75845940769955</v>
      </c>
      <c r="W325" s="87">
        <v>2023</v>
      </c>
      <c r="X325" s="88" t="e">
        <f>+#REF!-'[1]Приложение №1'!$P1298</f>
        <v>#REF!</v>
      </c>
      <c r="Z325" s="46">
        <f t="shared" si="129"/>
        <v>79559391.959999979</v>
      </c>
      <c r="AA325" s="31">
        <v>8341354.4473350001</v>
      </c>
      <c r="AB325" s="31">
        <v>5553433.1235902403</v>
      </c>
      <c r="AC325" s="31">
        <v>3380551.53059988</v>
      </c>
      <c r="AD325" s="31">
        <v>3049959.7596686399</v>
      </c>
      <c r="AE325" s="31">
        <v>1113740.92605384</v>
      </c>
      <c r="AF325" s="31"/>
      <c r="AG325" s="31">
        <v>465647.12643960002</v>
      </c>
      <c r="AH325" s="31">
        <v>0</v>
      </c>
      <c r="AI325" s="31">
        <v>3947389.3810512</v>
      </c>
      <c r="AJ325" s="31">
        <v>0</v>
      </c>
      <c r="AK325" s="31">
        <v>34269240.723520301</v>
      </c>
      <c r="AL325" s="31">
        <v>9011986.1099326797</v>
      </c>
      <c r="AM325" s="31">
        <v>8118689.5914000003</v>
      </c>
      <c r="AN325" s="47">
        <v>795593.91960000002</v>
      </c>
      <c r="AO325" s="48">
        <v>1511805.3208085999</v>
      </c>
      <c r="AP325" s="91">
        <f>+N325-'Приложение №2'!E325</f>
        <v>0</v>
      </c>
      <c r="AQ325" s="6">
        <v>2642732.98</v>
      </c>
      <c r="AR325" s="6">
        <f>+(K325*13.29+L325*22.52)*12*0.85</f>
        <v>607077.18420000002</v>
      </c>
      <c r="AS325" s="6">
        <f>+(K325*13.29+L325*22.52)*12*30</f>
        <v>21426253.560000002</v>
      </c>
      <c r="AT325" s="88">
        <f t="shared" si="122"/>
        <v>-21273385.031169642</v>
      </c>
    </row>
    <row r="326" spans="1:46" s="5" customFormat="1">
      <c r="A326" s="105">
        <f t="shared" si="123"/>
        <v>311</v>
      </c>
      <c r="B326" s="106">
        <f t="shared" si="124"/>
        <v>118</v>
      </c>
      <c r="C326" s="68" t="s">
        <v>109</v>
      </c>
      <c r="D326" s="68" t="s">
        <v>186</v>
      </c>
      <c r="E326" s="69" t="s">
        <v>352</v>
      </c>
      <c r="F326" s="69"/>
      <c r="G326" s="69" t="s">
        <v>127</v>
      </c>
      <c r="H326" s="69" t="s">
        <v>183</v>
      </c>
      <c r="I326" s="69" t="s">
        <v>184</v>
      </c>
      <c r="J326" s="79">
        <v>5678.2</v>
      </c>
      <c r="K326" s="79">
        <v>4923.8</v>
      </c>
      <c r="L326" s="79">
        <v>69.900000000000006</v>
      </c>
      <c r="M326" s="80">
        <v>205</v>
      </c>
      <c r="N326" s="81">
        <f t="shared" si="121"/>
        <v>73380912.513798714</v>
      </c>
      <c r="O326" s="79">
        <v>0</v>
      </c>
      <c r="P326" s="85">
        <v>17605158.597932901</v>
      </c>
      <c r="Q326" s="85">
        <v>0</v>
      </c>
      <c r="R326" s="85">
        <f t="shared" si="125"/>
        <v>2797375.72</v>
      </c>
      <c r="S326" s="85">
        <f t="shared" si="126"/>
        <v>18228960</v>
      </c>
      <c r="T326" s="85">
        <f>+'Приложение №2'!E326-'Приложение №1'!P326-'Приложение №1'!Q326-'Приложение №1'!R326-'Приложение №1'!S326</f>
        <v>34749418.19586581</v>
      </c>
      <c r="U326" s="79">
        <f t="shared" si="132"/>
        <v>14694.697822015483</v>
      </c>
      <c r="V326" s="79">
        <f t="shared" si="132"/>
        <v>14694.697822015483</v>
      </c>
      <c r="W326" s="87">
        <v>2023</v>
      </c>
      <c r="X326" s="5">
        <v>1831927.01</v>
      </c>
      <c r="Y326" s="5">
        <f>+(K326*9.1+L326*18.19)*12</f>
        <v>552936.73200000008</v>
      </c>
      <c r="AA326" s="95">
        <f>+N326-'[4]Приложение № 2'!E307</f>
        <v>71422771.353798717</v>
      </c>
      <c r="AD326" s="95">
        <f>+N326-'[4]Приложение № 2'!E307</f>
        <v>71422771.353798717</v>
      </c>
      <c r="AP326" s="91">
        <f>+N326-'Приложение №2'!E326</f>
        <v>0</v>
      </c>
      <c r="AQ326" s="5">
        <v>2280888.52</v>
      </c>
      <c r="AR326" s="6">
        <f t="shared" ref="AR326:AR365" si="136">+(K326*10+L326*20)*12*0.85</f>
        <v>516487.2</v>
      </c>
      <c r="AS326" s="6">
        <f>+(K326*10+L326*20)*12*30</f>
        <v>18228960</v>
      </c>
      <c r="AT326" s="88">
        <f t="shared" si="122"/>
        <v>0</v>
      </c>
    </row>
    <row r="327" spans="1:46" s="5" customFormat="1">
      <c r="A327" s="105">
        <f t="shared" si="123"/>
        <v>312</v>
      </c>
      <c r="B327" s="106">
        <f t="shared" si="124"/>
        <v>119</v>
      </c>
      <c r="C327" s="68" t="s">
        <v>109</v>
      </c>
      <c r="D327" s="68" t="s">
        <v>391</v>
      </c>
      <c r="E327" s="69" t="s">
        <v>352</v>
      </c>
      <c r="F327" s="69"/>
      <c r="G327" s="69" t="s">
        <v>127</v>
      </c>
      <c r="H327" s="69" t="s">
        <v>183</v>
      </c>
      <c r="I327" s="69" t="s">
        <v>184</v>
      </c>
      <c r="J327" s="79">
        <v>5563.5</v>
      </c>
      <c r="K327" s="79">
        <v>4878.8999999999996</v>
      </c>
      <c r="L327" s="79">
        <v>141.30000000000001</v>
      </c>
      <c r="M327" s="80">
        <v>202</v>
      </c>
      <c r="N327" s="81">
        <f t="shared" si="121"/>
        <v>71696112.560389519</v>
      </c>
      <c r="O327" s="79">
        <v>0</v>
      </c>
      <c r="P327" s="85">
        <v>17148929.116796501</v>
      </c>
      <c r="Q327" s="85">
        <v>0</v>
      </c>
      <c r="R327" s="85">
        <f t="shared" si="125"/>
        <v>2911056.81</v>
      </c>
      <c r="S327" s="85">
        <f t="shared" si="126"/>
        <v>18581400</v>
      </c>
      <c r="T327" s="85">
        <f>+'Приложение №2'!E327-'Приложение №1'!P327-'Приложение №1'!Q327-'Приложение №1'!R327-'Приложение №1'!S327</f>
        <v>33054726.633593015</v>
      </c>
      <c r="U327" s="79">
        <f t="shared" si="132"/>
        <v>14281.525150470006</v>
      </c>
      <c r="V327" s="79">
        <f t="shared" si="132"/>
        <v>14281.525150470006</v>
      </c>
      <c r="W327" s="87">
        <v>2023</v>
      </c>
      <c r="X327" s="5">
        <v>1863663.58</v>
      </c>
      <c r="Y327" s="5">
        <f>+(K327*9.1+L327*18.19)*12</f>
        <v>563618.84400000004</v>
      </c>
      <c r="AA327" s="95">
        <f>+N327-'[4]Приложение № 2'!E308</f>
        <v>66850723.220389515</v>
      </c>
      <c r="AD327" s="95">
        <f>+N327-'[4]Приложение № 2'!E308</f>
        <v>66850723.220389515</v>
      </c>
      <c r="AP327" s="91">
        <f>+N327-'Приложение №2'!E327</f>
        <v>0</v>
      </c>
      <c r="AQ327" s="5">
        <v>2384583.81</v>
      </c>
      <c r="AR327" s="6">
        <f t="shared" si="136"/>
        <v>526473</v>
      </c>
      <c r="AS327" s="6">
        <f>+(K327*10+L327*20)*12*30</f>
        <v>18581400</v>
      </c>
      <c r="AT327" s="88">
        <f t="shared" si="122"/>
        <v>0</v>
      </c>
    </row>
    <row r="328" spans="1:46" s="5" customFormat="1">
      <c r="A328" s="105">
        <f t="shared" si="123"/>
        <v>313</v>
      </c>
      <c r="B328" s="106">
        <f t="shared" si="124"/>
        <v>120</v>
      </c>
      <c r="C328" s="68" t="s">
        <v>109</v>
      </c>
      <c r="D328" s="68" t="s">
        <v>392</v>
      </c>
      <c r="E328" s="69" t="s">
        <v>182</v>
      </c>
      <c r="F328" s="69"/>
      <c r="G328" s="69" t="s">
        <v>127</v>
      </c>
      <c r="H328" s="69" t="s">
        <v>183</v>
      </c>
      <c r="I328" s="69" t="s">
        <v>184</v>
      </c>
      <c r="J328" s="79">
        <v>5677.5</v>
      </c>
      <c r="K328" s="79">
        <v>4896.3999999999996</v>
      </c>
      <c r="L328" s="79">
        <v>72</v>
      </c>
      <c r="M328" s="80">
        <v>216</v>
      </c>
      <c r="N328" s="81">
        <f t="shared" si="121"/>
        <v>2279305.7500000019</v>
      </c>
      <c r="O328" s="79">
        <v>0</v>
      </c>
      <c r="P328" s="85"/>
      <c r="Q328" s="85">
        <v>0</v>
      </c>
      <c r="R328" s="85"/>
      <c r="S328" s="85">
        <f t="shared" si="126"/>
        <v>0</v>
      </c>
      <c r="T328" s="85">
        <f>+'Приложение №2'!E328-'Приложение №1'!P328-'Приложение №1'!Q328-'Приложение №1'!R328-'Приложение №1'!S328</f>
        <v>2279305.7500000019</v>
      </c>
      <c r="U328" s="79">
        <f t="shared" si="132"/>
        <v>458.76051646405324</v>
      </c>
      <c r="V328" s="79">
        <f t="shared" si="132"/>
        <v>458.76051646405324</v>
      </c>
      <c r="W328" s="87">
        <v>2023</v>
      </c>
      <c r="X328" s="5">
        <v>1825680.39</v>
      </c>
      <c r="Y328" s="5">
        <f>+(K328*9.1+L328*18.19)*12</f>
        <v>550403.04</v>
      </c>
      <c r="AA328" s="95">
        <f>+N328-'[4]Приложение № 2'!E309</f>
        <v>962474.15000000177</v>
      </c>
      <c r="AD328" s="95">
        <f>+N328-'[4]Приложение № 2'!E309</f>
        <v>962474.15000000177</v>
      </c>
      <c r="AP328" s="91">
        <f>+N328-'Приложение №2'!E328</f>
        <v>0</v>
      </c>
      <c r="AQ328" s="5">
        <v>2265420.6</v>
      </c>
      <c r="AR328" s="6">
        <f t="shared" si="136"/>
        <v>514120.8</v>
      </c>
      <c r="AS328" s="6">
        <f>+(K328*10+L328*20)*12*30-S120</f>
        <v>0</v>
      </c>
      <c r="AT328" s="88">
        <f t="shared" si="122"/>
        <v>0</v>
      </c>
    </row>
    <row r="329" spans="1:46">
      <c r="A329" s="105">
        <f t="shared" si="123"/>
        <v>314</v>
      </c>
      <c r="B329" s="106">
        <f t="shared" si="124"/>
        <v>121</v>
      </c>
      <c r="C329" s="68" t="s">
        <v>109</v>
      </c>
      <c r="D329" s="68" t="s">
        <v>393</v>
      </c>
      <c r="E329" s="69">
        <v>1968</v>
      </c>
      <c r="F329" s="69">
        <v>2013</v>
      </c>
      <c r="G329" s="69" t="s">
        <v>58</v>
      </c>
      <c r="H329" s="69">
        <v>4</v>
      </c>
      <c r="I329" s="69">
        <v>3</v>
      </c>
      <c r="J329" s="79">
        <v>2488.5</v>
      </c>
      <c r="K329" s="79">
        <v>2348.1999999999998</v>
      </c>
      <c r="L329" s="79">
        <v>69.599999999999994</v>
      </c>
      <c r="M329" s="80">
        <v>56</v>
      </c>
      <c r="N329" s="81">
        <f t="shared" si="121"/>
        <v>1545862.696208</v>
      </c>
      <c r="O329" s="79"/>
      <c r="P329" s="85"/>
      <c r="Q329" s="85"/>
      <c r="R329" s="85"/>
      <c r="S329" s="85">
        <v>1545862.696208</v>
      </c>
      <c r="T329" s="79">
        <f>+'Приложение №2'!E329-'Приложение №1'!P329-'Приложение №1'!Q329-'Приложение №1'!R329-'Приложение №1'!S329</f>
        <v>0</v>
      </c>
      <c r="U329" s="85">
        <f t="shared" si="132"/>
        <v>639.36748126726786</v>
      </c>
      <c r="V329" s="85">
        <f t="shared" si="132"/>
        <v>639.36748126726786</v>
      </c>
      <c r="W329" s="87">
        <v>2023</v>
      </c>
      <c r="X329" s="88" t="e">
        <f>+#REF!-'[1]Приложение №1'!$P1315</f>
        <v>#REF!</v>
      </c>
      <c r="Z329" s="46">
        <f>SUM(AA329:AO329)</f>
        <v>5047649.35409299</v>
      </c>
      <c r="AA329" s="31">
        <v>0</v>
      </c>
      <c r="AB329" s="31">
        <v>2080965.3426794701</v>
      </c>
      <c r="AC329" s="31">
        <v>0</v>
      </c>
      <c r="AD329" s="31">
        <v>1397905.6390375199</v>
      </c>
      <c r="AE329" s="31">
        <v>1036272.831972</v>
      </c>
      <c r="AF329" s="31"/>
      <c r="AG329" s="31">
        <v>210866.25214200001</v>
      </c>
      <c r="AH329" s="31">
        <v>0</v>
      </c>
      <c r="AI329" s="31">
        <v>0</v>
      </c>
      <c r="AJ329" s="31">
        <v>0</v>
      </c>
      <c r="AK329" s="31">
        <v>0</v>
      </c>
      <c r="AL329" s="31">
        <v>0</v>
      </c>
      <c r="AM329" s="31">
        <v>173345.08</v>
      </c>
      <c r="AN329" s="31">
        <v>44945.94</v>
      </c>
      <c r="AO329" s="48">
        <v>103348.268262</v>
      </c>
      <c r="AP329" s="91">
        <f>+N329-'Приложение №2'!E329</f>
        <v>0</v>
      </c>
      <c r="AQ329" s="6">
        <v>1248740.06</v>
      </c>
      <c r="AR329" s="6">
        <f t="shared" si="136"/>
        <v>253714.8</v>
      </c>
      <c r="AS329" s="6">
        <f>+(K329*10+L329*20)*12*30</f>
        <v>8954640</v>
      </c>
      <c r="AT329" s="88">
        <f t="shared" si="122"/>
        <v>-7408777.3037919998</v>
      </c>
    </row>
    <row r="330" spans="1:46" s="5" customFormat="1">
      <c r="A330" s="105">
        <f t="shared" si="123"/>
        <v>315</v>
      </c>
      <c r="B330" s="106">
        <f t="shared" si="124"/>
        <v>122</v>
      </c>
      <c r="C330" s="68" t="s">
        <v>109</v>
      </c>
      <c r="D330" s="68" t="s">
        <v>394</v>
      </c>
      <c r="E330" s="69" t="s">
        <v>302</v>
      </c>
      <c r="F330" s="69"/>
      <c r="G330" s="69" t="s">
        <v>99</v>
      </c>
      <c r="H330" s="69" t="s">
        <v>100</v>
      </c>
      <c r="I330" s="69" t="s">
        <v>183</v>
      </c>
      <c r="J330" s="79">
        <v>4831.3</v>
      </c>
      <c r="K330" s="79">
        <v>4321.7</v>
      </c>
      <c r="L330" s="79">
        <v>0</v>
      </c>
      <c r="M330" s="80">
        <v>196</v>
      </c>
      <c r="N330" s="81">
        <f t="shared" si="121"/>
        <v>2151481.9070240036</v>
      </c>
      <c r="O330" s="79">
        <v>0</v>
      </c>
      <c r="P330" s="85"/>
      <c r="Q330" s="85">
        <v>0</v>
      </c>
      <c r="R330" s="85">
        <f>+AQ330+AR330</f>
        <v>1333089.1699999997</v>
      </c>
      <c r="S330" s="85">
        <f>+'Приложение №2'!E330-'Приложение №1'!R330</f>
        <v>818392.73702400387</v>
      </c>
      <c r="T330" s="85">
        <v>0</v>
      </c>
      <c r="U330" s="79">
        <f t="shared" si="132"/>
        <v>497.83231298424317</v>
      </c>
      <c r="V330" s="79">
        <f t="shared" si="132"/>
        <v>497.83231298424317</v>
      </c>
      <c r="W330" s="87">
        <v>2023</v>
      </c>
      <c r="X330" s="5">
        <v>1600156.79</v>
      </c>
      <c r="Y330" s="5">
        <f>+(K330*9.1+L330*18.19)*12</f>
        <v>471929.6399999999</v>
      </c>
      <c r="AA330" s="95">
        <f>+N330-'[4]Приложение № 2'!E310</f>
        <v>858040.46702400362</v>
      </c>
      <c r="AD330" s="95">
        <f>+N330-'[4]Приложение № 2'!E310</f>
        <v>858040.46702400362</v>
      </c>
      <c r="AP330" s="91">
        <f>+N330-'Приложение №2'!E330</f>
        <v>0</v>
      </c>
      <c r="AQ330" s="5">
        <f>2071971.63-1179695.86</f>
        <v>892275.76999999979</v>
      </c>
      <c r="AR330" s="6">
        <f t="shared" si="136"/>
        <v>440813.39999999997</v>
      </c>
      <c r="AS330" s="6">
        <f>+(K330*10+L330*20)*12*30-1591931.69</f>
        <v>13966188.310000001</v>
      </c>
      <c r="AT330" s="88">
        <f t="shared" si="122"/>
        <v>-13147795.572975997</v>
      </c>
    </row>
    <row r="331" spans="1:46" s="5" customFormat="1">
      <c r="A331" s="105">
        <f t="shared" si="123"/>
        <v>316</v>
      </c>
      <c r="B331" s="106">
        <f t="shared" si="124"/>
        <v>123</v>
      </c>
      <c r="C331" s="68" t="s">
        <v>109</v>
      </c>
      <c r="D331" s="68" t="s">
        <v>395</v>
      </c>
      <c r="E331" s="69" t="s">
        <v>267</v>
      </c>
      <c r="F331" s="69"/>
      <c r="G331" s="69" t="s">
        <v>99</v>
      </c>
      <c r="H331" s="69" t="s">
        <v>100</v>
      </c>
      <c r="I331" s="69" t="s">
        <v>183</v>
      </c>
      <c r="J331" s="79">
        <v>4859.5</v>
      </c>
      <c r="K331" s="79">
        <v>4274.3</v>
      </c>
      <c r="L331" s="79">
        <v>0</v>
      </c>
      <c r="M331" s="80">
        <v>197</v>
      </c>
      <c r="N331" s="81">
        <f t="shared" si="121"/>
        <v>2154465.0661119968</v>
      </c>
      <c r="O331" s="79">
        <v>0</v>
      </c>
      <c r="P331" s="85"/>
      <c r="Q331" s="85">
        <v>0</v>
      </c>
      <c r="R331" s="85">
        <f>+'Приложение №2'!E331</f>
        <v>2154465.0661119968</v>
      </c>
      <c r="S331" s="85">
        <f>+'Приложение №2'!E331-'Приложение №1'!R331</f>
        <v>0</v>
      </c>
      <c r="T331" s="85">
        <v>0</v>
      </c>
      <c r="U331" s="79">
        <f t="shared" si="132"/>
        <v>504.05097117937362</v>
      </c>
      <c r="V331" s="79">
        <f t="shared" si="132"/>
        <v>504.05097117937362</v>
      </c>
      <c r="W331" s="87">
        <v>2023</v>
      </c>
      <c r="X331" s="5">
        <v>1625579.3</v>
      </c>
      <c r="Y331" s="5">
        <f>+(K331*9.1+L331*18.19)*12</f>
        <v>466753.55999999994</v>
      </c>
      <c r="AA331" s="95">
        <f>+N331-'[4]Приложение № 2'!E311</f>
        <v>1010441.4261119969</v>
      </c>
      <c r="AD331" s="95">
        <f>+N331-'[4]Приложение № 2'!E311</f>
        <v>1010441.4261119969</v>
      </c>
      <c r="AP331" s="91">
        <f>+N331-'Приложение №2'!E331</f>
        <v>0</v>
      </c>
      <c r="AQ331" s="5">
        <v>2094059.07</v>
      </c>
      <c r="AR331" s="6">
        <f t="shared" si="136"/>
        <v>435978.6</v>
      </c>
      <c r="AS331" s="6">
        <f>+(K331*10+L331*20)*12*30</f>
        <v>15387480</v>
      </c>
      <c r="AT331" s="88">
        <f t="shared" si="122"/>
        <v>-15387480</v>
      </c>
    </row>
    <row r="332" spans="1:46" s="5" customFormat="1">
      <c r="A332" s="105">
        <f t="shared" si="123"/>
        <v>317</v>
      </c>
      <c r="B332" s="106">
        <f t="shared" si="124"/>
        <v>124</v>
      </c>
      <c r="C332" s="68" t="s">
        <v>109</v>
      </c>
      <c r="D332" s="68" t="s">
        <v>396</v>
      </c>
      <c r="E332" s="69" t="s">
        <v>397</v>
      </c>
      <c r="F332" s="69"/>
      <c r="G332" s="69" t="s">
        <v>99</v>
      </c>
      <c r="H332" s="69" t="s">
        <v>183</v>
      </c>
      <c r="I332" s="69" t="s">
        <v>183</v>
      </c>
      <c r="J332" s="79">
        <v>2960.3</v>
      </c>
      <c r="K332" s="79">
        <v>2725</v>
      </c>
      <c r="L332" s="79">
        <v>0</v>
      </c>
      <c r="M332" s="80">
        <v>121</v>
      </c>
      <c r="N332" s="81">
        <f t="shared" si="121"/>
        <v>17851669.850000013</v>
      </c>
      <c r="O332" s="79">
        <v>0</v>
      </c>
      <c r="P332" s="85">
        <v>2155250.5499999998</v>
      </c>
      <c r="Q332" s="85">
        <v>0</v>
      </c>
      <c r="R332" s="85">
        <f t="shared" si="125"/>
        <v>1611087.2</v>
      </c>
      <c r="S332" s="85">
        <f t="shared" si="126"/>
        <v>9810000</v>
      </c>
      <c r="T332" s="85">
        <f>+'Приложение №2'!E332-'Приложение №1'!P332-'Приложение №1'!Q332-'Приложение №1'!R332-'Приложение №1'!S332</f>
        <v>4275332.1000000127</v>
      </c>
      <c r="U332" s="79">
        <f t="shared" si="132"/>
        <v>6551.0715045871602</v>
      </c>
      <c r="V332" s="79">
        <f t="shared" si="132"/>
        <v>6551.0715045871602</v>
      </c>
      <c r="W332" s="87">
        <v>2023</v>
      </c>
      <c r="X332" s="5">
        <v>1033423.53</v>
      </c>
      <c r="Y332" s="5">
        <f>+(K332*9.1+L332*18.19)*12</f>
        <v>297570</v>
      </c>
      <c r="AA332" s="95">
        <f>+N332-'[4]Приложение № 2'!E312</f>
        <v>16505164.150000013</v>
      </c>
      <c r="AD332" s="95">
        <f>+N332-'[4]Приложение № 2'!E312</f>
        <v>16505164.150000013</v>
      </c>
      <c r="AP332" s="91">
        <f>+N332-'Приложение №2'!E332</f>
        <v>0</v>
      </c>
      <c r="AQ332" s="5">
        <v>1333137.2</v>
      </c>
      <c r="AR332" s="6">
        <f t="shared" si="136"/>
        <v>277950</v>
      </c>
      <c r="AS332" s="6">
        <f>+(K332*10+L332*20)*12*30</f>
        <v>9810000</v>
      </c>
      <c r="AT332" s="88">
        <f t="shared" si="122"/>
        <v>0</v>
      </c>
    </row>
    <row r="333" spans="1:46">
      <c r="A333" s="105">
        <f t="shared" si="123"/>
        <v>318</v>
      </c>
      <c r="B333" s="106">
        <f t="shared" si="124"/>
        <v>125</v>
      </c>
      <c r="C333" s="68" t="s">
        <v>109</v>
      </c>
      <c r="D333" s="68" t="s">
        <v>193</v>
      </c>
      <c r="E333" s="69">
        <v>1975</v>
      </c>
      <c r="F333" s="69">
        <v>2013</v>
      </c>
      <c r="G333" s="69" t="s">
        <v>111</v>
      </c>
      <c r="H333" s="69">
        <v>4</v>
      </c>
      <c r="I333" s="69">
        <v>6</v>
      </c>
      <c r="J333" s="79">
        <v>5531.3</v>
      </c>
      <c r="K333" s="79">
        <v>4842.7</v>
      </c>
      <c r="L333" s="79">
        <v>189.7</v>
      </c>
      <c r="M333" s="80">
        <v>224</v>
      </c>
      <c r="N333" s="81">
        <f t="shared" si="121"/>
        <v>43610106.900000006</v>
      </c>
      <c r="O333" s="79"/>
      <c r="P333" s="85">
        <v>8083380.5966666704</v>
      </c>
      <c r="Q333" s="85"/>
      <c r="R333" s="85">
        <f t="shared" si="125"/>
        <v>2600624.41</v>
      </c>
      <c r="S333" s="85">
        <f t="shared" si="126"/>
        <v>18799560</v>
      </c>
      <c r="T333" s="85">
        <f>+'Приложение №2'!E333-'Приложение №1'!P333-'Приложение №1'!Q333-'Приложение №1'!R333-'Приложение №1'!S333</f>
        <v>14126541.893333334</v>
      </c>
      <c r="U333" s="79">
        <f t="shared" si="132"/>
        <v>8665.8665646609988</v>
      </c>
      <c r="V333" s="79">
        <f t="shared" si="132"/>
        <v>8665.8665646609988</v>
      </c>
      <c r="W333" s="87">
        <v>2023</v>
      </c>
      <c r="X333" s="88" t="e">
        <f>+#REF!-'[1]Приложение №1'!$P1106</f>
        <v>#REF!</v>
      </c>
      <c r="Z333" s="46">
        <f t="shared" si="129"/>
        <v>87511152</v>
      </c>
      <c r="AA333" s="31">
        <v>8013494.3878079997</v>
      </c>
      <c r="AB333" s="31">
        <v>4634422.8779520001</v>
      </c>
      <c r="AC333" s="31">
        <v>4898928.1239360003</v>
      </c>
      <c r="AD333" s="31">
        <v>3735474.3417600002</v>
      </c>
      <c r="AE333" s="31">
        <v>1492245.5325120001</v>
      </c>
      <c r="AF333" s="31"/>
      <c r="AG333" s="31">
        <v>398188.42560000002</v>
      </c>
      <c r="AH333" s="31">
        <v>0</v>
      </c>
      <c r="AI333" s="31">
        <v>14265240.0912</v>
      </c>
      <c r="AJ333" s="31">
        <v>0</v>
      </c>
      <c r="AK333" s="31">
        <v>27696044.559455998</v>
      </c>
      <c r="AL333" s="31">
        <v>10892499.105599999</v>
      </c>
      <c r="AM333" s="31">
        <v>8946956.6400000006</v>
      </c>
      <c r="AN333" s="47">
        <v>875111.52</v>
      </c>
      <c r="AO333" s="48">
        <v>1662546.394176</v>
      </c>
      <c r="AP333" s="91">
        <f>+N333-'Приложение №2'!E333</f>
        <v>0</v>
      </c>
      <c r="AQ333" s="6">
        <f>2505054.36-114158.29-322925.86</f>
        <v>2067970.21</v>
      </c>
      <c r="AR333" s="6">
        <f t="shared" si="136"/>
        <v>532654.19999999995</v>
      </c>
      <c r="AS333" s="6">
        <f>+(K333*10+L333*20)*12*30</f>
        <v>18799560</v>
      </c>
      <c r="AT333" s="88">
        <f t="shared" si="122"/>
        <v>0</v>
      </c>
    </row>
    <row r="334" spans="1:46">
      <c r="A334" s="105">
        <f t="shared" si="123"/>
        <v>319</v>
      </c>
      <c r="B334" s="106">
        <f t="shared" si="124"/>
        <v>126</v>
      </c>
      <c r="C334" s="68" t="s">
        <v>109</v>
      </c>
      <c r="D334" s="68" t="s">
        <v>194</v>
      </c>
      <c r="E334" s="69">
        <v>1974</v>
      </c>
      <c r="F334" s="69">
        <v>2013</v>
      </c>
      <c r="G334" s="69" t="s">
        <v>111</v>
      </c>
      <c r="H334" s="69">
        <v>4</v>
      </c>
      <c r="I334" s="69">
        <v>4</v>
      </c>
      <c r="J334" s="79">
        <v>3940.9</v>
      </c>
      <c r="K334" s="79">
        <v>3373.8</v>
      </c>
      <c r="L334" s="79">
        <v>212.7</v>
      </c>
      <c r="M334" s="80">
        <v>140</v>
      </c>
      <c r="N334" s="81">
        <f t="shared" si="121"/>
        <v>2202974.3462407403</v>
      </c>
      <c r="O334" s="79"/>
      <c r="P334" s="85"/>
      <c r="Q334" s="85"/>
      <c r="R334" s="85">
        <f t="shared" si="125"/>
        <v>1982331.96</v>
      </c>
      <c r="S334" s="85">
        <f>+'Приложение №2'!E334-'Приложение №1'!R334</f>
        <v>220642.38624074031</v>
      </c>
      <c r="T334" s="85"/>
      <c r="U334" s="79">
        <f t="shared" si="132"/>
        <v>614.2407211043469</v>
      </c>
      <c r="V334" s="79">
        <f t="shared" si="132"/>
        <v>614.2407211043469</v>
      </c>
      <c r="W334" s="87">
        <v>2023</v>
      </c>
      <c r="X334" s="88" t="e">
        <f>+#REF!-'[1]Приложение №1'!$P1306</f>
        <v>#REF!</v>
      </c>
      <c r="Z334" s="46">
        <f t="shared" si="129"/>
        <v>62533714.20789399</v>
      </c>
      <c r="AA334" s="31">
        <v>6056878.3300000001</v>
      </c>
      <c r="AB334" s="31">
        <v>3324136.3562038802</v>
      </c>
      <c r="AC334" s="31">
        <v>3513858.2605085401</v>
      </c>
      <c r="AD334" s="31">
        <v>2679346.7940094802</v>
      </c>
      <c r="AE334" s="31">
        <v>1070344.1973180601</v>
      </c>
      <c r="AF334" s="31"/>
      <c r="AG334" s="31">
        <v>285608.94385380001</v>
      </c>
      <c r="AH334" s="31">
        <v>0</v>
      </c>
      <c r="AI334" s="31">
        <v>10232040.6523188</v>
      </c>
      <c r="AJ334" s="31">
        <v>0</v>
      </c>
      <c r="AK334" s="31">
        <v>19865564.963810999</v>
      </c>
      <c r="AL334" s="31">
        <v>7812871.9105562996</v>
      </c>
      <c r="AM334" s="31">
        <v>5963728.8811999997</v>
      </c>
      <c r="AN334" s="47">
        <v>570673.40870000003</v>
      </c>
      <c r="AO334" s="48">
        <v>1158661.5094141399</v>
      </c>
      <c r="AP334" s="91">
        <f>+N334-'Приложение №2'!E334</f>
        <v>0</v>
      </c>
      <c r="AQ334" s="6">
        <f>1707386.79-112573.23</f>
        <v>1594813.56</v>
      </c>
      <c r="AR334" s="6">
        <f t="shared" si="136"/>
        <v>387518.39999999997</v>
      </c>
      <c r="AS334" s="6">
        <f>+(K334*10+L334*20)*12*30-810211.65</f>
        <v>12866908.35</v>
      </c>
      <c r="AT334" s="88">
        <f t="shared" si="122"/>
        <v>-12646265.963759258</v>
      </c>
    </row>
    <row r="335" spans="1:46">
      <c r="A335" s="105">
        <f t="shared" si="123"/>
        <v>320</v>
      </c>
      <c r="B335" s="106">
        <f t="shared" si="124"/>
        <v>127</v>
      </c>
      <c r="C335" s="68" t="s">
        <v>196</v>
      </c>
      <c r="D335" s="68" t="s">
        <v>398</v>
      </c>
      <c r="E335" s="69">
        <v>1962</v>
      </c>
      <c r="F335" s="69">
        <v>1962</v>
      </c>
      <c r="G335" s="69" t="s">
        <v>58</v>
      </c>
      <c r="H335" s="69">
        <v>2</v>
      </c>
      <c r="I335" s="69">
        <v>1</v>
      </c>
      <c r="J335" s="79">
        <v>618.70000000000005</v>
      </c>
      <c r="K335" s="79">
        <v>460.5</v>
      </c>
      <c r="L335" s="79">
        <v>0</v>
      </c>
      <c r="M335" s="80">
        <v>45</v>
      </c>
      <c r="N335" s="81">
        <f t="shared" ref="N335:N397" si="137">+P335+Q335+R335+S335+T335</f>
        <v>2228458.7877622</v>
      </c>
      <c r="O335" s="79"/>
      <c r="P335" s="85">
        <v>705615.63749999995</v>
      </c>
      <c r="Q335" s="85"/>
      <c r="R335" s="85">
        <f t="shared" ref="R335" si="138">+AQ335+AR335</f>
        <v>252901.75</v>
      </c>
      <c r="S335" s="85">
        <f>+'Приложение №2'!E335-'Приложение №1'!R335-P335</f>
        <v>1269941.4002622</v>
      </c>
      <c r="T335" s="85">
        <f>+'Приложение №2'!E335-'Приложение №1'!P335-'Приложение №1'!Q335-'Приложение №1'!R335-'Приложение №1'!S335</f>
        <v>0</v>
      </c>
      <c r="U335" s="79">
        <f t="shared" si="132"/>
        <v>4839.2156086041259</v>
      </c>
      <c r="V335" s="79">
        <f t="shared" si="132"/>
        <v>4839.2156086041259</v>
      </c>
      <c r="W335" s="87">
        <v>2023</v>
      </c>
      <c r="X335" s="88" t="e">
        <f>+#REF!-'[1]Приложение №1'!$P640</f>
        <v>#REF!</v>
      </c>
      <c r="Z335" s="46">
        <f t="shared" si="129"/>
        <v>6521557.4500000011</v>
      </c>
      <c r="AA335" s="31">
        <v>0</v>
      </c>
      <c r="AB335" s="31">
        <v>875995.49980991997</v>
      </c>
      <c r="AC335" s="31">
        <v>411337.83054588002</v>
      </c>
      <c r="AD335" s="31">
        <v>350714.74954488</v>
      </c>
      <c r="AE335" s="31">
        <v>0</v>
      </c>
      <c r="AF335" s="31"/>
      <c r="AG335" s="31">
        <v>0</v>
      </c>
      <c r="AH335" s="31">
        <v>0</v>
      </c>
      <c r="AI335" s="31">
        <v>4074971.6952378</v>
      </c>
      <c r="AJ335" s="31">
        <v>0</v>
      </c>
      <c r="AK335" s="31">
        <v>0</v>
      </c>
      <c r="AL335" s="31">
        <v>0</v>
      </c>
      <c r="AM335" s="31">
        <v>618389.92870000005</v>
      </c>
      <c r="AN335" s="47">
        <v>65215.574500000002</v>
      </c>
      <c r="AO335" s="48">
        <v>124932.17166152</v>
      </c>
      <c r="AP335" s="91">
        <f>+N335-'Приложение №2'!E335</f>
        <v>0</v>
      </c>
      <c r="AQ335" s="6">
        <v>205930.75</v>
      </c>
      <c r="AR335" s="6">
        <f t="shared" si="136"/>
        <v>46971</v>
      </c>
      <c r="AS335" s="6">
        <f>+(K335*10+L335*20)*12*30-133800.13</f>
        <v>1523999.87</v>
      </c>
      <c r="AT335" s="88">
        <f t="shared" ref="AT335:AT397" si="139">+S335-AS335</f>
        <v>-254058.46973780007</v>
      </c>
    </row>
    <row r="336" spans="1:46">
      <c r="A336" s="105">
        <f t="shared" si="123"/>
        <v>321</v>
      </c>
      <c r="B336" s="106">
        <f t="shared" si="124"/>
        <v>128</v>
      </c>
      <c r="C336" s="68" t="s">
        <v>202</v>
      </c>
      <c r="D336" s="68" t="s">
        <v>399</v>
      </c>
      <c r="E336" s="69">
        <v>1985</v>
      </c>
      <c r="F336" s="69">
        <v>1985</v>
      </c>
      <c r="G336" s="69" t="s">
        <v>58</v>
      </c>
      <c r="H336" s="69">
        <v>2</v>
      </c>
      <c r="I336" s="69">
        <v>2</v>
      </c>
      <c r="J336" s="79">
        <v>914.7</v>
      </c>
      <c r="K336" s="79">
        <v>845.7</v>
      </c>
      <c r="L336" s="79">
        <v>0</v>
      </c>
      <c r="M336" s="80">
        <v>33</v>
      </c>
      <c r="N336" s="81">
        <f t="shared" si="137"/>
        <v>5484113.5199999996</v>
      </c>
      <c r="O336" s="79"/>
      <c r="P336" s="85">
        <v>1932870.17</v>
      </c>
      <c r="Q336" s="85"/>
      <c r="R336" s="85">
        <f t="shared" si="125"/>
        <v>515460.06999999995</v>
      </c>
      <c r="S336" s="85">
        <f>+'Приложение №2'!E336-'Приложение №1'!R336-P336</f>
        <v>3035783.2800000003</v>
      </c>
      <c r="T336" s="85">
        <v>0</v>
      </c>
      <c r="U336" s="79">
        <f t="shared" ref="U336:V364" si="140">$N336/($K336+$L336)</f>
        <v>6484.703228095068</v>
      </c>
      <c r="V336" s="79">
        <f t="shared" si="140"/>
        <v>6484.703228095068</v>
      </c>
      <c r="W336" s="87">
        <v>2023</v>
      </c>
      <c r="X336" s="88" t="e">
        <f>+#REF!-'[1]Приложение №1'!$P1120</f>
        <v>#REF!</v>
      </c>
      <c r="Z336" s="46">
        <f t="shared" si="129"/>
        <v>6296342.71</v>
      </c>
      <c r="AA336" s="31">
        <v>2467275.9651212399</v>
      </c>
      <c r="AB336" s="31">
        <v>1501302.4198296601</v>
      </c>
      <c r="AC336" s="31">
        <v>707414.26194726001</v>
      </c>
      <c r="AD336" s="31">
        <v>602877.17677656002</v>
      </c>
      <c r="AE336" s="31">
        <v>0</v>
      </c>
      <c r="AF336" s="31"/>
      <c r="AG336" s="31">
        <v>262232.90488163999</v>
      </c>
      <c r="AH336" s="31">
        <v>0</v>
      </c>
      <c r="AI336" s="31">
        <v>0</v>
      </c>
      <c r="AJ336" s="31">
        <v>0</v>
      </c>
      <c r="AK336" s="31">
        <v>0</v>
      </c>
      <c r="AL336" s="31">
        <v>0</v>
      </c>
      <c r="AM336" s="31">
        <v>571103.86029999994</v>
      </c>
      <c r="AN336" s="47">
        <v>62963.427100000001</v>
      </c>
      <c r="AO336" s="48">
        <v>121172.69404364</v>
      </c>
      <c r="AP336" s="91">
        <f>+N336-'Приложение №2'!E336</f>
        <v>0</v>
      </c>
      <c r="AQ336" s="93">
        <v>429198.67</v>
      </c>
      <c r="AR336" s="6">
        <f t="shared" si="136"/>
        <v>86261.4</v>
      </c>
      <c r="AS336" s="6">
        <f>+(K336*10+L336*20)*12*30</f>
        <v>3044520</v>
      </c>
      <c r="AT336" s="88">
        <f t="shared" si="139"/>
        <v>-8736.7199999997392</v>
      </c>
    </row>
    <row r="337" spans="1:46">
      <c r="A337" s="105">
        <f t="shared" si="123"/>
        <v>322</v>
      </c>
      <c r="B337" s="106">
        <f t="shared" si="124"/>
        <v>129</v>
      </c>
      <c r="C337" s="68" t="s">
        <v>202</v>
      </c>
      <c r="D337" s="68" t="s">
        <v>400</v>
      </c>
      <c r="E337" s="69">
        <v>1985</v>
      </c>
      <c r="F337" s="69">
        <v>2009</v>
      </c>
      <c r="G337" s="69" t="s">
        <v>58</v>
      </c>
      <c r="H337" s="69">
        <v>2</v>
      </c>
      <c r="I337" s="69">
        <v>3</v>
      </c>
      <c r="J337" s="79">
        <v>1493.5</v>
      </c>
      <c r="K337" s="79">
        <v>1376.8</v>
      </c>
      <c r="L337" s="79">
        <v>0</v>
      </c>
      <c r="M337" s="80">
        <v>60</v>
      </c>
      <c r="N337" s="81">
        <f t="shared" si="137"/>
        <v>10279133.729999997</v>
      </c>
      <c r="O337" s="79"/>
      <c r="P337" s="85">
        <v>1491506.6</v>
      </c>
      <c r="Q337" s="85"/>
      <c r="R337" s="85">
        <f t="shared" si="125"/>
        <v>848133.92999999993</v>
      </c>
      <c r="S337" s="85">
        <f t="shared" si="126"/>
        <v>4956480</v>
      </c>
      <c r="T337" s="85">
        <f>+'Приложение №2'!E337-'Приложение №1'!P337-'Приложение №1'!Q337-'Приложение №1'!R337-'Приложение №1'!S337</f>
        <v>2983013.1999999974</v>
      </c>
      <c r="U337" s="79">
        <f t="shared" si="140"/>
        <v>7465.9600014526413</v>
      </c>
      <c r="V337" s="79">
        <f t="shared" si="140"/>
        <v>7465.9600014526413</v>
      </c>
      <c r="W337" s="87">
        <v>2023</v>
      </c>
      <c r="X337" s="88" t="e">
        <f>+#REF!-'[1]Приложение №1'!$P1515</f>
        <v>#REF!</v>
      </c>
      <c r="Z337" s="46">
        <f t="shared" si="129"/>
        <v>10279133.73</v>
      </c>
      <c r="AA337" s="31">
        <v>4027966.8255372001</v>
      </c>
      <c r="AB337" s="31">
        <v>2450960.6744834399</v>
      </c>
      <c r="AC337" s="31">
        <v>1154893.5828968999</v>
      </c>
      <c r="AD337" s="31">
        <v>984230.91881016002</v>
      </c>
      <c r="AE337" s="31">
        <v>0</v>
      </c>
      <c r="AF337" s="31"/>
      <c r="AG337" s="31">
        <v>428109.96493607998</v>
      </c>
      <c r="AH337" s="31">
        <v>0</v>
      </c>
      <c r="AI337" s="31">
        <v>0</v>
      </c>
      <c r="AJ337" s="31">
        <v>0</v>
      </c>
      <c r="AK337" s="31">
        <v>0</v>
      </c>
      <c r="AL337" s="31">
        <v>0</v>
      </c>
      <c r="AM337" s="31">
        <v>932359.18539999996</v>
      </c>
      <c r="AN337" s="47">
        <v>102791.3373</v>
      </c>
      <c r="AO337" s="48">
        <v>197821.24063622</v>
      </c>
      <c r="AP337" s="91">
        <f>+N337-'Приложение №2'!E337</f>
        <v>0</v>
      </c>
      <c r="AQ337" s="93">
        <v>707700.33</v>
      </c>
      <c r="AR337" s="6">
        <f t="shared" si="136"/>
        <v>140433.60000000001</v>
      </c>
      <c r="AS337" s="6">
        <f>+(K337*10+L337*20)*12*30</f>
        <v>4956480</v>
      </c>
      <c r="AT337" s="88">
        <f t="shared" si="139"/>
        <v>0</v>
      </c>
    </row>
    <row r="338" spans="1:46">
      <c r="A338" s="105">
        <f t="shared" si="123"/>
        <v>323</v>
      </c>
      <c r="B338" s="106">
        <f t="shared" si="124"/>
        <v>130</v>
      </c>
      <c r="C338" s="68" t="s">
        <v>202</v>
      </c>
      <c r="D338" s="68" t="s">
        <v>401</v>
      </c>
      <c r="E338" s="69">
        <v>1975</v>
      </c>
      <c r="F338" s="69">
        <v>1975</v>
      </c>
      <c r="G338" s="69" t="s">
        <v>58</v>
      </c>
      <c r="H338" s="69">
        <v>2</v>
      </c>
      <c r="I338" s="69">
        <v>2</v>
      </c>
      <c r="J338" s="79">
        <v>785.47</v>
      </c>
      <c r="K338" s="79">
        <v>729.06</v>
      </c>
      <c r="L338" s="79">
        <v>0</v>
      </c>
      <c r="M338" s="80">
        <v>32</v>
      </c>
      <c r="N338" s="81">
        <f t="shared" si="137"/>
        <v>5796292.5199999996</v>
      </c>
      <c r="O338" s="79"/>
      <c r="P338" s="85">
        <f>+'Приложение №2'!E338-'Приложение №1'!R338-'Приложение №1'!S338</f>
        <v>2735629.5699999994</v>
      </c>
      <c r="Q338" s="85"/>
      <c r="R338" s="85">
        <f t="shared" si="125"/>
        <v>436046.95</v>
      </c>
      <c r="S338" s="85">
        <f t="shared" si="126"/>
        <v>2624616</v>
      </c>
      <c r="T338" s="85">
        <v>0</v>
      </c>
      <c r="U338" s="79">
        <f t="shared" si="140"/>
        <v>7950.3641949908097</v>
      </c>
      <c r="V338" s="79">
        <f t="shared" si="140"/>
        <v>7950.3641949908097</v>
      </c>
      <c r="W338" s="87">
        <v>2023</v>
      </c>
      <c r="X338" s="88" t="e">
        <f>+#REF!-'[1]Приложение №1'!$P1516</f>
        <v>#REF!</v>
      </c>
      <c r="Z338" s="46">
        <f t="shared" si="129"/>
        <v>5796292.5200000005</v>
      </c>
      <c r="AA338" s="31">
        <v>0</v>
      </c>
      <c r="AB338" s="31">
        <v>0</v>
      </c>
      <c r="AC338" s="31">
        <v>0</v>
      </c>
      <c r="AD338" s="31">
        <v>0</v>
      </c>
      <c r="AE338" s="31">
        <v>0</v>
      </c>
      <c r="AF338" s="31"/>
      <c r="AG338" s="31">
        <v>0</v>
      </c>
      <c r="AH338" s="31">
        <v>0</v>
      </c>
      <c r="AI338" s="31">
        <v>0</v>
      </c>
      <c r="AJ338" s="31">
        <v>0</v>
      </c>
      <c r="AK338" s="31">
        <v>5048304.1554640802</v>
      </c>
      <c r="AL338" s="31">
        <v>0</v>
      </c>
      <c r="AM338" s="31">
        <v>579629.25199999998</v>
      </c>
      <c r="AN338" s="47">
        <v>57962.925199999998</v>
      </c>
      <c r="AO338" s="48">
        <v>110396.18733592</v>
      </c>
      <c r="AP338" s="91">
        <f>+N338-'Приложение №2'!E338</f>
        <v>0</v>
      </c>
      <c r="AQ338" s="93">
        <v>361682.83</v>
      </c>
      <c r="AR338" s="6">
        <f t="shared" si="136"/>
        <v>74364.12</v>
      </c>
      <c r="AS338" s="6">
        <f>+(K338*10+L338*20)*12*30</f>
        <v>2624616</v>
      </c>
      <c r="AT338" s="88">
        <f t="shared" si="139"/>
        <v>0</v>
      </c>
    </row>
    <row r="339" spans="1:46">
      <c r="A339" s="105">
        <f t="shared" si="123"/>
        <v>324</v>
      </c>
      <c r="B339" s="106">
        <f t="shared" si="124"/>
        <v>131</v>
      </c>
      <c r="C339" s="68" t="s">
        <v>204</v>
      </c>
      <c r="D339" s="68" t="s">
        <v>402</v>
      </c>
      <c r="E339" s="69">
        <v>1989</v>
      </c>
      <c r="F339" s="69">
        <v>1989</v>
      </c>
      <c r="G339" s="69" t="s">
        <v>58</v>
      </c>
      <c r="H339" s="69">
        <v>3</v>
      </c>
      <c r="I339" s="69">
        <v>2</v>
      </c>
      <c r="J339" s="79">
        <v>1225.2</v>
      </c>
      <c r="K339" s="79">
        <v>861.78</v>
      </c>
      <c r="L339" s="79">
        <v>363.42</v>
      </c>
      <c r="M339" s="80">
        <v>38</v>
      </c>
      <c r="N339" s="81">
        <f t="shared" si="137"/>
        <v>4448664.1270599999</v>
      </c>
      <c r="O339" s="79"/>
      <c r="P339" s="85">
        <v>1136928.29</v>
      </c>
      <c r="Q339" s="85"/>
      <c r="R339" s="85">
        <f t="shared" si="125"/>
        <v>496995.11</v>
      </c>
      <c r="S339" s="85">
        <f>+'Приложение №2'!E339-'Приложение №1'!P339-'Приложение №1'!Q339-'Приложение №1'!R339</f>
        <v>2814740.7270599999</v>
      </c>
      <c r="T339" s="79">
        <f>+'Приложение №2'!E339-'Приложение №1'!P339-'Приложение №1'!Q339-'Приложение №1'!R339-'Приложение №1'!S339</f>
        <v>0</v>
      </c>
      <c r="U339" s="85">
        <f>$N339/($K339+$L339)</f>
        <v>3630.9697413157032</v>
      </c>
      <c r="V339" s="85">
        <f>$N339/($K339+$L339)</f>
        <v>3630.9697413157032</v>
      </c>
      <c r="W339" s="87">
        <v>2023</v>
      </c>
      <c r="X339" s="88" t="e">
        <f>+#REF!-'[1]Приложение №1'!$P1134</f>
        <v>#REF!</v>
      </c>
      <c r="Z339" s="46">
        <f t="shared" si="129"/>
        <v>8281653.2599999988</v>
      </c>
      <c r="AA339" s="31">
        <v>0</v>
      </c>
      <c r="AB339" s="31">
        <v>0</v>
      </c>
      <c r="AC339" s="31">
        <v>0</v>
      </c>
      <c r="AD339" s="31">
        <v>0</v>
      </c>
      <c r="AE339" s="31">
        <v>0</v>
      </c>
      <c r="AF339" s="31"/>
      <c r="AG339" s="31">
        <v>0</v>
      </c>
      <c r="AH339" s="31">
        <v>0</v>
      </c>
      <c r="AI339" s="31">
        <v>7293983.2922123997</v>
      </c>
      <c r="AJ339" s="31">
        <v>0</v>
      </c>
      <c r="AK339" s="31">
        <v>0</v>
      </c>
      <c r="AL339" s="31">
        <v>0</v>
      </c>
      <c r="AM339" s="31">
        <v>745348.79339999997</v>
      </c>
      <c r="AN339" s="47">
        <v>82816.532600000006</v>
      </c>
      <c r="AO339" s="48">
        <v>159504.64178760001</v>
      </c>
      <c r="AP339" s="91">
        <f>+N339-'Приложение №2'!E339</f>
        <v>0</v>
      </c>
      <c r="AQ339" s="6">
        <v>334955.87</v>
      </c>
      <c r="AR339" s="6">
        <f t="shared" si="136"/>
        <v>162039.24000000002</v>
      </c>
      <c r="AS339" s="6">
        <f>+(K339*10+L339*20)*12*30</f>
        <v>5719032.0000000009</v>
      </c>
      <c r="AT339" s="88">
        <f t="shared" si="139"/>
        <v>-2904291.272940001</v>
      </c>
    </row>
    <row r="340" spans="1:46">
      <c r="A340" s="105">
        <f t="shared" ref="A340:A397" si="141">+A339+1</f>
        <v>325</v>
      </c>
      <c r="B340" s="106">
        <f t="shared" ref="B340:B397" si="142">+B339+1</f>
        <v>132</v>
      </c>
      <c r="C340" s="68" t="s">
        <v>204</v>
      </c>
      <c r="D340" s="68" t="s">
        <v>403</v>
      </c>
      <c r="E340" s="69">
        <v>1984</v>
      </c>
      <c r="F340" s="69">
        <v>2009</v>
      </c>
      <c r="G340" s="69" t="s">
        <v>58</v>
      </c>
      <c r="H340" s="69">
        <v>2</v>
      </c>
      <c r="I340" s="69">
        <v>2</v>
      </c>
      <c r="J340" s="79">
        <v>1164.7</v>
      </c>
      <c r="K340" s="79">
        <v>745.9</v>
      </c>
      <c r="L340" s="79">
        <v>304.10000000000002</v>
      </c>
      <c r="M340" s="80">
        <v>37</v>
      </c>
      <c r="N340" s="81">
        <f t="shared" si="137"/>
        <v>11230594.252708001</v>
      </c>
      <c r="O340" s="79"/>
      <c r="P340" s="85">
        <v>2329938.9142359998</v>
      </c>
      <c r="Q340" s="85"/>
      <c r="R340" s="85">
        <f t="shared" si="125"/>
        <v>535849.51</v>
      </c>
      <c r="S340" s="85">
        <f t="shared" si="126"/>
        <v>4874760</v>
      </c>
      <c r="T340" s="85">
        <f>+'Приложение №2'!E340-'Приложение №1'!P340-'Приложение №1'!Q340-'Приложение №1'!R340-'Приложение №1'!S340</f>
        <v>3490045.8284720015</v>
      </c>
      <c r="U340" s="79">
        <f t="shared" si="140"/>
        <v>10695.804050198096</v>
      </c>
      <c r="V340" s="79">
        <f t="shared" si="140"/>
        <v>10695.804050198096</v>
      </c>
      <c r="W340" s="87">
        <v>2023</v>
      </c>
      <c r="X340" s="88" t="e">
        <f>+#REF!-'[1]Приложение №1'!$P1524</f>
        <v>#REF!</v>
      </c>
      <c r="Z340" s="46">
        <f t="shared" ref="Z340:Z421" si="143">SUM(AA340:AO340)</f>
        <v>12533218.82</v>
      </c>
      <c r="AA340" s="31">
        <v>2147390.7974609998</v>
      </c>
      <c r="AB340" s="31">
        <v>1306656.8383722</v>
      </c>
      <c r="AC340" s="31">
        <v>615697.18809396005</v>
      </c>
      <c r="AD340" s="31">
        <v>524713.46015088004</v>
      </c>
      <c r="AE340" s="31">
        <v>0</v>
      </c>
      <c r="AF340" s="31"/>
      <c r="AG340" s="31">
        <v>228234.10595495999</v>
      </c>
      <c r="AH340" s="31">
        <v>0</v>
      </c>
      <c r="AI340" s="31">
        <v>6212039.0494932001</v>
      </c>
      <c r="AJ340" s="31">
        <v>0</v>
      </c>
      <c r="AK340" s="31">
        <v>0</v>
      </c>
      <c r="AL340" s="31">
        <v>0</v>
      </c>
      <c r="AM340" s="31">
        <v>1131847.9648</v>
      </c>
      <c r="AN340" s="47">
        <v>125332.1882</v>
      </c>
      <c r="AO340" s="48">
        <v>241307.22747380001</v>
      </c>
      <c r="AP340" s="91">
        <f>+N340-'Приложение №2'!E340</f>
        <v>0</v>
      </c>
      <c r="AQ340" s="6">
        <v>397731.31</v>
      </c>
      <c r="AR340" s="6">
        <f t="shared" si="136"/>
        <v>138118.19999999998</v>
      </c>
      <c r="AS340" s="6">
        <f>+(K340*10+L340*20)*12*30</f>
        <v>4874760</v>
      </c>
      <c r="AT340" s="88">
        <f t="shared" si="139"/>
        <v>0</v>
      </c>
    </row>
    <row r="341" spans="1:46">
      <c r="A341" s="105">
        <f t="shared" si="141"/>
        <v>326</v>
      </c>
      <c r="B341" s="106">
        <f t="shared" si="142"/>
        <v>133</v>
      </c>
      <c r="C341" s="68" t="s">
        <v>204</v>
      </c>
      <c r="D341" s="68" t="s">
        <v>206</v>
      </c>
      <c r="E341" s="69">
        <v>1976</v>
      </c>
      <c r="F341" s="69">
        <v>2008</v>
      </c>
      <c r="G341" s="69" t="s">
        <v>58</v>
      </c>
      <c r="H341" s="69">
        <v>4</v>
      </c>
      <c r="I341" s="69">
        <v>4</v>
      </c>
      <c r="J341" s="79">
        <v>4257.32</v>
      </c>
      <c r="K341" s="79">
        <v>3128.38</v>
      </c>
      <c r="L341" s="79">
        <v>991.08</v>
      </c>
      <c r="M341" s="80">
        <v>124</v>
      </c>
      <c r="N341" s="81">
        <f t="shared" si="137"/>
        <v>2038187.14023974</v>
      </c>
      <c r="O341" s="79"/>
      <c r="P341" s="85"/>
      <c r="Q341" s="85"/>
      <c r="R341" s="85">
        <f t="shared" si="125"/>
        <v>1333462.67</v>
      </c>
      <c r="S341" s="85">
        <f>+'Приложение №2'!E341-'Приложение №1'!R341</f>
        <v>704724.4702397401</v>
      </c>
      <c r="T341" s="85">
        <v>0</v>
      </c>
      <c r="U341" s="79">
        <f t="shared" si="140"/>
        <v>494.77046511915154</v>
      </c>
      <c r="V341" s="79">
        <f t="shared" si="140"/>
        <v>494.77046511915154</v>
      </c>
      <c r="W341" s="87">
        <v>2023</v>
      </c>
      <c r="X341" s="88" t="e">
        <f>+#REF!-'[1]Приложение №1'!$P752</f>
        <v>#REF!</v>
      </c>
      <c r="Z341" s="46">
        <f t="shared" si="143"/>
        <v>16411728.57</v>
      </c>
      <c r="AA341" s="31">
        <v>7185234.1705489801</v>
      </c>
      <c r="AB341" s="31">
        <v>2542217.2836664799</v>
      </c>
      <c r="AC341" s="31">
        <v>0</v>
      </c>
      <c r="AD341" s="31">
        <v>1662855.463857</v>
      </c>
      <c r="AE341" s="31">
        <v>2127796.9824119401</v>
      </c>
      <c r="AF341" s="31"/>
      <c r="AG341" s="31">
        <v>285097.02429768001</v>
      </c>
      <c r="AH341" s="31">
        <v>0</v>
      </c>
      <c r="AI341" s="31">
        <v>0</v>
      </c>
      <c r="AJ341" s="31">
        <v>0</v>
      </c>
      <c r="AK341" s="31">
        <v>0</v>
      </c>
      <c r="AL341" s="31">
        <v>0</v>
      </c>
      <c r="AM341" s="31">
        <v>2142562.3114999998</v>
      </c>
      <c r="AN341" s="47">
        <v>164117.28570000001</v>
      </c>
      <c r="AO341" s="48">
        <v>301848.04801791999</v>
      </c>
      <c r="AP341" s="91">
        <f>+N341-'Приложение №2'!E341</f>
        <v>0</v>
      </c>
      <c r="AQ341" s="6">
        <f>1377282.4-565094.81</f>
        <v>812187.58999999985</v>
      </c>
      <c r="AR341" s="6">
        <f t="shared" si="136"/>
        <v>521275.08</v>
      </c>
      <c r="AS341" s="6">
        <f>+(K341*10+L341*20)*12*30-180969.62</f>
        <v>18216974.379999999</v>
      </c>
      <c r="AT341" s="88">
        <f t="shared" si="139"/>
        <v>-17512249.909760259</v>
      </c>
    </row>
    <row r="342" spans="1:46">
      <c r="A342" s="105">
        <f t="shared" si="141"/>
        <v>327</v>
      </c>
      <c r="B342" s="106">
        <f t="shared" si="142"/>
        <v>134</v>
      </c>
      <c r="C342" s="68" t="s">
        <v>204</v>
      </c>
      <c r="D342" s="68" t="s">
        <v>207</v>
      </c>
      <c r="E342" s="69">
        <v>1964</v>
      </c>
      <c r="F342" s="69">
        <v>1964</v>
      </c>
      <c r="G342" s="69" t="s">
        <v>58</v>
      </c>
      <c r="H342" s="69">
        <v>2</v>
      </c>
      <c r="I342" s="69">
        <v>2</v>
      </c>
      <c r="J342" s="79">
        <v>816.77</v>
      </c>
      <c r="K342" s="79">
        <v>598.04999999999995</v>
      </c>
      <c r="L342" s="79">
        <v>218.72</v>
      </c>
      <c r="M342" s="80">
        <v>23</v>
      </c>
      <c r="N342" s="81">
        <f t="shared" si="137"/>
        <v>578480.11581599992</v>
      </c>
      <c r="O342" s="79"/>
      <c r="P342" s="85"/>
      <c r="Q342" s="85"/>
      <c r="R342" s="85">
        <f t="shared" si="125"/>
        <v>229835.71999999997</v>
      </c>
      <c r="S342" s="85">
        <f>+'Приложение №2'!E342-'Приложение №1'!R342</f>
        <v>348644.39581599995</v>
      </c>
      <c r="T342" s="85"/>
      <c r="U342" s="79">
        <f t="shared" si="140"/>
        <v>708.25338322416337</v>
      </c>
      <c r="V342" s="79">
        <f t="shared" si="140"/>
        <v>708.25338322416337</v>
      </c>
      <c r="W342" s="87">
        <v>2023</v>
      </c>
      <c r="X342" s="88" t="e">
        <f>+#REF!-'[1]Приложение №1'!$P753</f>
        <v>#REF!</v>
      </c>
      <c r="Z342" s="46">
        <f t="shared" si="143"/>
        <v>6301561.3699999992</v>
      </c>
      <c r="AA342" s="31">
        <v>0</v>
      </c>
      <c r="AB342" s="31">
        <v>0</v>
      </c>
      <c r="AC342" s="31">
        <v>499972.95528431999</v>
      </c>
      <c r="AD342" s="31">
        <v>0</v>
      </c>
      <c r="AE342" s="31">
        <v>0</v>
      </c>
      <c r="AF342" s="31"/>
      <c r="AG342" s="31">
        <v>0</v>
      </c>
      <c r="AH342" s="31">
        <v>0</v>
      </c>
      <c r="AI342" s="31">
        <v>5044446.5320746005</v>
      </c>
      <c r="AJ342" s="31">
        <v>0</v>
      </c>
      <c r="AK342" s="31">
        <v>0</v>
      </c>
      <c r="AL342" s="31">
        <v>0</v>
      </c>
      <c r="AM342" s="31">
        <v>572881.04410000006</v>
      </c>
      <c r="AN342" s="47">
        <v>63015.613700000002</v>
      </c>
      <c r="AO342" s="48">
        <v>121245.22484107999</v>
      </c>
      <c r="AP342" s="91">
        <f>+N342-'Приложение №2'!E342</f>
        <v>0</v>
      </c>
      <c r="AQ342" s="6">
        <f>223283.02-99067.28</f>
        <v>124215.73999999999</v>
      </c>
      <c r="AR342" s="6">
        <f t="shared" si="136"/>
        <v>105619.97999999998</v>
      </c>
      <c r="AS342" s="6">
        <f>+(K342*10+L342*20)*12*30-29457.72</f>
        <v>3698306.2799999993</v>
      </c>
      <c r="AT342" s="88">
        <f t="shared" si="139"/>
        <v>-3349661.8841839992</v>
      </c>
    </row>
    <row r="343" spans="1:46">
      <c r="A343" s="105">
        <f t="shared" si="141"/>
        <v>328</v>
      </c>
      <c r="B343" s="106">
        <f t="shared" si="142"/>
        <v>135</v>
      </c>
      <c r="C343" s="68" t="s">
        <v>204</v>
      </c>
      <c r="D343" s="68" t="s">
        <v>208</v>
      </c>
      <c r="E343" s="69">
        <v>1975</v>
      </c>
      <c r="F343" s="69">
        <v>2008</v>
      </c>
      <c r="G343" s="69" t="s">
        <v>58</v>
      </c>
      <c r="H343" s="69">
        <v>4</v>
      </c>
      <c r="I343" s="69">
        <v>4</v>
      </c>
      <c r="J343" s="79">
        <v>4182.96</v>
      </c>
      <c r="K343" s="79">
        <v>3048.03</v>
      </c>
      <c r="L343" s="79">
        <v>978.37</v>
      </c>
      <c r="M343" s="80">
        <v>135</v>
      </c>
      <c r="N343" s="81">
        <f t="shared" si="137"/>
        <v>6447490.537716561</v>
      </c>
      <c r="O343" s="79"/>
      <c r="P343" s="85"/>
      <c r="Q343" s="85"/>
      <c r="R343" s="85">
        <f t="shared" si="125"/>
        <v>1566212.3599999999</v>
      </c>
      <c r="S343" s="85">
        <f>+'Приложение №2'!E343-'Приложение №1'!R343</f>
        <v>4881278.1777165607</v>
      </c>
      <c r="T343" s="85">
        <v>9.3132257461547893E-10</v>
      </c>
      <c r="U343" s="79">
        <f t="shared" si="140"/>
        <v>1601.3040278453609</v>
      </c>
      <c r="V343" s="79">
        <f t="shared" si="140"/>
        <v>1601.3040278453609</v>
      </c>
      <c r="W343" s="87">
        <v>2023</v>
      </c>
      <c r="X343" s="88" t="e">
        <f>+#REF!-'[1]Приложение №1'!$P754</f>
        <v>#REF!</v>
      </c>
      <c r="Z343" s="46">
        <f t="shared" si="143"/>
        <v>16048675.259999998</v>
      </c>
      <c r="AA343" s="31">
        <v>7026285.4671664201</v>
      </c>
      <c r="AB343" s="31">
        <v>2485979.4267953401</v>
      </c>
      <c r="AC343" s="31">
        <v>0</v>
      </c>
      <c r="AD343" s="31">
        <v>1626070.4809314001</v>
      </c>
      <c r="AE343" s="31">
        <v>2080726.7578889399</v>
      </c>
      <c r="AF343" s="31"/>
      <c r="AG343" s="31">
        <v>278790.22600296</v>
      </c>
      <c r="AH343" s="31">
        <v>0</v>
      </c>
      <c r="AI343" s="31">
        <v>0</v>
      </c>
      <c r="AJ343" s="31">
        <v>0</v>
      </c>
      <c r="AK343" s="31">
        <v>0</v>
      </c>
      <c r="AL343" s="31">
        <v>0</v>
      </c>
      <c r="AM343" s="31">
        <v>2095165.4553</v>
      </c>
      <c r="AN343" s="47">
        <v>160486.75260000001</v>
      </c>
      <c r="AO343" s="48">
        <v>295170.69331494003</v>
      </c>
      <c r="AP343" s="91">
        <f>+N343-'Приложение №2'!E343</f>
        <v>0</v>
      </c>
      <c r="AQ343" s="6">
        <f>1500891.17-445165.35</f>
        <v>1055725.8199999998</v>
      </c>
      <c r="AR343" s="6">
        <f t="shared" si="136"/>
        <v>510486.54</v>
      </c>
      <c r="AS343" s="6">
        <f>+(K343*10+L343*20)*12*30-179374.89</f>
        <v>17837797.109999999</v>
      </c>
      <c r="AT343" s="88">
        <f t="shared" si="139"/>
        <v>-12956518.932283439</v>
      </c>
    </row>
    <row r="344" spans="1:46">
      <c r="A344" s="105">
        <f t="shared" si="141"/>
        <v>329</v>
      </c>
      <c r="B344" s="106">
        <f t="shared" si="142"/>
        <v>136</v>
      </c>
      <c r="C344" s="68" t="s">
        <v>204</v>
      </c>
      <c r="D344" s="68" t="s">
        <v>209</v>
      </c>
      <c r="E344" s="69">
        <v>1978</v>
      </c>
      <c r="F344" s="69">
        <v>2007</v>
      </c>
      <c r="G344" s="69" t="s">
        <v>58</v>
      </c>
      <c r="H344" s="69">
        <v>4</v>
      </c>
      <c r="I344" s="69">
        <v>4</v>
      </c>
      <c r="J344" s="79">
        <v>3576.31</v>
      </c>
      <c r="K344" s="79">
        <v>2733.31</v>
      </c>
      <c r="L344" s="79">
        <v>843</v>
      </c>
      <c r="M344" s="80">
        <v>110</v>
      </c>
      <c r="N344" s="81">
        <f t="shared" si="137"/>
        <v>3056253.8263249602</v>
      </c>
      <c r="O344" s="79"/>
      <c r="P344" s="85"/>
      <c r="Q344" s="85"/>
      <c r="R344" s="85">
        <f t="shared" si="125"/>
        <v>1244325.77</v>
      </c>
      <c r="S344" s="85">
        <f>+'Приложение №2'!E344-'Приложение №1'!R344</f>
        <v>1811928.0563249602</v>
      </c>
      <c r="T344" s="85">
        <v>0</v>
      </c>
      <c r="U344" s="79">
        <f t="shared" si="140"/>
        <v>854.58302728928982</v>
      </c>
      <c r="V344" s="79">
        <f t="shared" si="140"/>
        <v>854.58302728928982</v>
      </c>
      <c r="W344" s="87">
        <v>2023</v>
      </c>
      <c r="X344" s="88" t="e">
        <f>+#REF!-'[1]Приложение №1'!$P755</f>
        <v>#REF!</v>
      </c>
      <c r="Z344" s="46">
        <f t="shared" si="143"/>
        <v>14323988.610000001</v>
      </c>
      <c r="AA344" s="31">
        <v>6271198.8006540602</v>
      </c>
      <c r="AB344" s="31">
        <v>2218821.2026701001</v>
      </c>
      <c r="AC344" s="31">
        <v>0</v>
      </c>
      <c r="AD344" s="31">
        <v>1451323.2211791601</v>
      </c>
      <c r="AE344" s="31">
        <v>1857119.41303938</v>
      </c>
      <c r="AF344" s="31"/>
      <c r="AG344" s="31">
        <v>248829.75972035999</v>
      </c>
      <c r="AH344" s="31">
        <v>0</v>
      </c>
      <c r="AI344" s="31">
        <v>0</v>
      </c>
      <c r="AJ344" s="31">
        <v>0</v>
      </c>
      <c r="AK344" s="31">
        <v>0</v>
      </c>
      <c r="AL344" s="31">
        <v>0</v>
      </c>
      <c r="AM344" s="31">
        <v>1870006.4417999999</v>
      </c>
      <c r="AN344" s="47">
        <v>143239.8861</v>
      </c>
      <c r="AO344" s="48">
        <v>263449.88483693998</v>
      </c>
      <c r="AP344" s="91">
        <f>+N344-'Приложение №2'!E344</f>
        <v>0</v>
      </c>
      <c r="AQ344" s="6">
        <f>1278728.82-485172.67</f>
        <v>793556.15000000014</v>
      </c>
      <c r="AR344" s="6">
        <f t="shared" si="136"/>
        <v>450769.61999999994</v>
      </c>
      <c r="AS344" s="6">
        <f>+(K344*10+L344*20)*12*30-175262.76</f>
        <v>15734253.239999998</v>
      </c>
      <c r="AT344" s="88">
        <f t="shared" si="139"/>
        <v>-13922325.183675038</v>
      </c>
    </row>
    <row r="345" spans="1:46">
      <c r="A345" s="105">
        <f t="shared" si="141"/>
        <v>330</v>
      </c>
      <c r="B345" s="106">
        <f t="shared" si="142"/>
        <v>137</v>
      </c>
      <c r="C345" s="68" t="s">
        <v>204</v>
      </c>
      <c r="D345" s="68" t="s">
        <v>210</v>
      </c>
      <c r="E345" s="69">
        <v>1964</v>
      </c>
      <c r="F345" s="69">
        <v>1964</v>
      </c>
      <c r="G345" s="69" t="s">
        <v>58</v>
      </c>
      <c r="H345" s="69">
        <v>2</v>
      </c>
      <c r="I345" s="69">
        <v>2</v>
      </c>
      <c r="J345" s="79">
        <v>868.87</v>
      </c>
      <c r="K345" s="79">
        <v>613.55999999999995</v>
      </c>
      <c r="L345" s="79">
        <v>255.31</v>
      </c>
      <c r="M345" s="80">
        <v>26</v>
      </c>
      <c r="N345" s="81">
        <f t="shared" si="137"/>
        <v>601192.01953599998</v>
      </c>
      <c r="O345" s="79"/>
      <c r="P345" s="85"/>
      <c r="Q345" s="85"/>
      <c r="R345" s="85">
        <f t="shared" si="125"/>
        <v>292223.84999999998</v>
      </c>
      <c r="S345" s="85">
        <f>+'Приложение №2'!E345-'Приложение №1'!R345</f>
        <v>308968.169536</v>
      </c>
      <c r="T345" s="85"/>
      <c r="U345" s="79">
        <f t="shared" si="140"/>
        <v>691.92401571696576</v>
      </c>
      <c r="V345" s="79">
        <f t="shared" si="140"/>
        <v>691.92401571696576</v>
      </c>
      <c r="W345" s="87">
        <v>2023</v>
      </c>
      <c r="X345" s="88" t="e">
        <f>+#REF!-'[1]Приложение №1'!$P756</f>
        <v>#REF!</v>
      </c>
      <c r="Z345" s="46">
        <f t="shared" si="143"/>
        <v>6504868.2400000002</v>
      </c>
      <c r="AA345" s="31">
        <v>0</v>
      </c>
      <c r="AB345" s="31">
        <v>0</v>
      </c>
      <c r="AC345" s="31">
        <v>516103.55464625999</v>
      </c>
      <c r="AD345" s="31">
        <v>0</v>
      </c>
      <c r="AE345" s="31">
        <v>0</v>
      </c>
      <c r="AF345" s="31"/>
      <c r="AG345" s="31">
        <v>0</v>
      </c>
      <c r="AH345" s="31">
        <v>0</v>
      </c>
      <c r="AI345" s="31">
        <v>5207195.1827069996</v>
      </c>
      <c r="AJ345" s="31">
        <v>0</v>
      </c>
      <c r="AK345" s="31">
        <v>0</v>
      </c>
      <c r="AL345" s="31">
        <v>0</v>
      </c>
      <c r="AM345" s="31">
        <v>591363.86849999998</v>
      </c>
      <c r="AN345" s="47">
        <v>65048.682399999998</v>
      </c>
      <c r="AO345" s="48">
        <v>125156.95174674</v>
      </c>
      <c r="AP345" s="91">
        <f>+N345-'Приложение №2'!E345</f>
        <v>0</v>
      </c>
      <c r="AQ345" s="6">
        <f>278417.8-100860.31</f>
        <v>177557.49</v>
      </c>
      <c r="AR345" s="6">
        <f t="shared" si="136"/>
        <v>114666.35999999997</v>
      </c>
      <c r="AS345" s="6">
        <f>+(K345*10+L345*20)*12*30-29524.86</f>
        <v>4017523.1399999992</v>
      </c>
      <c r="AT345" s="88">
        <f t="shared" si="139"/>
        <v>-3708554.9704639991</v>
      </c>
    </row>
    <row r="346" spans="1:46">
      <c r="A346" s="105">
        <f t="shared" si="141"/>
        <v>331</v>
      </c>
      <c r="B346" s="106">
        <f t="shared" si="142"/>
        <v>138</v>
      </c>
      <c r="C346" s="68" t="s">
        <v>204</v>
      </c>
      <c r="D346" s="68" t="s">
        <v>404</v>
      </c>
      <c r="E346" s="69">
        <v>1962</v>
      </c>
      <c r="F346" s="69">
        <v>2017</v>
      </c>
      <c r="G346" s="69" t="s">
        <v>58</v>
      </c>
      <c r="H346" s="69">
        <v>2</v>
      </c>
      <c r="I346" s="69">
        <v>2</v>
      </c>
      <c r="J346" s="79">
        <v>1087.26</v>
      </c>
      <c r="K346" s="79">
        <v>641.25</v>
      </c>
      <c r="L346" s="79">
        <v>254.58</v>
      </c>
      <c r="M346" s="80">
        <v>29</v>
      </c>
      <c r="N346" s="81">
        <f t="shared" si="137"/>
        <v>549084.61</v>
      </c>
      <c r="O346" s="79"/>
      <c r="P346" s="85"/>
      <c r="Q346" s="85"/>
      <c r="R346" s="85">
        <f t="shared" si="125"/>
        <v>294150.18</v>
      </c>
      <c r="S346" s="85">
        <f>+'Приложение №2'!E346-'Приложение №1'!R346</f>
        <v>254934.43</v>
      </c>
      <c r="T346" s="85">
        <v>0</v>
      </c>
      <c r="U346" s="79">
        <f t="shared" si="140"/>
        <v>612.93393835884035</v>
      </c>
      <c r="V346" s="79">
        <f t="shared" si="140"/>
        <v>612.93393835884035</v>
      </c>
      <c r="W346" s="87">
        <v>2023</v>
      </c>
      <c r="X346" s="88" t="e">
        <f>+#REF!-'[1]Приложение №1'!$P757</f>
        <v>#REF!</v>
      </c>
      <c r="Z346" s="46">
        <f t="shared" si="143"/>
        <v>616949</v>
      </c>
      <c r="AA346" s="31">
        <v>0</v>
      </c>
      <c r="AB346" s="31">
        <v>0</v>
      </c>
      <c r="AC346" s="31">
        <v>537334.19934599998</v>
      </c>
      <c r="AD346" s="31">
        <v>0</v>
      </c>
      <c r="AE346" s="31">
        <v>0</v>
      </c>
      <c r="AF346" s="31"/>
      <c r="AG346" s="31">
        <v>0</v>
      </c>
      <c r="AH346" s="31">
        <v>0</v>
      </c>
      <c r="AI346" s="31">
        <v>0</v>
      </c>
      <c r="AJ346" s="31">
        <v>0</v>
      </c>
      <c r="AK346" s="31">
        <v>0</v>
      </c>
      <c r="AL346" s="31">
        <v>0</v>
      </c>
      <c r="AM346" s="31">
        <v>61694.9</v>
      </c>
      <c r="AN346" s="47">
        <v>6169.49</v>
      </c>
      <c r="AO346" s="48">
        <v>11750.410653999999</v>
      </c>
      <c r="AP346" s="91">
        <f>+N346-'Приложение №2'!E346</f>
        <v>0</v>
      </c>
      <c r="AQ346" s="6">
        <f>309756.66-132948.3</f>
        <v>176808.36</v>
      </c>
      <c r="AR346" s="6">
        <f t="shared" si="136"/>
        <v>117341.82</v>
      </c>
      <c r="AS346" s="6">
        <f>+(K346*10+L346*20)*12*30-30726.12</f>
        <v>4110749.8800000004</v>
      </c>
      <c r="AT346" s="88">
        <f t="shared" si="139"/>
        <v>-3855815.45</v>
      </c>
    </row>
    <row r="347" spans="1:46">
      <c r="A347" s="105">
        <f t="shared" si="141"/>
        <v>332</v>
      </c>
      <c r="B347" s="106">
        <f t="shared" si="142"/>
        <v>139</v>
      </c>
      <c r="C347" s="68" t="s">
        <v>211</v>
      </c>
      <c r="D347" s="68" t="s">
        <v>405</v>
      </c>
      <c r="E347" s="69">
        <v>1980</v>
      </c>
      <c r="F347" s="69">
        <v>2000</v>
      </c>
      <c r="G347" s="69" t="s">
        <v>58</v>
      </c>
      <c r="H347" s="69">
        <v>4</v>
      </c>
      <c r="I347" s="69">
        <v>2</v>
      </c>
      <c r="J347" s="79">
        <v>1287.7</v>
      </c>
      <c r="K347" s="79">
        <v>1277.9000000000001</v>
      </c>
      <c r="L347" s="79">
        <v>0</v>
      </c>
      <c r="M347" s="80">
        <v>40</v>
      </c>
      <c r="N347" s="81">
        <f t="shared" si="137"/>
        <v>4035248.7116984073</v>
      </c>
      <c r="O347" s="79"/>
      <c r="P347" s="85"/>
      <c r="Q347" s="85"/>
      <c r="R347" s="85">
        <f t="shared" si="125"/>
        <v>715787.88</v>
      </c>
      <c r="S347" s="85">
        <f>+'Приложение №2'!E347-'Приложение №1'!R347</f>
        <v>3319460.8316984074</v>
      </c>
      <c r="T347" s="85">
        <v>1.16415321826935E-10</v>
      </c>
      <c r="U347" s="79">
        <f t="shared" si="140"/>
        <v>3157.7186882372698</v>
      </c>
      <c r="V347" s="79">
        <f t="shared" si="140"/>
        <v>3157.7186882372698</v>
      </c>
      <c r="W347" s="87">
        <v>2023</v>
      </c>
      <c r="X347" s="88" t="e">
        <f>+#REF!-'[1]Приложение №1'!$P787</f>
        <v>#REF!</v>
      </c>
      <c r="Z347" s="46">
        <f t="shared" si="143"/>
        <v>9299405.0449422784</v>
      </c>
      <c r="AA347" s="31">
        <v>3595441.72997401</v>
      </c>
      <c r="AB347" s="31">
        <v>1661086.1448613501</v>
      </c>
      <c r="AC347" s="31">
        <v>1682740.68749368</v>
      </c>
      <c r="AD347" s="31">
        <v>1087023.0029267501</v>
      </c>
      <c r="AE347" s="31">
        <v>0</v>
      </c>
      <c r="AF347" s="31"/>
      <c r="AG347" s="31">
        <v>125708.395066618</v>
      </c>
      <c r="AH347" s="31">
        <v>0</v>
      </c>
      <c r="AI347" s="31">
        <v>0</v>
      </c>
      <c r="AJ347" s="31">
        <v>0</v>
      </c>
      <c r="AK347" s="31">
        <v>0</v>
      </c>
      <c r="AL347" s="31">
        <v>0</v>
      </c>
      <c r="AM347" s="31">
        <v>876143.30562875397</v>
      </c>
      <c r="AN347" s="47">
        <v>92994.050449422706</v>
      </c>
      <c r="AO347" s="48">
        <v>178267.72854169199</v>
      </c>
      <c r="AP347" s="91">
        <f>+N347-'Приложение №2'!E347</f>
        <v>0</v>
      </c>
      <c r="AQ347" s="6">
        <v>585442.07999999996</v>
      </c>
      <c r="AR347" s="6">
        <f t="shared" si="136"/>
        <v>130345.8</v>
      </c>
      <c r="AS347" s="6">
        <f t="shared" ref="AS347:AS358" si="144">+(K347*10+L347*20)*12*30</f>
        <v>4600440</v>
      </c>
      <c r="AT347" s="88">
        <f t="shared" si="139"/>
        <v>-1280979.1683015926</v>
      </c>
    </row>
    <row r="348" spans="1:46">
      <c r="A348" s="105">
        <f t="shared" si="141"/>
        <v>333</v>
      </c>
      <c r="B348" s="106">
        <f t="shared" si="142"/>
        <v>140</v>
      </c>
      <c r="C348" s="68" t="s">
        <v>211</v>
      </c>
      <c r="D348" s="68" t="s">
        <v>406</v>
      </c>
      <c r="E348" s="69">
        <v>1970</v>
      </c>
      <c r="F348" s="69">
        <v>2013</v>
      </c>
      <c r="G348" s="69" t="s">
        <v>58</v>
      </c>
      <c r="H348" s="69">
        <v>4</v>
      </c>
      <c r="I348" s="69">
        <v>2</v>
      </c>
      <c r="J348" s="79">
        <v>1446.8</v>
      </c>
      <c r="K348" s="79">
        <v>1340.5</v>
      </c>
      <c r="L348" s="79">
        <v>0</v>
      </c>
      <c r="M348" s="80">
        <v>57</v>
      </c>
      <c r="N348" s="81">
        <f t="shared" si="137"/>
        <v>1947788.4374377709</v>
      </c>
      <c r="O348" s="79"/>
      <c r="P348" s="85"/>
      <c r="Q348" s="85"/>
      <c r="R348" s="85">
        <f t="shared" si="125"/>
        <v>781595.57</v>
      </c>
      <c r="S348" s="85">
        <f>+'Приложение №2'!E348-'Приложение №1'!R348</f>
        <v>1166192.8674377711</v>
      </c>
      <c r="T348" s="85">
        <v>0</v>
      </c>
      <c r="U348" s="79">
        <f t="shared" si="140"/>
        <v>1453.0312849218731</v>
      </c>
      <c r="V348" s="79">
        <f t="shared" si="140"/>
        <v>1453.0312849218731</v>
      </c>
      <c r="W348" s="87">
        <v>2023</v>
      </c>
      <c r="X348" s="88" t="e">
        <f>+#REF!-'[1]Приложение №1'!$P1146</f>
        <v>#REF!</v>
      </c>
      <c r="Z348" s="46">
        <f t="shared" si="143"/>
        <v>1958621.6233209567</v>
      </c>
      <c r="AA348" s="31">
        <v>0</v>
      </c>
      <c r="AB348" s="31">
        <v>0</v>
      </c>
      <c r="AC348" s="31">
        <v>1705869.33731788</v>
      </c>
      <c r="AD348" s="31">
        <v>0</v>
      </c>
      <c r="AE348" s="31">
        <v>0</v>
      </c>
      <c r="AF348" s="31"/>
      <c r="AG348" s="31">
        <v>0</v>
      </c>
      <c r="AH348" s="31">
        <v>0</v>
      </c>
      <c r="AI348" s="31">
        <v>0</v>
      </c>
      <c r="AJ348" s="31">
        <v>0</v>
      </c>
      <c r="AK348" s="31">
        <v>0</v>
      </c>
      <c r="AL348" s="31">
        <v>0</v>
      </c>
      <c r="AM348" s="31">
        <v>195862.16233209599</v>
      </c>
      <c r="AN348" s="47">
        <v>19586.216233209601</v>
      </c>
      <c r="AO348" s="48">
        <v>37303.907437770999</v>
      </c>
      <c r="AP348" s="91">
        <f>+N348-'Приложение №2'!E348</f>
        <v>0</v>
      </c>
      <c r="AQ348" s="6">
        <v>644864.56999999995</v>
      </c>
      <c r="AR348" s="6">
        <f t="shared" si="136"/>
        <v>136731</v>
      </c>
      <c r="AS348" s="6">
        <f t="shared" si="144"/>
        <v>4825800</v>
      </c>
      <c r="AT348" s="88">
        <f t="shared" si="139"/>
        <v>-3659607.1325622289</v>
      </c>
    </row>
    <row r="349" spans="1:46">
      <c r="A349" s="105">
        <f t="shared" si="141"/>
        <v>334</v>
      </c>
      <c r="B349" s="106">
        <f t="shared" si="142"/>
        <v>141</v>
      </c>
      <c r="C349" s="68" t="s">
        <v>211</v>
      </c>
      <c r="D349" s="68" t="s">
        <v>407</v>
      </c>
      <c r="E349" s="69">
        <v>1965</v>
      </c>
      <c r="F349" s="69">
        <v>2006</v>
      </c>
      <c r="G349" s="69" t="s">
        <v>58</v>
      </c>
      <c r="H349" s="69">
        <v>3</v>
      </c>
      <c r="I349" s="69">
        <v>2</v>
      </c>
      <c r="J349" s="79">
        <v>1057</v>
      </c>
      <c r="K349" s="79">
        <v>910.1</v>
      </c>
      <c r="L349" s="79">
        <v>0</v>
      </c>
      <c r="M349" s="80">
        <v>42</v>
      </c>
      <c r="N349" s="81">
        <f t="shared" si="137"/>
        <v>1365207.499136603</v>
      </c>
      <c r="O349" s="79"/>
      <c r="P349" s="85"/>
      <c r="Q349" s="85"/>
      <c r="R349" s="85">
        <f t="shared" ref="R349:R420" si="145">+AQ349+AR349</f>
        <v>507657.83</v>
      </c>
      <c r="S349" s="85">
        <f>+'Приложение №2'!E349-'Приложение №1'!R349</f>
        <v>857549.6691366029</v>
      </c>
      <c r="T349" s="85">
        <v>0</v>
      </c>
      <c r="U349" s="79">
        <f t="shared" si="140"/>
        <v>1500.0631789216602</v>
      </c>
      <c r="V349" s="79">
        <f t="shared" si="140"/>
        <v>1500.0631789216602</v>
      </c>
      <c r="W349" s="87">
        <v>2023</v>
      </c>
      <c r="X349" s="88" t="e">
        <f>+#REF!-'[1]Приложение №1'!$P1147</f>
        <v>#REF!</v>
      </c>
      <c r="Z349" s="46">
        <f t="shared" si="143"/>
        <v>8816238.8611652218</v>
      </c>
      <c r="AA349" s="31">
        <v>4211114.5920837298</v>
      </c>
      <c r="AB349" s="31">
        <v>2542939.3447388699</v>
      </c>
      <c r="AC349" s="31">
        <v>1017036.53332148</v>
      </c>
      <c r="AD349" s="31">
        <v>0</v>
      </c>
      <c r="AE349" s="31">
        <v>0</v>
      </c>
      <c r="AF349" s="31"/>
      <c r="AG349" s="31">
        <v>0</v>
      </c>
      <c r="AH349" s="31">
        <v>0</v>
      </c>
      <c r="AI349" s="31">
        <v>0</v>
      </c>
      <c r="AJ349" s="31">
        <v>0</v>
      </c>
      <c r="AK349" s="31">
        <v>0</v>
      </c>
      <c r="AL349" s="31">
        <v>0</v>
      </c>
      <c r="AM349" s="31">
        <v>787047.99294588505</v>
      </c>
      <c r="AN349" s="47">
        <v>88162.388611652204</v>
      </c>
      <c r="AO349" s="48">
        <v>169938.00946360399</v>
      </c>
      <c r="AP349" s="91">
        <f>+N349-'Приложение №2'!E349</f>
        <v>0</v>
      </c>
      <c r="AQ349" s="6">
        <v>414827.63</v>
      </c>
      <c r="AR349" s="6">
        <f t="shared" si="136"/>
        <v>92830.2</v>
      </c>
      <c r="AS349" s="6">
        <f t="shared" si="144"/>
        <v>3276360</v>
      </c>
      <c r="AT349" s="88">
        <f t="shared" si="139"/>
        <v>-2418810.3308633971</v>
      </c>
    </row>
    <row r="350" spans="1:46">
      <c r="A350" s="105">
        <f t="shared" si="141"/>
        <v>335</v>
      </c>
      <c r="B350" s="106">
        <f t="shared" si="142"/>
        <v>142</v>
      </c>
      <c r="C350" s="68" t="s">
        <v>211</v>
      </c>
      <c r="D350" s="68" t="s">
        <v>408</v>
      </c>
      <c r="E350" s="69">
        <v>1993</v>
      </c>
      <c r="F350" s="69">
        <v>2013</v>
      </c>
      <c r="G350" s="69" t="s">
        <v>58</v>
      </c>
      <c r="H350" s="69">
        <v>5</v>
      </c>
      <c r="I350" s="69">
        <v>4</v>
      </c>
      <c r="J350" s="79">
        <v>3395.5</v>
      </c>
      <c r="K350" s="79">
        <v>2227.23</v>
      </c>
      <c r="L350" s="79">
        <v>0</v>
      </c>
      <c r="M350" s="80">
        <v>37</v>
      </c>
      <c r="N350" s="81">
        <f t="shared" si="137"/>
        <v>6350031.4946001265</v>
      </c>
      <c r="O350" s="79"/>
      <c r="P350" s="85"/>
      <c r="Q350" s="85"/>
      <c r="R350" s="85">
        <f t="shared" si="145"/>
        <v>1000336.4099999999</v>
      </c>
      <c r="S350" s="85">
        <f>+'Приложение №2'!E350-'Приложение №1'!R350</f>
        <v>5349695.0846001264</v>
      </c>
      <c r="T350" s="85">
        <v>0</v>
      </c>
      <c r="U350" s="79">
        <f t="shared" si="140"/>
        <v>2851.0892429610444</v>
      </c>
      <c r="V350" s="79">
        <f t="shared" si="140"/>
        <v>2851.0892429610444</v>
      </c>
      <c r="W350" s="87">
        <v>2023</v>
      </c>
      <c r="X350" s="88" t="e">
        <f>+#REF!-'[1]Приложение №1'!$P1148</f>
        <v>#REF!</v>
      </c>
      <c r="Z350" s="46">
        <f t="shared" si="143"/>
        <v>6360267.7595478594</v>
      </c>
      <c r="AA350" s="31">
        <v>0</v>
      </c>
      <c r="AB350" s="31">
        <v>0</v>
      </c>
      <c r="AC350" s="31">
        <v>3320012.5520375199</v>
      </c>
      <c r="AD350" s="31">
        <v>2144673.8887888598</v>
      </c>
      <c r="AE350" s="31">
        <v>0</v>
      </c>
      <c r="AF350" s="31"/>
      <c r="AG350" s="31">
        <v>0</v>
      </c>
      <c r="AH350" s="31">
        <v>0</v>
      </c>
      <c r="AI350" s="31">
        <v>0</v>
      </c>
      <c r="AJ350" s="31">
        <v>0</v>
      </c>
      <c r="AK350" s="31">
        <v>0</v>
      </c>
      <c r="AL350" s="31">
        <v>0</v>
      </c>
      <c r="AM350" s="31">
        <v>712477.01652587403</v>
      </c>
      <c r="AN350" s="47">
        <v>63602.677595478497</v>
      </c>
      <c r="AO350" s="48">
        <v>119501.624600127</v>
      </c>
      <c r="AP350" s="91">
        <f>+N350-'Приложение №2'!E350</f>
        <v>0</v>
      </c>
      <c r="AQ350" s="6">
        <v>773158.95</v>
      </c>
      <c r="AR350" s="6">
        <f t="shared" si="136"/>
        <v>227177.45999999996</v>
      </c>
      <c r="AS350" s="6">
        <f t="shared" si="144"/>
        <v>8018027.9999999991</v>
      </c>
      <c r="AT350" s="88">
        <f t="shared" si="139"/>
        <v>-2668332.9153998727</v>
      </c>
    </row>
    <row r="351" spans="1:46">
      <c r="A351" s="105">
        <f t="shared" si="141"/>
        <v>336</v>
      </c>
      <c r="B351" s="106">
        <f t="shared" si="142"/>
        <v>143</v>
      </c>
      <c r="C351" s="68" t="s">
        <v>211</v>
      </c>
      <c r="D351" s="68" t="s">
        <v>409</v>
      </c>
      <c r="E351" s="69">
        <v>1969</v>
      </c>
      <c r="F351" s="69">
        <v>2013</v>
      </c>
      <c r="G351" s="69" t="s">
        <v>58</v>
      </c>
      <c r="H351" s="69">
        <v>4</v>
      </c>
      <c r="I351" s="69">
        <v>2</v>
      </c>
      <c r="J351" s="79">
        <v>1421.6</v>
      </c>
      <c r="K351" s="79">
        <v>1089.9000000000001</v>
      </c>
      <c r="L351" s="79">
        <v>300.27999999999997</v>
      </c>
      <c r="M351" s="80">
        <v>49</v>
      </c>
      <c r="N351" s="81">
        <f t="shared" si="137"/>
        <v>1949615.1872890538</v>
      </c>
      <c r="O351" s="79"/>
      <c r="P351" s="85"/>
      <c r="Q351" s="85"/>
      <c r="R351" s="85">
        <f t="shared" si="145"/>
        <v>657903.43999999994</v>
      </c>
      <c r="S351" s="85">
        <f>+'Приложение №2'!E351-'Приложение №1'!R351</f>
        <v>1291711.7472890539</v>
      </c>
      <c r="T351" s="85">
        <v>0</v>
      </c>
      <c r="U351" s="79">
        <f t="shared" si="140"/>
        <v>1402.419245917114</v>
      </c>
      <c r="V351" s="79">
        <f t="shared" si="140"/>
        <v>1402.419245917114</v>
      </c>
      <c r="W351" s="87">
        <v>2023</v>
      </c>
      <c r="X351" s="88" t="e">
        <f>+#REF!-'[1]Приложение №1'!$P1149</f>
        <v>#REF!</v>
      </c>
      <c r="Z351" s="46">
        <f t="shared" si="143"/>
        <v>1959828.6931142402</v>
      </c>
      <c r="AA351" s="31">
        <v>0</v>
      </c>
      <c r="AB351" s="31">
        <v>0</v>
      </c>
      <c r="AC351" s="31">
        <v>1706920.63958262</v>
      </c>
      <c r="AD351" s="31">
        <v>0</v>
      </c>
      <c r="AE351" s="31">
        <v>0</v>
      </c>
      <c r="AF351" s="31"/>
      <c r="AG351" s="31">
        <v>0</v>
      </c>
      <c r="AH351" s="31">
        <v>0</v>
      </c>
      <c r="AI351" s="31">
        <v>0</v>
      </c>
      <c r="AJ351" s="31">
        <v>0</v>
      </c>
      <c r="AK351" s="31">
        <v>0</v>
      </c>
      <c r="AL351" s="31">
        <v>0</v>
      </c>
      <c r="AM351" s="31">
        <v>195982.869311424</v>
      </c>
      <c r="AN351" s="47">
        <v>19598.2869311424</v>
      </c>
      <c r="AO351" s="48">
        <v>37326.897289053799</v>
      </c>
      <c r="AP351" s="91">
        <f>+N351-'Приложение №2'!E351</f>
        <v>0</v>
      </c>
      <c r="AQ351" s="6">
        <v>485476.52</v>
      </c>
      <c r="AR351" s="6">
        <f t="shared" si="136"/>
        <v>172426.91999999998</v>
      </c>
      <c r="AS351" s="6">
        <f t="shared" si="144"/>
        <v>6085655.9999999991</v>
      </c>
      <c r="AT351" s="88">
        <f t="shared" si="139"/>
        <v>-4793944.252710945</v>
      </c>
    </row>
    <row r="352" spans="1:46">
      <c r="A352" s="105">
        <f t="shared" si="141"/>
        <v>337</v>
      </c>
      <c r="B352" s="106">
        <f t="shared" si="142"/>
        <v>144</v>
      </c>
      <c r="C352" s="68" t="s">
        <v>211</v>
      </c>
      <c r="D352" s="68" t="s">
        <v>410</v>
      </c>
      <c r="E352" s="69">
        <v>1967</v>
      </c>
      <c r="F352" s="69">
        <v>2013</v>
      </c>
      <c r="G352" s="69" t="s">
        <v>58</v>
      </c>
      <c r="H352" s="69">
        <v>3</v>
      </c>
      <c r="I352" s="69">
        <v>2</v>
      </c>
      <c r="J352" s="79">
        <v>1043.9000000000001</v>
      </c>
      <c r="K352" s="79">
        <v>633.5</v>
      </c>
      <c r="L352" s="79">
        <v>326.8</v>
      </c>
      <c r="M352" s="80">
        <v>24</v>
      </c>
      <c r="N352" s="81">
        <f t="shared" si="137"/>
        <v>948573.00123749382</v>
      </c>
      <c r="O352" s="79"/>
      <c r="P352" s="85"/>
      <c r="Q352" s="85"/>
      <c r="R352" s="85">
        <f t="shared" si="145"/>
        <v>721179.51</v>
      </c>
      <c r="S352" s="85">
        <f>+'Приложение №2'!E352-'Приложение №1'!R352</f>
        <v>227393.49123749381</v>
      </c>
      <c r="T352" s="85">
        <v>0</v>
      </c>
      <c r="U352" s="79">
        <f t="shared" si="140"/>
        <v>987.78819247890647</v>
      </c>
      <c r="V352" s="79">
        <f t="shared" si="140"/>
        <v>987.78819247890647</v>
      </c>
      <c r="W352" s="87">
        <v>2023</v>
      </c>
      <c r="X352" s="88" t="e">
        <f>+#REF!-'[1]Приложение №1'!$P1150</f>
        <v>#REF!</v>
      </c>
      <c r="Z352" s="46">
        <f t="shared" si="143"/>
        <v>823749.40866816044</v>
      </c>
      <c r="AA352" s="31">
        <v>0</v>
      </c>
      <c r="AB352" s="31">
        <v>0</v>
      </c>
      <c r="AC352" s="31">
        <v>717447.842477169</v>
      </c>
      <c r="AD352" s="31">
        <v>0</v>
      </c>
      <c r="AE352" s="31">
        <v>0</v>
      </c>
      <c r="AF352" s="31"/>
      <c r="AG352" s="31">
        <v>0</v>
      </c>
      <c r="AH352" s="31">
        <v>0</v>
      </c>
      <c r="AI352" s="31">
        <v>0</v>
      </c>
      <c r="AJ352" s="31">
        <v>0</v>
      </c>
      <c r="AK352" s="31">
        <v>0</v>
      </c>
      <c r="AL352" s="31">
        <v>0</v>
      </c>
      <c r="AM352" s="31">
        <v>82374.940866816003</v>
      </c>
      <c r="AN352" s="47">
        <v>8237.4940866815996</v>
      </c>
      <c r="AO352" s="48">
        <v>15689.131237493801</v>
      </c>
      <c r="AP352" s="91">
        <f>+N352-'Приложение №2'!E352</f>
        <v>0</v>
      </c>
      <c r="AQ352" s="6">
        <v>589895.31000000006</v>
      </c>
      <c r="AR352" s="6">
        <f t="shared" si="136"/>
        <v>131284.19999999998</v>
      </c>
      <c r="AS352" s="6">
        <f t="shared" si="144"/>
        <v>4633560</v>
      </c>
      <c r="AT352" s="88">
        <f t="shared" si="139"/>
        <v>-4406166.5087625058</v>
      </c>
    </row>
    <row r="353" spans="1:46">
      <c r="A353" s="105">
        <f t="shared" si="141"/>
        <v>338</v>
      </c>
      <c r="B353" s="106">
        <f t="shared" si="142"/>
        <v>145</v>
      </c>
      <c r="C353" s="68" t="s">
        <v>211</v>
      </c>
      <c r="D353" s="68" t="s">
        <v>411</v>
      </c>
      <c r="E353" s="69">
        <v>1971</v>
      </c>
      <c r="F353" s="69">
        <v>2013</v>
      </c>
      <c r="G353" s="69" t="s">
        <v>58</v>
      </c>
      <c r="H353" s="69">
        <v>3</v>
      </c>
      <c r="I353" s="69">
        <v>1</v>
      </c>
      <c r="J353" s="79">
        <v>536</v>
      </c>
      <c r="K353" s="79">
        <v>489.9</v>
      </c>
      <c r="L353" s="79">
        <v>0</v>
      </c>
      <c r="M353" s="80">
        <v>16</v>
      </c>
      <c r="N353" s="81">
        <f t="shared" si="137"/>
        <v>721601.24847460375</v>
      </c>
      <c r="O353" s="79"/>
      <c r="P353" s="85"/>
      <c r="Q353" s="85"/>
      <c r="R353" s="85">
        <f t="shared" si="145"/>
        <v>176134.18</v>
      </c>
      <c r="S353" s="85">
        <f>+'Приложение №2'!E353-'Приложение №1'!R353</f>
        <v>545467.06847460382</v>
      </c>
      <c r="T353" s="85">
        <v>2.91038304567337E-11</v>
      </c>
      <c r="U353" s="79">
        <f t="shared" si="140"/>
        <v>1472.9562124405059</v>
      </c>
      <c r="V353" s="79">
        <f t="shared" si="140"/>
        <v>1472.9562124405059</v>
      </c>
      <c r="W353" s="87">
        <v>2023</v>
      </c>
      <c r="X353" s="88" t="e">
        <f>+#REF!-'[1]Приложение №1'!$P1151</f>
        <v>#REF!</v>
      </c>
      <c r="Z353" s="46">
        <f t="shared" si="143"/>
        <v>628529.26990464027</v>
      </c>
      <c r="AA353" s="31">
        <v>0</v>
      </c>
      <c r="AB353" s="31">
        <v>0</v>
      </c>
      <c r="AC353" s="31">
        <v>547420.08174052602</v>
      </c>
      <c r="AD353" s="31">
        <v>0</v>
      </c>
      <c r="AE353" s="31">
        <v>0</v>
      </c>
      <c r="AF353" s="31"/>
      <c r="AG353" s="31">
        <v>0</v>
      </c>
      <c r="AH353" s="31">
        <v>0</v>
      </c>
      <c r="AI353" s="31">
        <v>0</v>
      </c>
      <c r="AJ353" s="31">
        <v>0</v>
      </c>
      <c r="AK353" s="31">
        <v>0</v>
      </c>
      <c r="AL353" s="31">
        <v>0</v>
      </c>
      <c r="AM353" s="31">
        <v>62852.926990464002</v>
      </c>
      <c r="AN353" s="47">
        <v>6285.2926990464002</v>
      </c>
      <c r="AO353" s="48">
        <v>11970.9684746038</v>
      </c>
      <c r="AP353" s="91">
        <f>+N353-'Приложение №2'!E353</f>
        <v>0</v>
      </c>
      <c r="AQ353" s="6">
        <v>126164.38</v>
      </c>
      <c r="AR353" s="6">
        <f t="shared" si="136"/>
        <v>49969.799999999996</v>
      </c>
      <c r="AS353" s="6">
        <f t="shared" si="144"/>
        <v>1763640</v>
      </c>
      <c r="AT353" s="88">
        <f t="shared" si="139"/>
        <v>-1218172.9315253962</v>
      </c>
    </row>
    <row r="354" spans="1:46">
      <c r="A354" s="105">
        <f t="shared" si="141"/>
        <v>339</v>
      </c>
      <c r="B354" s="106">
        <f t="shared" si="142"/>
        <v>146</v>
      </c>
      <c r="C354" s="68" t="s">
        <v>211</v>
      </c>
      <c r="D354" s="68" t="s">
        <v>412</v>
      </c>
      <c r="E354" s="69">
        <v>1990</v>
      </c>
      <c r="F354" s="69">
        <v>2012</v>
      </c>
      <c r="G354" s="69" t="s">
        <v>58</v>
      </c>
      <c r="H354" s="69">
        <v>5</v>
      </c>
      <c r="I354" s="69">
        <v>4</v>
      </c>
      <c r="J354" s="79">
        <v>3306.7</v>
      </c>
      <c r="K354" s="79">
        <v>2787.1</v>
      </c>
      <c r="L354" s="79">
        <v>0</v>
      </c>
      <c r="M354" s="80">
        <v>110</v>
      </c>
      <c r="N354" s="81">
        <f t="shared" si="137"/>
        <v>21093264.575755343</v>
      </c>
      <c r="O354" s="79"/>
      <c r="P354" s="85">
        <v>3326870.95858511</v>
      </c>
      <c r="Q354" s="85"/>
      <c r="R354" s="85">
        <f t="shared" si="145"/>
        <v>1067245.3</v>
      </c>
      <c r="S354" s="85">
        <f t="shared" ref="S354:S420" si="146">+AS354</f>
        <v>10033560</v>
      </c>
      <c r="T354" s="85">
        <f>+'Приложение №2'!E354-'Приложение №1'!P354-'Приложение №1'!Q354-'Приложение №1'!R354-'Приложение №1'!S354</f>
        <v>6665588.3171702325</v>
      </c>
      <c r="U354" s="79">
        <f t="shared" si="140"/>
        <v>7568.1764471154047</v>
      </c>
      <c r="V354" s="79">
        <f t="shared" si="140"/>
        <v>7568.1764471154047</v>
      </c>
      <c r="W354" s="87">
        <v>2023</v>
      </c>
      <c r="X354" s="88" t="e">
        <f>+#REF!-'[1]Приложение №1'!$P1152</f>
        <v>#REF!</v>
      </c>
      <c r="Z354" s="46">
        <f t="shared" si="143"/>
        <v>20902928.1285225</v>
      </c>
      <c r="AA354" s="31">
        <v>0</v>
      </c>
      <c r="AB354" s="31">
        <v>0</v>
      </c>
      <c r="AC354" s="31">
        <v>0</v>
      </c>
      <c r="AD354" s="31">
        <v>0</v>
      </c>
      <c r="AE354" s="31">
        <v>0</v>
      </c>
      <c r="AF354" s="31"/>
      <c r="AG354" s="31">
        <v>0</v>
      </c>
      <c r="AH354" s="31">
        <v>0</v>
      </c>
      <c r="AI354" s="31">
        <v>18410044.919914901</v>
      </c>
      <c r="AJ354" s="31">
        <v>0</v>
      </c>
      <c r="AK354" s="31">
        <v>0</v>
      </c>
      <c r="AL354" s="31">
        <v>0</v>
      </c>
      <c r="AM354" s="31">
        <v>1881263.5315670299</v>
      </c>
      <c r="AN354" s="47">
        <v>209029.28128522501</v>
      </c>
      <c r="AO354" s="48">
        <v>402590.39575534302</v>
      </c>
      <c r="AP354" s="91">
        <f>+N354-'Приложение №2'!E354</f>
        <v>0</v>
      </c>
      <c r="AQ354" s="6">
        <v>782961.1</v>
      </c>
      <c r="AR354" s="6">
        <f t="shared" si="136"/>
        <v>284284.2</v>
      </c>
      <c r="AS354" s="6">
        <f t="shared" si="144"/>
        <v>10033560</v>
      </c>
      <c r="AT354" s="88">
        <f t="shared" si="139"/>
        <v>0</v>
      </c>
    </row>
    <row r="355" spans="1:46">
      <c r="A355" s="105">
        <f t="shared" si="141"/>
        <v>340</v>
      </c>
      <c r="B355" s="106">
        <f t="shared" si="142"/>
        <v>147</v>
      </c>
      <c r="C355" s="68" t="s">
        <v>211</v>
      </c>
      <c r="D355" s="68" t="s">
        <v>413</v>
      </c>
      <c r="E355" s="69">
        <v>1970</v>
      </c>
      <c r="F355" s="69">
        <v>2013</v>
      </c>
      <c r="G355" s="69" t="s">
        <v>58</v>
      </c>
      <c r="H355" s="69">
        <v>3</v>
      </c>
      <c r="I355" s="69">
        <v>2</v>
      </c>
      <c r="J355" s="79">
        <v>1053.5</v>
      </c>
      <c r="K355" s="79">
        <v>637.79999999999995</v>
      </c>
      <c r="L355" s="79">
        <v>0</v>
      </c>
      <c r="M355" s="80">
        <v>23</v>
      </c>
      <c r="N355" s="81">
        <f t="shared" si="137"/>
        <v>951471.1264880274</v>
      </c>
      <c r="O355" s="79"/>
      <c r="P355" s="85"/>
      <c r="Q355" s="85"/>
      <c r="R355" s="85">
        <f t="shared" si="145"/>
        <v>328042.14999999997</v>
      </c>
      <c r="S355" s="85">
        <f>+'Приложение №2'!E355-'Приложение №1'!R355</f>
        <v>623428.97648802749</v>
      </c>
      <c r="T355" s="85">
        <v>0</v>
      </c>
      <c r="U355" s="79">
        <f t="shared" si="140"/>
        <v>1491.8017034933011</v>
      </c>
      <c r="V355" s="79">
        <f t="shared" si="140"/>
        <v>1491.8017034933011</v>
      </c>
      <c r="W355" s="87">
        <v>2023</v>
      </c>
      <c r="X355" s="88" t="e">
        <f>+#REF!-'[1]Приложение №1'!$P1153</f>
        <v>#REF!</v>
      </c>
      <c r="Z355" s="46">
        <f t="shared" si="143"/>
        <v>7495898.6137351636</v>
      </c>
      <c r="AA355" s="31">
        <v>2954908.2826843802</v>
      </c>
      <c r="AB355" s="31">
        <v>1784361.9231493601</v>
      </c>
      <c r="AC355" s="31">
        <v>713647.09042914398</v>
      </c>
      <c r="AD355" s="31">
        <v>0</v>
      </c>
      <c r="AE355" s="31">
        <v>0</v>
      </c>
      <c r="AF355" s="31"/>
      <c r="AG355" s="31">
        <v>214102.511111926</v>
      </c>
      <c r="AH355" s="31">
        <v>0</v>
      </c>
      <c r="AI355" s="31">
        <v>0</v>
      </c>
      <c r="AJ355" s="31">
        <v>0</v>
      </c>
      <c r="AK355" s="31">
        <v>946168.58854243904</v>
      </c>
      <c r="AL355" s="31">
        <v>0</v>
      </c>
      <c r="AM355" s="31">
        <v>663134.19543221802</v>
      </c>
      <c r="AN355" s="47">
        <v>74958.986137351705</v>
      </c>
      <c r="AO355" s="48">
        <v>144617.036248344</v>
      </c>
      <c r="AP355" s="91">
        <f>+N355-'Приложение №2'!E355</f>
        <v>0</v>
      </c>
      <c r="AQ355" s="6">
        <v>262986.55</v>
      </c>
      <c r="AR355" s="6">
        <f t="shared" si="136"/>
        <v>65055.6</v>
      </c>
      <c r="AS355" s="6">
        <f t="shared" si="144"/>
        <v>2296080</v>
      </c>
      <c r="AT355" s="88">
        <f t="shared" si="139"/>
        <v>-1672651.0235119725</v>
      </c>
    </row>
    <row r="356" spans="1:46">
      <c r="A356" s="105">
        <f t="shared" si="141"/>
        <v>341</v>
      </c>
      <c r="B356" s="106">
        <f t="shared" si="142"/>
        <v>148</v>
      </c>
      <c r="C356" s="68" t="s">
        <v>211</v>
      </c>
      <c r="D356" s="68" t="s">
        <v>414</v>
      </c>
      <c r="E356" s="69">
        <v>1964</v>
      </c>
      <c r="F356" s="69">
        <v>2006</v>
      </c>
      <c r="G356" s="69" t="s">
        <v>58</v>
      </c>
      <c r="H356" s="69">
        <v>3</v>
      </c>
      <c r="I356" s="69">
        <v>2</v>
      </c>
      <c r="J356" s="79">
        <v>1137</v>
      </c>
      <c r="K356" s="79">
        <v>898.1</v>
      </c>
      <c r="L356" s="79">
        <v>238.9</v>
      </c>
      <c r="M356" s="80">
        <v>31</v>
      </c>
      <c r="N356" s="81">
        <f t="shared" si="137"/>
        <v>6917016.3592651244</v>
      </c>
      <c r="O356" s="79"/>
      <c r="P356" s="85">
        <v>1463463.52499409</v>
      </c>
      <c r="Q356" s="85"/>
      <c r="R356" s="85">
        <f t="shared" si="145"/>
        <v>729407.92999999993</v>
      </c>
      <c r="S356" s="85">
        <f>+'Приложение №2'!E356-'Приложение №1'!R356-P356</f>
        <v>4724144.9042710345</v>
      </c>
      <c r="T356" s="85">
        <f>+'Приложение №2'!E356-'Приложение №1'!P356-'Приложение №1'!Q356-'Приложение №1'!R356-'Приложение №1'!S356</f>
        <v>0</v>
      </c>
      <c r="U356" s="79">
        <f t="shared" si="140"/>
        <v>6083.5675982982621</v>
      </c>
      <c r="V356" s="79">
        <f t="shared" si="140"/>
        <v>6083.5675982982621</v>
      </c>
      <c r="W356" s="87">
        <v>2023</v>
      </c>
      <c r="X356" s="88" t="e">
        <f>+#REF!-'[1]Приложение №1'!$P1154</f>
        <v>#REF!</v>
      </c>
      <c r="Z356" s="46">
        <f t="shared" si="143"/>
        <v>23160120.339689068</v>
      </c>
      <c r="AA356" s="31">
        <v>4146776.8334225202</v>
      </c>
      <c r="AB356" s="31">
        <v>2504088.1061239298</v>
      </c>
      <c r="AC356" s="31">
        <v>0</v>
      </c>
      <c r="AD356" s="31">
        <v>0</v>
      </c>
      <c r="AE356" s="31">
        <v>0</v>
      </c>
      <c r="AF356" s="31"/>
      <c r="AG356" s="31">
        <v>300461.21507702698</v>
      </c>
      <c r="AH356" s="31">
        <v>0</v>
      </c>
      <c r="AI356" s="31">
        <v>12145951.9421893</v>
      </c>
      <c r="AJ356" s="31">
        <v>0</v>
      </c>
      <c r="AK356" s="31">
        <v>1327807.7043784</v>
      </c>
      <c r="AL356" s="31">
        <v>0</v>
      </c>
      <c r="AM356" s="31">
        <v>2056778.07641973</v>
      </c>
      <c r="AN356" s="47">
        <v>231601.20339688999</v>
      </c>
      <c r="AO356" s="48">
        <v>446655.25868127</v>
      </c>
      <c r="AP356" s="91">
        <f>+N356-'Приложение №2'!E356</f>
        <v>0</v>
      </c>
      <c r="AQ356" s="6">
        <v>589066.13</v>
      </c>
      <c r="AR356" s="6">
        <f t="shared" si="136"/>
        <v>140341.79999999999</v>
      </c>
      <c r="AS356" s="6">
        <f t="shared" si="144"/>
        <v>4953240</v>
      </c>
      <c r="AT356" s="88">
        <f t="shared" si="139"/>
        <v>-229095.09572896548</v>
      </c>
    </row>
    <row r="357" spans="1:46">
      <c r="A357" s="105">
        <f t="shared" si="141"/>
        <v>342</v>
      </c>
      <c r="B357" s="106">
        <f t="shared" si="142"/>
        <v>149</v>
      </c>
      <c r="C357" s="68" t="s">
        <v>211</v>
      </c>
      <c r="D357" s="68" t="s">
        <v>415</v>
      </c>
      <c r="E357" s="69">
        <v>1965</v>
      </c>
      <c r="F357" s="69">
        <v>2006</v>
      </c>
      <c r="G357" s="69" t="s">
        <v>58</v>
      </c>
      <c r="H357" s="69">
        <v>3</v>
      </c>
      <c r="I357" s="69">
        <v>2</v>
      </c>
      <c r="J357" s="79">
        <v>1034.0999999999999</v>
      </c>
      <c r="K357" s="79">
        <v>959.8</v>
      </c>
      <c r="L357" s="79">
        <v>0</v>
      </c>
      <c r="M357" s="80">
        <v>25</v>
      </c>
      <c r="N357" s="81">
        <f t="shared" si="137"/>
        <v>8854298.596650539</v>
      </c>
      <c r="O357" s="79"/>
      <c r="P357" s="85">
        <v>2175839.7215601802</v>
      </c>
      <c r="Q357" s="85"/>
      <c r="R357" s="85">
        <f t="shared" si="145"/>
        <v>484836.6</v>
      </c>
      <c r="S357" s="85">
        <f t="shared" si="146"/>
        <v>3455280</v>
      </c>
      <c r="T357" s="85">
        <f>+'Приложение №2'!E357-'Приложение №1'!P357-'Приложение №1'!Q357-'Приложение №1'!R357-'Приложение №1'!S357</f>
        <v>2738342.2750903592</v>
      </c>
      <c r="U357" s="79">
        <f t="shared" si="140"/>
        <v>9225.1496110132721</v>
      </c>
      <c r="V357" s="79">
        <f t="shared" si="140"/>
        <v>9225.1496110132721</v>
      </c>
      <c r="W357" s="87">
        <v>2023</v>
      </c>
      <c r="X357" s="88" t="e">
        <f>+#REF!-'[1]Приложение №1'!$P1155</f>
        <v>#REF!</v>
      </c>
      <c r="Z357" s="46">
        <f t="shared" si="143"/>
        <v>26038489.198511451</v>
      </c>
      <c r="AA357" s="31">
        <v>4441619.6554886196</v>
      </c>
      <c r="AB357" s="31">
        <v>2682132.9909995799</v>
      </c>
      <c r="AC357" s="31">
        <v>1072706.3721425501</v>
      </c>
      <c r="AD357" s="31">
        <v>0</v>
      </c>
      <c r="AE357" s="31">
        <v>0</v>
      </c>
      <c r="AF357" s="31"/>
      <c r="AG357" s="31">
        <v>321824.513883151</v>
      </c>
      <c r="AH357" s="31">
        <v>0</v>
      </c>
      <c r="AI357" s="31">
        <v>13009549.5967461</v>
      </c>
      <c r="AJ357" s="31">
        <v>0</v>
      </c>
      <c r="AK357" s="31">
        <v>1422217.07012112</v>
      </c>
      <c r="AL357" s="31">
        <v>0</v>
      </c>
      <c r="AM357" s="31">
        <v>2326182.9909927999</v>
      </c>
      <c r="AN357" s="47">
        <v>260384.89198511501</v>
      </c>
      <c r="AO357" s="48">
        <v>501871.11615241802</v>
      </c>
      <c r="AP357" s="91">
        <f>+N357-'Приложение №2'!E357</f>
        <v>0</v>
      </c>
      <c r="AQ357" s="6">
        <v>386937</v>
      </c>
      <c r="AR357" s="6">
        <f t="shared" si="136"/>
        <v>97899.599999999991</v>
      </c>
      <c r="AS357" s="6">
        <f t="shared" si="144"/>
        <v>3455280</v>
      </c>
      <c r="AT357" s="88">
        <f t="shared" si="139"/>
        <v>0</v>
      </c>
    </row>
    <row r="358" spans="1:46">
      <c r="A358" s="105">
        <f t="shared" si="141"/>
        <v>343</v>
      </c>
      <c r="B358" s="106">
        <f t="shared" si="142"/>
        <v>150</v>
      </c>
      <c r="C358" s="68" t="s">
        <v>211</v>
      </c>
      <c r="D358" s="68" t="s">
        <v>416</v>
      </c>
      <c r="E358" s="69">
        <v>1970</v>
      </c>
      <c r="F358" s="69">
        <v>2013</v>
      </c>
      <c r="G358" s="69" t="s">
        <v>58</v>
      </c>
      <c r="H358" s="69">
        <v>4</v>
      </c>
      <c r="I358" s="69">
        <v>2</v>
      </c>
      <c r="J358" s="79">
        <v>1437.6</v>
      </c>
      <c r="K358" s="79">
        <v>1362.7</v>
      </c>
      <c r="L358" s="79">
        <v>0</v>
      </c>
      <c r="M358" s="80">
        <v>55</v>
      </c>
      <c r="N358" s="81">
        <f t="shared" si="137"/>
        <v>1465551.9724496503</v>
      </c>
      <c r="O358" s="79"/>
      <c r="P358" s="85"/>
      <c r="Q358" s="85"/>
      <c r="R358" s="85">
        <f t="shared" si="145"/>
        <v>706857.29</v>
      </c>
      <c r="S358" s="85">
        <f>+'Приложение №2'!E358-'Приложение №1'!R358</f>
        <v>758694.68244965025</v>
      </c>
      <c r="T358" s="85">
        <v>0</v>
      </c>
      <c r="U358" s="79">
        <f t="shared" si="140"/>
        <v>1075.476607066596</v>
      </c>
      <c r="V358" s="79">
        <f t="shared" si="140"/>
        <v>1075.476607066596</v>
      </c>
      <c r="W358" s="87">
        <v>2023</v>
      </c>
      <c r="X358" s="88" t="e">
        <f>+#REF!-'[1]Приложение №1'!$P1157</f>
        <v>#REF!</v>
      </c>
      <c r="Z358" s="46">
        <f t="shared" si="143"/>
        <v>1481678.1712512022</v>
      </c>
      <c r="AA358" s="31">
        <v>0</v>
      </c>
      <c r="AB358" s="31">
        <v>0</v>
      </c>
      <c r="AC358" s="31">
        <v>1290473.5299639199</v>
      </c>
      <c r="AD358" s="31">
        <v>0</v>
      </c>
      <c r="AE358" s="31">
        <v>0</v>
      </c>
      <c r="AF358" s="31"/>
      <c r="AG358" s="31">
        <v>0</v>
      </c>
      <c r="AH358" s="31">
        <v>0</v>
      </c>
      <c r="AI358" s="31">
        <v>0</v>
      </c>
      <c r="AJ358" s="31">
        <v>0</v>
      </c>
      <c r="AK358" s="31">
        <v>0</v>
      </c>
      <c r="AL358" s="31">
        <v>0</v>
      </c>
      <c r="AM358" s="31">
        <v>148167.81712512</v>
      </c>
      <c r="AN358" s="47">
        <v>14816.781712512</v>
      </c>
      <c r="AO358" s="48">
        <v>28220.042449650398</v>
      </c>
      <c r="AP358" s="91">
        <f>+N358-'Приложение №2'!E358</f>
        <v>0</v>
      </c>
      <c r="AQ358" s="6">
        <v>567861.89</v>
      </c>
      <c r="AR358" s="6">
        <f t="shared" si="136"/>
        <v>138995.4</v>
      </c>
      <c r="AS358" s="6">
        <f t="shared" si="144"/>
        <v>4905720</v>
      </c>
      <c r="AT358" s="88">
        <f t="shared" si="139"/>
        <v>-4147025.31755035</v>
      </c>
    </row>
    <row r="359" spans="1:46">
      <c r="A359" s="105">
        <f t="shared" si="141"/>
        <v>344</v>
      </c>
      <c r="B359" s="106">
        <f t="shared" si="142"/>
        <v>151</v>
      </c>
      <c r="C359" s="68" t="s">
        <v>211</v>
      </c>
      <c r="D359" s="68" t="s">
        <v>214</v>
      </c>
      <c r="E359" s="69">
        <v>1983</v>
      </c>
      <c r="F359" s="69">
        <v>2013</v>
      </c>
      <c r="G359" s="69" t="s">
        <v>58</v>
      </c>
      <c r="H359" s="69">
        <v>5</v>
      </c>
      <c r="I359" s="69">
        <v>4</v>
      </c>
      <c r="J359" s="79">
        <v>3317.4</v>
      </c>
      <c r="K359" s="79">
        <v>2427.1</v>
      </c>
      <c r="L359" s="79">
        <v>0</v>
      </c>
      <c r="M359" s="80">
        <v>71</v>
      </c>
      <c r="N359" s="81">
        <f t="shared" si="137"/>
        <v>3442953.7404099638</v>
      </c>
      <c r="O359" s="79"/>
      <c r="P359" s="85"/>
      <c r="Q359" s="85"/>
      <c r="R359" s="85">
        <f t="shared" si="145"/>
        <v>356038.84078929177</v>
      </c>
      <c r="S359" s="85">
        <f>+'Приложение №2'!E359-'Приложение №1'!R359</f>
        <v>3086914.8996206718</v>
      </c>
      <c r="T359" s="85">
        <v>0</v>
      </c>
      <c r="U359" s="79">
        <f t="shared" si="140"/>
        <v>1418.54630646037</v>
      </c>
      <c r="V359" s="79">
        <f t="shared" si="140"/>
        <v>1418.54630646037</v>
      </c>
      <c r="W359" s="87">
        <v>2023</v>
      </c>
      <c r="X359" s="88" t="e">
        <f>+#REF!-'[1]Приложение №1'!$P789</f>
        <v>#REF!</v>
      </c>
      <c r="Z359" s="46">
        <f t="shared" si="143"/>
        <v>3608535.147010555</v>
      </c>
      <c r="AA359" s="31">
        <v>0</v>
      </c>
      <c r="AB359" s="31">
        <v>0</v>
      </c>
      <c r="AC359" s="31">
        <v>3142868.1204294302</v>
      </c>
      <c r="AD359" s="31">
        <v>0</v>
      </c>
      <c r="AE359" s="31">
        <v>0</v>
      </c>
      <c r="AF359" s="31"/>
      <c r="AG359" s="31">
        <v>0</v>
      </c>
      <c r="AH359" s="31">
        <v>0</v>
      </c>
      <c r="AI359" s="31">
        <v>0</v>
      </c>
      <c r="AJ359" s="31">
        <v>0</v>
      </c>
      <c r="AK359" s="31">
        <v>0</v>
      </c>
      <c r="AL359" s="31">
        <v>0</v>
      </c>
      <c r="AM359" s="31">
        <v>360853.514701056</v>
      </c>
      <c r="AN359" s="47">
        <v>36085.351470105597</v>
      </c>
      <c r="AO359" s="48">
        <v>68728.160409963093</v>
      </c>
      <c r="AP359" s="91">
        <f>+N359-'Приложение №2'!E359</f>
        <v>0</v>
      </c>
      <c r="AQ359" s="88">
        <f>701008.17-R145</f>
        <v>108474.64078929182</v>
      </c>
      <c r="AR359" s="6">
        <f t="shared" si="136"/>
        <v>247564.19999999998</v>
      </c>
      <c r="AS359" s="6">
        <f>+(K359*10+L359*20)*12*30-S145</f>
        <v>8737560</v>
      </c>
      <c r="AT359" s="88">
        <f t="shared" si="139"/>
        <v>-5650645.1003793282</v>
      </c>
    </row>
    <row r="360" spans="1:46">
      <c r="A360" s="105">
        <f t="shared" si="141"/>
        <v>345</v>
      </c>
      <c r="B360" s="106">
        <f t="shared" si="142"/>
        <v>152</v>
      </c>
      <c r="C360" s="68" t="s">
        <v>211</v>
      </c>
      <c r="D360" s="68" t="s">
        <v>417</v>
      </c>
      <c r="E360" s="69">
        <v>1982</v>
      </c>
      <c r="F360" s="69">
        <v>2013</v>
      </c>
      <c r="G360" s="69" t="s">
        <v>58</v>
      </c>
      <c r="H360" s="69">
        <v>5</v>
      </c>
      <c r="I360" s="69">
        <v>4</v>
      </c>
      <c r="J360" s="79">
        <v>3426.4</v>
      </c>
      <c r="K360" s="79">
        <v>2421.6999999999998</v>
      </c>
      <c r="L360" s="79">
        <v>483.1</v>
      </c>
      <c r="M360" s="80">
        <v>77</v>
      </c>
      <c r="N360" s="81">
        <f t="shared" si="137"/>
        <v>3592563.7737581315</v>
      </c>
      <c r="O360" s="79"/>
      <c r="P360" s="85"/>
      <c r="Q360" s="85"/>
      <c r="R360" s="85">
        <f t="shared" si="145"/>
        <v>1654968.55</v>
      </c>
      <c r="S360" s="85">
        <f>+'Приложение №2'!E360-'Приложение №1'!R360</f>
        <v>1937595.2237581315</v>
      </c>
      <c r="T360" s="85">
        <v>0</v>
      </c>
      <c r="U360" s="79">
        <f t="shared" si="140"/>
        <v>1236.7680300737165</v>
      </c>
      <c r="V360" s="79">
        <f t="shared" si="140"/>
        <v>1236.7680300737165</v>
      </c>
      <c r="W360" s="87">
        <v>2023</v>
      </c>
      <c r="X360" s="88" t="e">
        <f>+#REF!-'[1]Приложение №1'!$P790</f>
        <v>#REF!</v>
      </c>
      <c r="Z360" s="46">
        <f t="shared" si="143"/>
        <v>3753836.1733766422</v>
      </c>
      <c r="AA360" s="31">
        <v>0</v>
      </c>
      <c r="AB360" s="31">
        <v>0</v>
      </c>
      <c r="AC360" s="31">
        <v>3269418.6305470802</v>
      </c>
      <c r="AD360" s="31">
        <v>0</v>
      </c>
      <c r="AE360" s="31">
        <v>0</v>
      </c>
      <c r="AF360" s="31"/>
      <c r="AG360" s="31">
        <v>0</v>
      </c>
      <c r="AH360" s="31">
        <v>0</v>
      </c>
      <c r="AI360" s="31">
        <v>0</v>
      </c>
      <c r="AJ360" s="31">
        <v>0</v>
      </c>
      <c r="AK360" s="31">
        <v>0</v>
      </c>
      <c r="AL360" s="31">
        <v>0</v>
      </c>
      <c r="AM360" s="31">
        <v>375383.61733766401</v>
      </c>
      <c r="AN360" s="47">
        <v>37538.361733766404</v>
      </c>
      <c r="AO360" s="48">
        <v>71495.563758131495</v>
      </c>
      <c r="AP360" s="91">
        <f>+N360-'Приложение №2'!E360</f>
        <v>0</v>
      </c>
      <c r="AQ360" s="6">
        <v>1309402.75</v>
      </c>
      <c r="AR360" s="6">
        <f t="shared" si="136"/>
        <v>345565.8</v>
      </c>
      <c r="AS360" s="6">
        <f>+(K360*10+L360*20)*12*30</f>
        <v>12196440</v>
      </c>
      <c r="AT360" s="88">
        <f t="shared" si="139"/>
        <v>-10258844.776241869</v>
      </c>
    </row>
    <row r="361" spans="1:46">
      <c r="A361" s="105">
        <f t="shared" si="141"/>
        <v>346</v>
      </c>
      <c r="B361" s="106">
        <f t="shared" si="142"/>
        <v>153</v>
      </c>
      <c r="C361" s="68" t="s">
        <v>211</v>
      </c>
      <c r="D361" s="68" t="s">
        <v>418</v>
      </c>
      <c r="E361" s="69">
        <v>1974</v>
      </c>
      <c r="F361" s="69">
        <v>2013</v>
      </c>
      <c r="G361" s="69" t="s">
        <v>58</v>
      </c>
      <c r="H361" s="69">
        <v>4</v>
      </c>
      <c r="I361" s="69">
        <v>3</v>
      </c>
      <c r="J361" s="79">
        <v>2238.1999999999998</v>
      </c>
      <c r="K361" s="79">
        <v>2068.4499999999998</v>
      </c>
      <c r="L361" s="79">
        <v>0</v>
      </c>
      <c r="M361" s="80">
        <v>74</v>
      </c>
      <c r="N361" s="81">
        <f t="shared" si="137"/>
        <v>3127146.275568313</v>
      </c>
      <c r="O361" s="79"/>
      <c r="P361" s="85"/>
      <c r="Q361" s="85"/>
      <c r="R361" s="85">
        <f t="shared" si="145"/>
        <v>841384.12</v>
      </c>
      <c r="S361" s="85">
        <f>+'Приложение №2'!E361-'Приложение №1'!R361</f>
        <v>2285762.1555683129</v>
      </c>
      <c r="T361" s="85">
        <v>0</v>
      </c>
      <c r="U361" s="79">
        <f t="shared" si="140"/>
        <v>1511.8307310151627</v>
      </c>
      <c r="V361" s="79">
        <f t="shared" si="140"/>
        <v>1511.8307310151627</v>
      </c>
      <c r="W361" s="87">
        <v>2023</v>
      </c>
      <c r="X361" s="88" t="e">
        <f>+#REF!-'[1]Приложение №1'!$P1158</f>
        <v>#REF!</v>
      </c>
      <c r="Z361" s="46">
        <f t="shared" si="143"/>
        <v>3125330.0203881604</v>
      </c>
      <c r="AA361" s="31">
        <v>0</v>
      </c>
      <c r="AB361" s="31">
        <v>0</v>
      </c>
      <c r="AC361" s="31">
        <v>2722018.6825771499</v>
      </c>
      <c r="AD361" s="31">
        <v>0</v>
      </c>
      <c r="AE361" s="31">
        <v>0</v>
      </c>
      <c r="AF361" s="31"/>
      <c r="AG361" s="31">
        <v>0</v>
      </c>
      <c r="AH361" s="31">
        <v>0</v>
      </c>
      <c r="AI361" s="31">
        <v>0</v>
      </c>
      <c r="AJ361" s="31">
        <v>0</v>
      </c>
      <c r="AK361" s="31">
        <v>0</v>
      </c>
      <c r="AL361" s="31">
        <v>0</v>
      </c>
      <c r="AM361" s="31">
        <v>312533.00203881599</v>
      </c>
      <c r="AN361" s="47">
        <v>31253.300203881601</v>
      </c>
      <c r="AO361" s="48">
        <v>59525.035568312902</v>
      </c>
      <c r="AP361" s="91">
        <f>+N361-'Приложение №2'!E361</f>
        <v>0</v>
      </c>
      <c r="AQ361" s="6">
        <v>630402.22</v>
      </c>
      <c r="AR361" s="6">
        <f t="shared" si="136"/>
        <v>210981.9</v>
      </c>
      <c r="AS361" s="6">
        <f>+(K361*10+L361*20)*12*30</f>
        <v>7446420</v>
      </c>
      <c r="AT361" s="88">
        <f t="shared" si="139"/>
        <v>-5160657.8444316871</v>
      </c>
    </row>
    <row r="362" spans="1:46">
      <c r="A362" s="105">
        <f t="shared" si="141"/>
        <v>347</v>
      </c>
      <c r="B362" s="106">
        <f t="shared" si="142"/>
        <v>154</v>
      </c>
      <c r="C362" s="68" t="s">
        <v>215</v>
      </c>
      <c r="D362" s="68" t="s">
        <v>419</v>
      </c>
      <c r="E362" s="69">
        <v>1976</v>
      </c>
      <c r="F362" s="69">
        <v>1976</v>
      </c>
      <c r="G362" s="69" t="s">
        <v>58</v>
      </c>
      <c r="H362" s="69">
        <v>3</v>
      </c>
      <c r="I362" s="69">
        <v>4</v>
      </c>
      <c r="J362" s="79">
        <v>2192.3000000000002</v>
      </c>
      <c r="K362" s="79">
        <v>2028.1</v>
      </c>
      <c r="L362" s="79">
        <v>0</v>
      </c>
      <c r="M362" s="80">
        <v>85</v>
      </c>
      <c r="N362" s="81">
        <f t="shared" si="137"/>
        <v>3025771.3497837</v>
      </c>
      <c r="O362" s="79"/>
      <c r="P362" s="85"/>
      <c r="Q362" s="85"/>
      <c r="R362" s="85">
        <f t="shared" si="145"/>
        <v>1127247.27</v>
      </c>
      <c r="S362" s="85">
        <f>+'Приложение №2'!E362-'Приложение №1'!P362-'Приложение №1'!Q362-'Приложение №1'!R362</f>
        <v>1898524.0797836999</v>
      </c>
      <c r="T362" s="85"/>
      <c r="U362" s="79">
        <f t="shared" si="140"/>
        <v>1491.924140714807</v>
      </c>
      <c r="V362" s="79">
        <f t="shared" si="140"/>
        <v>1491.924140714807</v>
      </c>
      <c r="W362" s="87">
        <v>2023</v>
      </c>
      <c r="X362" s="88" t="e">
        <f>+#REF!-'[1]Приложение №1'!$P688</f>
        <v>#REF!</v>
      </c>
      <c r="Z362" s="46">
        <f t="shared" si="143"/>
        <v>31013862.251715004</v>
      </c>
      <c r="AA362" s="31">
        <v>0</v>
      </c>
      <c r="AB362" s="31">
        <v>0</v>
      </c>
      <c r="AC362" s="31">
        <v>0</v>
      </c>
      <c r="AD362" s="31">
        <v>0</v>
      </c>
      <c r="AE362" s="31">
        <v>0</v>
      </c>
      <c r="AF362" s="31"/>
      <c r="AG362" s="31">
        <v>0</v>
      </c>
      <c r="AH362" s="31">
        <v>0</v>
      </c>
      <c r="AI362" s="31"/>
      <c r="AJ362" s="31">
        <v>0</v>
      </c>
      <c r="AK362" s="31">
        <v>0</v>
      </c>
      <c r="AL362" s="31">
        <v>23285097.547431301</v>
      </c>
      <c r="AM362" s="31">
        <v>5902452.2175000003</v>
      </c>
      <c r="AN362" s="47">
        <v>626122.28700000001</v>
      </c>
      <c r="AO362" s="48">
        <v>1200190.1997837001</v>
      </c>
      <c r="AP362" s="91">
        <f>+N362-'Приложение №2'!E362</f>
        <v>0</v>
      </c>
      <c r="AQ362" s="6">
        <v>920381.07</v>
      </c>
      <c r="AR362" s="6">
        <f t="shared" si="136"/>
        <v>206866.19999999998</v>
      </c>
      <c r="AS362" s="6">
        <f>+(K362*10+L362*20)*12*30</f>
        <v>7301160</v>
      </c>
      <c r="AT362" s="88">
        <f t="shared" si="139"/>
        <v>-5402635.9202162996</v>
      </c>
    </row>
    <row r="363" spans="1:46">
      <c r="A363" s="105">
        <f t="shared" si="141"/>
        <v>348</v>
      </c>
      <c r="B363" s="106">
        <f t="shared" si="142"/>
        <v>155</v>
      </c>
      <c r="C363" s="68" t="s">
        <v>215</v>
      </c>
      <c r="D363" s="68" t="s">
        <v>420</v>
      </c>
      <c r="E363" s="69">
        <v>1974</v>
      </c>
      <c r="F363" s="69">
        <v>1974</v>
      </c>
      <c r="G363" s="69" t="s">
        <v>58</v>
      </c>
      <c r="H363" s="69">
        <v>2</v>
      </c>
      <c r="I363" s="69">
        <v>2</v>
      </c>
      <c r="J363" s="79">
        <v>473.3</v>
      </c>
      <c r="K363" s="79">
        <v>438.4</v>
      </c>
      <c r="L363" s="79">
        <v>0</v>
      </c>
      <c r="M363" s="80">
        <v>9</v>
      </c>
      <c r="N363" s="81">
        <f t="shared" si="137"/>
        <v>1422083.61</v>
      </c>
      <c r="O363" s="79"/>
      <c r="P363" s="85">
        <v>707152.37</v>
      </c>
      <c r="Q363" s="85"/>
      <c r="R363" s="85">
        <f>+AQ363+AR363-101353.8</f>
        <v>34758.819999999992</v>
      </c>
      <c r="S363" s="85">
        <f>+AS363</f>
        <v>677581.02</v>
      </c>
      <c r="T363" s="85">
        <f>+'Приложение №2'!E363-'Приложение №1'!P363-'Приложение №1'!Q363-'Приложение №1'!R363-'Приложение №1'!S363</f>
        <v>2591.4000000001397</v>
      </c>
      <c r="U363" s="79">
        <f t="shared" si="140"/>
        <v>3243.8038549270077</v>
      </c>
      <c r="V363" s="79">
        <f t="shared" si="140"/>
        <v>3243.8038549270077</v>
      </c>
      <c r="W363" s="87">
        <v>2023</v>
      </c>
      <c r="X363" s="88" t="e">
        <f>+#REF!-'[1]Приложение №1'!$P1765</f>
        <v>#REF!</v>
      </c>
      <c r="Z363" s="46">
        <f t="shared" si="143"/>
        <v>1576901.3985240001</v>
      </c>
      <c r="AA363" s="31"/>
      <c r="AB363" s="31"/>
      <c r="AC363" s="31">
        <v>758098.38</v>
      </c>
      <c r="AD363" s="31">
        <v>627792.72</v>
      </c>
      <c r="AE363" s="31">
        <v>0</v>
      </c>
      <c r="AF363" s="31"/>
      <c r="AG363" s="31">
        <v>154817.788524</v>
      </c>
      <c r="AH363" s="31">
        <v>0</v>
      </c>
      <c r="AI363" s="31"/>
      <c r="AJ363" s="31">
        <v>0</v>
      </c>
      <c r="AK363" s="31">
        <v>0</v>
      </c>
      <c r="AL363" s="31">
        <v>0</v>
      </c>
      <c r="AM363" s="50"/>
      <c r="AN363" s="50"/>
      <c r="AO363" s="48">
        <v>36192.51</v>
      </c>
      <c r="AP363" s="91">
        <f>+N363-'Приложение №2'!E363</f>
        <v>0</v>
      </c>
      <c r="AQ363" s="6">
        <v>91395.82</v>
      </c>
      <c r="AR363" s="6">
        <f t="shared" si="136"/>
        <v>44716.799999999996</v>
      </c>
      <c r="AS363" s="6">
        <f>+(K363*10+L363*20)*12*30-900658.98</f>
        <v>677581.02</v>
      </c>
      <c r="AT363" s="88">
        <f t="shared" si="139"/>
        <v>0</v>
      </c>
    </row>
    <row r="364" spans="1:46">
      <c r="A364" s="105">
        <f t="shared" si="141"/>
        <v>349</v>
      </c>
      <c r="B364" s="106">
        <f t="shared" si="142"/>
        <v>156</v>
      </c>
      <c r="C364" s="68" t="s">
        <v>215</v>
      </c>
      <c r="D364" s="68" t="s">
        <v>216</v>
      </c>
      <c r="E364" s="69">
        <v>1977</v>
      </c>
      <c r="F364" s="69">
        <v>1977</v>
      </c>
      <c r="G364" s="69" t="s">
        <v>58</v>
      </c>
      <c r="H364" s="69">
        <v>5</v>
      </c>
      <c r="I364" s="69">
        <v>1</v>
      </c>
      <c r="J364" s="79">
        <v>1730.3</v>
      </c>
      <c r="K364" s="79">
        <v>1456.4</v>
      </c>
      <c r="L364" s="79">
        <v>0</v>
      </c>
      <c r="M364" s="80">
        <v>49</v>
      </c>
      <c r="N364" s="81">
        <f t="shared" si="137"/>
        <v>9096345.9675319996</v>
      </c>
      <c r="O364" s="79"/>
      <c r="P364" s="85">
        <f>+'Приложение №2'!E364-'Приложение №1'!R364-'Приложение №1'!S364</f>
        <v>3116048.5975319995</v>
      </c>
      <c r="Q364" s="85"/>
      <c r="R364" s="85">
        <v>737257.37</v>
      </c>
      <c r="S364" s="85">
        <f>+AS364</f>
        <v>5243040</v>
      </c>
      <c r="T364" s="85">
        <f>+'Приложение №2'!E364-'Приложение №1'!P364-'Приложение №1'!Q364-'Приложение №1'!R364-'Приложение №1'!S364</f>
        <v>0</v>
      </c>
      <c r="U364" s="79">
        <f t="shared" si="140"/>
        <v>6245.77449020324</v>
      </c>
      <c r="V364" s="79">
        <f t="shared" si="140"/>
        <v>6245.77449020324</v>
      </c>
      <c r="W364" s="87">
        <v>2023</v>
      </c>
      <c r="X364" s="88" t="e">
        <f>+#REF!-'[1]Приложение №1'!$P1012</f>
        <v>#REF!</v>
      </c>
      <c r="Z364" s="46">
        <f t="shared" ref="Z364:Z365" si="147">SUM(AA364:AO364)</f>
        <v>38072067.119999997</v>
      </c>
      <c r="AA364" s="31">
        <v>4710479.1050062198</v>
      </c>
      <c r="AB364" s="31">
        <v>2176226.3089270201</v>
      </c>
      <c r="AC364" s="31">
        <v>2204614.38392244</v>
      </c>
      <c r="AD364" s="31">
        <v>1424137.12034328</v>
      </c>
      <c r="AE364" s="31">
        <v>0</v>
      </c>
      <c r="AF364" s="31"/>
      <c r="AG364" s="31">
        <v>146063.50321331999</v>
      </c>
      <c r="AH364" s="31">
        <v>0</v>
      </c>
      <c r="AI364" s="31">
        <v>11068738.746596999</v>
      </c>
      <c r="AJ364" s="31">
        <v>0</v>
      </c>
      <c r="AK364" s="31">
        <v>5717896.3951359596</v>
      </c>
      <c r="AL364" s="31">
        <v>5901111.3759780005</v>
      </c>
      <c r="AM364" s="31">
        <v>3612798.5854000002</v>
      </c>
      <c r="AN364" s="47">
        <v>380720.67119999998</v>
      </c>
      <c r="AO364" s="48">
        <v>729280.92427675996</v>
      </c>
      <c r="AP364" s="91">
        <f>+N364-'Приложение №2'!E364</f>
        <v>0</v>
      </c>
      <c r="AQ364" s="6">
        <v>590020.37</v>
      </c>
      <c r="AR364" s="6">
        <f t="shared" si="136"/>
        <v>148552.79999999999</v>
      </c>
      <c r="AS364" s="6">
        <f>+(K364*10+L364*20)*12*30</f>
        <v>5243040</v>
      </c>
      <c r="AT364" s="88">
        <f t="shared" si="139"/>
        <v>0</v>
      </c>
    </row>
    <row r="365" spans="1:46">
      <c r="A365" s="105">
        <f t="shared" si="141"/>
        <v>350</v>
      </c>
      <c r="B365" s="106">
        <f t="shared" si="142"/>
        <v>157</v>
      </c>
      <c r="C365" s="68" t="s">
        <v>217</v>
      </c>
      <c r="D365" s="68" t="s">
        <v>218</v>
      </c>
      <c r="E365" s="69">
        <v>1984</v>
      </c>
      <c r="F365" s="69">
        <v>1984</v>
      </c>
      <c r="G365" s="69" t="s">
        <v>58</v>
      </c>
      <c r="H365" s="69">
        <v>5</v>
      </c>
      <c r="I365" s="69">
        <v>4</v>
      </c>
      <c r="J365" s="79">
        <v>3359.4</v>
      </c>
      <c r="K365" s="79">
        <v>2391.8000000000002</v>
      </c>
      <c r="L365" s="79">
        <v>553.20000000000005</v>
      </c>
      <c r="M365" s="80">
        <v>62</v>
      </c>
      <c r="N365" s="81">
        <f t="shared" si="137"/>
        <v>15184767.467377329</v>
      </c>
      <c r="O365" s="79"/>
      <c r="P365" s="85">
        <v>8256452.2909220001</v>
      </c>
      <c r="Q365" s="85"/>
      <c r="R365" s="85">
        <f>+AQ365+AR365-492779.17</f>
        <v>974902.85999999987</v>
      </c>
      <c r="S365" s="85">
        <f>+'Приложение №2'!E365-'Приложение №1'!P365-'Приложение №1'!Q365-'Приложение №1'!R365</f>
        <v>5953412.3164553288</v>
      </c>
      <c r="T365" s="85">
        <f>+'Приложение №2'!E365-'Приложение №1'!P365-'Приложение №1'!Q365-'Приложение №1'!R365-'Приложение №1'!S365</f>
        <v>0</v>
      </c>
      <c r="U365" s="79">
        <f t="shared" ref="U365:V395" si="148">$N365/($K365+$L365)</f>
        <v>5156.1179855271066</v>
      </c>
      <c r="V365" s="79">
        <f t="shared" si="148"/>
        <v>5156.1179855271066</v>
      </c>
      <c r="W365" s="87">
        <v>2023</v>
      </c>
      <c r="X365" s="88" t="e">
        <f>+#REF!-'[1]Приложение №1'!$P1765</f>
        <v>#REF!</v>
      </c>
      <c r="Z365" s="46">
        <f t="shared" si="147"/>
        <v>24399375.708956137</v>
      </c>
      <c r="AA365" s="31">
        <v>0</v>
      </c>
      <c r="AB365" s="31">
        <v>0</v>
      </c>
      <c r="AC365" s="31">
        <v>0</v>
      </c>
      <c r="AD365" s="31">
        <v>0</v>
      </c>
      <c r="AE365" s="31">
        <v>0</v>
      </c>
      <c r="AF365" s="31"/>
      <c r="AG365" s="31">
        <v>0</v>
      </c>
      <c r="AH365" s="31">
        <v>0</v>
      </c>
      <c r="AI365" s="31">
        <v>0</v>
      </c>
      <c r="AJ365" s="31">
        <v>0</v>
      </c>
      <c r="AK365" s="31">
        <v>10229706.1</v>
      </c>
      <c r="AL365" s="31">
        <v>13577874.103205999</v>
      </c>
      <c r="AM365" s="31">
        <v>258631.32</v>
      </c>
      <c r="AN365" s="31">
        <v>39488.83</v>
      </c>
      <c r="AO365" s="48">
        <v>293675.35575013998</v>
      </c>
      <c r="AP365" s="91">
        <f>+N365-'Приложение №2'!E365</f>
        <v>0</v>
      </c>
      <c r="AQ365" s="6">
        <v>1110865.6299999999</v>
      </c>
      <c r="AR365" s="6">
        <f t="shared" si="136"/>
        <v>356816.39999999997</v>
      </c>
      <c r="AS365" s="6">
        <f>+(K365*10+L365*20)*12*30-3112059.45</f>
        <v>9481460.5500000007</v>
      </c>
      <c r="AT365" s="88">
        <f t="shared" si="139"/>
        <v>-3528048.2335446719</v>
      </c>
    </row>
    <row r="366" spans="1:46">
      <c r="A366" s="105">
        <f t="shared" si="141"/>
        <v>351</v>
      </c>
      <c r="B366" s="106">
        <f t="shared" si="142"/>
        <v>158</v>
      </c>
      <c r="C366" s="68" t="s">
        <v>221</v>
      </c>
      <c r="D366" s="68" t="s">
        <v>421</v>
      </c>
      <c r="E366" s="69">
        <v>2002</v>
      </c>
      <c r="F366" s="69">
        <v>2002</v>
      </c>
      <c r="G366" s="69" t="s">
        <v>58</v>
      </c>
      <c r="H366" s="69">
        <v>9</v>
      </c>
      <c r="I366" s="69">
        <v>2</v>
      </c>
      <c r="J366" s="79">
        <v>5167.8999999999996</v>
      </c>
      <c r="K366" s="79">
        <v>4391.8999999999996</v>
      </c>
      <c r="L366" s="79">
        <v>0</v>
      </c>
      <c r="M366" s="80">
        <v>172</v>
      </c>
      <c r="N366" s="81">
        <f t="shared" si="137"/>
        <v>7182719.9999999972</v>
      </c>
      <c r="O366" s="79"/>
      <c r="P366" s="85"/>
      <c r="Q366" s="85">
        <v>718272</v>
      </c>
      <c r="R366" s="85">
        <f t="shared" ref="R366" si="149">+AQ366+AR366</f>
        <v>3024815.9801999996</v>
      </c>
      <c r="S366" s="85">
        <f>+'Приложение №2'!E366-Q366-'Приложение №1'!R366</f>
        <v>3439632.0197999976</v>
      </c>
      <c r="T366" s="85">
        <v>0</v>
      </c>
      <c r="U366" s="79">
        <f t="shared" si="148"/>
        <v>1635.4470730207877</v>
      </c>
      <c r="V366" s="79">
        <f t="shared" si="148"/>
        <v>1635.4470730207877</v>
      </c>
      <c r="W366" s="87">
        <v>2023</v>
      </c>
      <c r="X366" s="88" t="s">
        <v>422</v>
      </c>
      <c r="Z366" s="46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47"/>
      <c r="AO366" s="48"/>
      <c r="AP366" s="91">
        <f>+N366-'Приложение №2'!E366</f>
        <v>0</v>
      </c>
      <c r="AQ366" s="6">
        <v>2429458.7999999998</v>
      </c>
      <c r="AR366" s="6">
        <f>+(K366*13.29+L366*22.52)*12*0.85</f>
        <v>595357.18019999983</v>
      </c>
      <c r="AS366" s="6">
        <f>+(K366*13.29+L366*22.52)*12*30</f>
        <v>21012606.359999996</v>
      </c>
      <c r="AT366" s="88">
        <f t="shared" si="139"/>
        <v>-17572974.3402</v>
      </c>
    </row>
    <row r="367" spans="1:46">
      <c r="A367" s="105">
        <f t="shared" si="141"/>
        <v>352</v>
      </c>
      <c r="B367" s="106">
        <f t="shared" si="142"/>
        <v>159</v>
      </c>
      <c r="C367" s="68" t="s">
        <v>221</v>
      </c>
      <c r="D367" s="68" t="s">
        <v>224</v>
      </c>
      <c r="E367" s="69">
        <v>1969</v>
      </c>
      <c r="F367" s="69">
        <v>1969</v>
      </c>
      <c r="G367" s="69" t="s">
        <v>58</v>
      </c>
      <c r="H367" s="69">
        <v>4</v>
      </c>
      <c r="I367" s="69">
        <v>4</v>
      </c>
      <c r="J367" s="79">
        <v>1301.0999999999999</v>
      </c>
      <c r="K367" s="79">
        <v>1206.0999999999999</v>
      </c>
      <c r="L367" s="79">
        <v>0</v>
      </c>
      <c r="M367" s="80">
        <v>55</v>
      </c>
      <c r="N367" s="81">
        <f t="shared" si="137"/>
        <v>1761916.0853639999</v>
      </c>
      <c r="O367" s="79"/>
      <c r="P367" s="85">
        <v>985967.48999999894</v>
      </c>
      <c r="Q367" s="85"/>
      <c r="R367" s="85">
        <f t="shared" ref="R367:R370" si="150">+AQ367+AR367</f>
        <v>591478.23</v>
      </c>
      <c r="S367" s="85">
        <f>+'Приложение №2'!E367-'Приложение №1'!P367-'Приложение №1'!Q367-'Приложение №1'!R367</f>
        <v>184470.36536400102</v>
      </c>
      <c r="T367" s="85">
        <f>+'Приложение №2'!E367-'Приложение №1'!P367-'Приложение №1'!Q367-'Приложение №1'!R367-'Приложение №1'!S367</f>
        <v>0</v>
      </c>
      <c r="U367" s="79">
        <f t="shared" si="148"/>
        <v>1460.8374806102313</v>
      </c>
      <c r="V367" s="79">
        <f t="shared" si="148"/>
        <v>1460.8374806102313</v>
      </c>
      <c r="W367" s="87">
        <v>2023</v>
      </c>
      <c r="X367" s="88" t="e">
        <f>+#REF!-'[1]Приложение №1'!$P1389</f>
        <v>#REF!</v>
      </c>
      <c r="Z367" s="46">
        <f t="shared" ref="Z367:Z371" si="151">SUM(AA367:AO367)</f>
        <v>20711430.510000002</v>
      </c>
      <c r="AA367" s="31">
        <v>3099206.3677902599</v>
      </c>
      <c r="AB367" s="31">
        <v>1118078.6011840201</v>
      </c>
      <c r="AC367" s="31">
        <v>1168117.9829516399</v>
      </c>
      <c r="AD367" s="31">
        <v>731341.61352924001</v>
      </c>
      <c r="AE367" s="31">
        <v>0</v>
      </c>
      <c r="AF367" s="31"/>
      <c r="AG367" s="31">
        <v>111818.98213248</v>
      </c>
      <c r="AH367" s="31">
        <v>0</v>
      </c>
      <c r="AI367" s="31">
        <v>5736153.9664295996</v>
      </c>
      <c r="AJ367" s="31">
        <v>0</v>
      </c>
      <c r="AK367" s="31">
        <v>2978257.4163942598</v>
      </c>
      <c r="AL367" s="31">
        <v>3212334.9611770199</v>
      </c>
      <c r="AM367" s="31">
        <v>1951986.4567</v>
      </c>
      <c r="AN367" s="47">
        <v>207114.3051</v>
      </c>
      <c r="AO367" s="48">
        <v>397019.85661148001</v>
      </c>
      <c r="AP367" s="91">
        <f>+N367-'Приложение №2'!E367</f>
        <v>0</v>
      </c>
      <c r="AQ367" s="6">
        <v>468456.03</v>
      </c>
      <c r="AR367" s="6">
        <f>+(K367*10+L367*20)*12*0.85</f>
        <v>123022.2</v>
      </c>
      <c r="AS367" s="6">
        <f>+(K367*10+L367*20)*12*30-171359.03</f>
        <v>4170600.97</v>
      </c>
      <c r="AT367" s="88">
        <f t="shared" si="139"/>
        <v>-3986130.6046359991</v>
      </c>
    </row>
    <row r="368" spans="1:46">
      <c r="A368" s="105">
        <f t="shared" si="141"/>
        <v>353</v>
      </c>
      <c r="B368" s="106">
        <f t="shared" si="142"/>
        <v>160</v>
      </c>
      <c r="C368" s="68" t="s">
        <v>221</v>
      </c>
      <c r="D368" s="68" t="s">
        <v>225</v>
      </c>
      <c r="E368" s="69">
        <v>1967</v>
      </c>
      <c r="F368" s="69">
        <v>1967</v>
      </c>
      <c r="G368" s="69" t="s">
        <v>58</v>
      </c>
      <c r="H368" s="69">
        <v>3</v>
      </c>
      <c r="I368" s="69">
        <v>2</v>
      </c>
      <c r="J368" s="79">
        <v>994.3</v>
      </c>
      <c r="K368" s="79">
        <v>775.2</v>
      </c>
      <c r="L368" s="79">
        <v>168.7</v>
      </c>
      <c r="M368" s="80">
        <v>26</v>
      </c>
      <c r="N368" s="81">
        <f t="shared" si="137"/>
        <v>1735833.0986333198</v>
      </c>
      <c r="O368" s="79"/>
      <c r="P368" s="85"/>
      <c r="Q368" s="85"/>
      <c r="R368" s="85">
        <f t="shared" si="150"/>
        <v>486776.28</v>
      </c>
      <c r="S368" s="85">
        <f>+'Приложение №2'!E368-'Приложение №1'!P368-'Приложение №1'!Q368-'Приложение №1'!R368</f>
        <v>1249056.8186333198</v>
      </c>
      <c r="T368" s="85">
        <f>+'Приложение №2'!E368-'Приложение №1'!P368-'Приложение №1'!Q368-'Приложение №1'!R368-'Приложение №1'!S368</f>
        <v>0</v>
      </c>
      <c r="U368" s="79">
        <f t="shared" si="148"/>
        <v>1839.0010579863542</v>
      </c>
      <c r="V368" s="79">
        <f t="shared" si="148"/>
        <v>1839.0010579863542</v>
      </c>
      <c r="W368" s="87">
        <v>2023</v>
      </c>
      <c r="X368" s="88" t="e">
        <f>+#REF!-'[1]Приложение №1'!$P1393</f>
        <v>#REF!</v>
      </c>
      <c r="Z368" s="46">
        <f t="shared" si="151"/>
        <v>34167233.340000004</v>
      </c>
      <c r="AA368" s="31">
        <v>3079218.0664572599</v>
      </c>
      <c r="AB368" s="31">
        <v>1873658.3176915799</v>
      </c>
      <c r="AC368" s="31">
        <v>882894.70095414005</v>
      </c>
      <c r="AD368" s="31">
        <v>752401.61084172002</v>
      </c>
      <c r="AE368" s="31">
        <v>0</v>
      </c>
      <c r="AF368" s="31"/>
      <c r="AG368" s="31">
        <v>291874.83960432</v>
      </c>
      <c r="AH368" s="31">
        <v>0</v>
      </c>
      <c r="AI368" s="31">
        <v>8907648.2312202007</v>
      </c>
      <c r="AJ368" s="31">
        <v>0</v>
      </c>
      <c r="AK368" s="31">
        <v>7283473.6350293402</v>
      </c>
      <c r="AL368" s="31">
        <v>6854126.4005717998</v>
      </c>
      <c r="AM368" s="31">
        <v>3245859.594</v>
      </c>
      <c r="AN368" s="47">
        <v>341672.3334</v>
      </c>
      <c r="AO368" s="48">
        <v>654405.61022964003</v>
      </c>
      <c r="AP368" s="91">
        <f>+N368-'Приложение №2'!E368</f>
        <v>0</v>
      </c>
      <c r="AQ368" s="6">
        <v>373291.08</v>
      </c>
      <c r="AR368" s="6">
        <f>+(K368*10+L368*20)*12*0.85</f>
        <v>113485.2</v>
      </c>
      <c r="AS368" s="6">
        <f>+(K368*10+L368*20)*12*30</f>
        <v>4005360</v>
      </c>
      <c r="AT368" s="88">
        <f t="shared" si="139"/>
        <v>-2756303.1813666802</v>
      </c>
    </row>
    <row r="369" spans="1:46">
      <c r="A369" s="105">
        <f t="shared" si="141"/>
        <v>354</v>
      </c>
      <c r="B369" s="106">
        <f t="shared" si="142"/>
        <v>161</v>
      </c>
      <c r="C369" s="68" t="s">
        <v>221</v>
      </c>
      <c r="D369" s="68" t="s">
        <v>226</v>
      </c>
      <c r="E369" s="69">
        <v>1974</v>
      </c>
      <c r="F369" s="69">
        <v>1974</v>
      </c>
      <c r="G369" s="69" t="s">
        <v>58</v>
      </c>
      <c r="H369" s="69">
        <v>4</v>
      </c>
      <c r="I369" s="69">
        <v>3</v>
      </c>
      <c r="J369" s="79">
        <v>1380.9</v>
      </c>
      <c r="K369" s="79">
        <v>1261.0999999999999</v>
      </c>
      <c r="L369" s="79">
        <v>0</v>
      </c>
      <c r="M369" s="80">
        <v>43</v>
      </c>
      <c r="N369" s="81">
        <f t="shared" si="137"/>
        <v>659637.19081836008</v>
      </c>
      <c r="O369" s="79"/>
      <c r="P369" s="85"/>
      <c r="Q369" s="85"/>
      <c r="R369" s="85">
        <f t="shared" si="150"/>
        <v>641924.76</v>
      </c>
      <c r="S369" s="85">
        <f>+'Приложение №2'!E369-'Приложение №1'!P369-'Приложение №1'!Q369-'Приложение №1'!R369</f>
        <v>17712.430818360066</v>
      </c>
      <c r="T369" s="85">
        <f>+'Приложение №2'!E369-'Приложение №1'!P369-'Приложение №1'!Q369-'Приложение №1'!R369-'Приложение №1'!S369</f>
        <v>0</v>
      </c>
      <c r="U369" s="79">
        <f t="shared" si="148"/>
        <v>523.06493602280557</v>
      </c>
      <c r="V369" s="79">
        <f t="shared" si="148"/>
        <v>523.06493602280557</v>
      </c>
      <c r="W369" s="87">
        <v>2023</v>
      </c>
      <c r="X369" s="88" t="e">
        <f>+#REF!-'[1]Приложение №1'!$P1395</f>
        <v>#REF!</v>
      </c>
      <c r="Z369" s="46">
        <f t="shared" si="151"/>
        <v>24082184.680000003</v>
      </c>
      <c r="AA369" s="31">
        <v>3459603.0948952199</v>
      </c>
      <c r="AB369" s="31">
        <v>1248096.36492156</v>
      </c>
      <c r="AC369" s="31">
        <v>1303954.6600395001</v>
      </c>
      <c r="AD369" s="31">
        <v>816386.97648732003</v>
      </c>
      <c r="AE369" s="31">
        <v>0</v>
      </c>
      <c r="AF369" s="31"/>
      <c r="AG369" s="31">
        <v>124822.049583</v>
      </c>
      <c r="AH369" s="31">
        <v>0</v>
      </c>
      <c r="AI369" s="31">
        <v>6403192.8421986001</v>
      </c>
      <c r="AJ369" s="31">
        <v>838109.10532440001</v>
      </c>
      <c r="AK369" s="31">
        <v>3324589.38292698</v>
      </c>
      <c r="AL369" s="31">
        <v>3585887.05339116</v>
      </c>
      <c r="AM369" s="31">
        <v>2275205.5373</v>
      </c>
      <c r="AN369" s="47">
        <v>240821.8468</v>
      </c>
      <c r="AO369" s="48">
        <v>461515.76613225997</v>
      </c>
      <c r="AP369" s="91">
        <f>+N369-'Приложение №2'!E369</f>
        <v>0</v>
      </c>
      <c r="AQ369" s="6">
        <v>513292.56</v>
      </c>
      <c r="AR369" s="6">
        <f>+(K369*10+L369*20)*12*0.85</f>
        <v>128632.2</v>
      </c>
      <c r="AS369" s="6">
        <f>+(K369*10+L369*20)*12*30</f>
        <v>4539960</v>
      </c>
      <c r="AT369" s="88">
        <f t="shared" si="139"/>
        <v>-4522247.5691816397</v>
      </c>
    </row>
    <row r="370" spans="1:46">
      <c r="A370" s="105">
        <f t="shared" si="141"/>
        <v>355</v>
      </c>
      <c r="B370" s="106">
        <f t="shared" si="142"/>
        <v>162</v>
      </c>
      <c r="C370" s="68" t="s">
        <v>221</v>
      </c>
      <c r="D370" s="68" t="s">
        <v>227</v>
      </c>
      <c r="E370" s="69">
        <v>1962</v>
      </c>
      <c r="F370" s="69">
        <v>1962</v>
      </c>
      <c r="G370" s="69" t="s">
        <v>58</v>
      </c>
      <c r="H370" s="69">
        <v>3</v>
      </c>
      <c r="I370" s="69">
        <v>2</v>
      </c>
      <c r="J370" s="79">
        <v>937.1</v>
      </c>
      <c r="K370" s="79">
        <v>723.7</v>
      </c>
      <c r="L370" s="79">
        <v>213.4</v>
      </c>
      <c r="M370" s="80">
        <v>26</v>
      </c>
      <c r="N370" s="81">
        <f t="shared" si="137"/>
        <v>545953.08824800001</v>
      </c>
      <c r="O370" s="79"/>
      <c r="P370" s="85"/>
      <c r="Q370" s="85"/>
      <c r="R370" s="85">
        <f t="shared" si="150"/>
        <v>411767.56</v>
      </c>
      <c r="S370" s="85">
        <f>+'Приложение №2'!E370-'Приложение №1'!P370-'Приложение №1'!Q370-'Приложение №1'!R370</f>
        <v>134185.52824800002</v>
      </c>
      <c r="T370" s="85">
        <f>+'Приложение №2'!E370-'Приложение №1'!P370-'Приложение №1'!Q370-'Приложение №1'!R370-'Приложение №1'!S370</f>
        <v>0</v>
      </c>
      <c r="U370" s="79">
        <f t="shared" si="148"/>
        <v>582.59853617330066</v>
      </c>
      <c r="V370" s="79">
        <f t="shared" si="148"/>
        <v>582.59853617330066</v>
      </c>
      <c r="W370" s="87">
        <v>2023</v>
      </c>
      <c r="X370" s="88" t="e">
        <f>+#REF!-'[1]Приложение №1'!$P1396</f>
        <v>#REF!</v>
      </c>
      <c r="Z370" s="46">
        <f t="shared" si="151"/>
        <v>26675784</v>
      </c>
      <c r="AA370" s="31">
        <v>2404073.9634912</v>
      </c>
      <c r="AB370" s="31">
        <v>1462843.1901888</v>
      </c>
      <c r="AC370" s="31">
        <v>689312.71110239998</v>
      </c>
      <c r="AD370" s="31">
        <v>587431.31489279994</v>
      </c>
      <c r="AE370" s="31">
        <v>0</v>
      </c>
      <c r="AF370" s="31"/>
      <c r="AG370" s="31">
        <v>227878.8628032</v>
      </c>
      <c r="AH370" s="31">
        <v>0</v>
      </c>
      <c r="AI370" s="31">
        <v>6954572.4655680005</v>
      </c>
      <c r="AJ370" s="31">
        <v>0</v>
      </c>
      <c r="AK370" s="31">
        <v>5686511.6200032001</v>
      </c>
      <c r="AL370" s="31">
        <v>5351302.3282992002</v>
      </c>
      <c r="AM370" s="31">
        <v>2534177.952</v>
      </c>
      <c r="AN370" s="47">
        <v>266757.84000000003</v>
      </c>
      <c r="AO370" s="48">
        <v>510921.7516512</v>
      </c>
      <c r="AP370" s="91">
        <f>+N370-'Приложение №2'!E370</f>
        <v>0</v>
      </c>
      <c r="AQ370" s="6">
        <v>294416.56</v>
      </c>
      <c r="AR370" s="6">
        <f>+(K370*10+L370*20)*12*0.85</f>
        <v>117351</v>
      </c>
      <c r="AS370" s="6">
        <f>+(K370*10+L370*20)*12*30</f>
        <v>4141800</v>
      </c>
      <c r="AT370" s="88">
        <f t="shared" si="139"/>
        <v>-4007614.471752</v>
      </c>
    </row>
    <row r="371" spans="1:46">
      <c r="A371" s="105">
        <f t="shared" si="141"/>
        <v>356</v>
      </c>
      <c r="B371" s="106">
        <f t="shared" si="142"/>
        <v>163</v>
      </c>
      <c r="C371" s="68" t="s">
        <v>228</v>
      </c>
      <c r="D371" s="68" t="s">
        <v>423</v>
      </c>
      <c r="E371" s="69">
        <v>1986</v>
      </c>
      <c r="F371" s="69">
        <v>2013</v>
      </c>
      <c r="G371" s="69" t="s">
        <v>58</v>
      </c>
      <c r="H371" s="69">
        <v>9</v>
      </c>
      <c r="I371" s="69">
        <v>1</v>
      </c>
      <c r="J371" s="79">
        <v>2272.3000000000002</v>
      </c>
      <c r="K371" s="79">
        <v>2002.9</v>
      </c>
      <c r="L371" s="79">
        <v>0</v>
      </c>
      <c r="M371" s="80">
        <v>70</v>
      </c>
      <c r="N371" s="81">
        <f t="shared" si="137"/>
        <v>1324762.0579570399</v>
      </c>
      <c r="O371" s="79"/>
      <c r="P371" s="85"/>
      <c r="Q371" s="85"/>
      <c r="R371" s="85">
        <f>+AQ371+AR371-289630.07</f>
        <v>1151990.4382</v>
      </c>
      <c r="S371" s="85">
        <f>+'Приложение №2'!E371-'Приложение №1'!R371</f>
        <v>172771.61975703994</v>
      </c>
      <c r="T371" s="85">
        <f>+'Приложение №2'!E371-'Приложение №1'!P371-'Приложение №1'!Q371-'Приложение №1'!R371-'Приложение №1'!S371</f>
        <v>0</v>
      </c>
      <c r="U371" s="79">
        <f t="shared" si="148"/>
        <v>661.42196712618693</v>
      </c>
      <c r="V371" s="79">
        <f t="shared" si="148"/>
        <v>661.42196712618693</v>
      </c>
      <c r="W371" s="87">
        <v>2023</v>
      </c>
      <c r="X371" s="88" t="e">
        <f>+#REF!-'[1]Приложение №1'!$P1399</f>
        <v>#REF!</v>
      </c>
      <c r="Z371" s="46">
        <f t="shared" si="151"/>
        <v>21594584.648010876</v>
      </c>
      <c r="AA371" s="31">
        <v>4631599.4465777399</v>
      </c>
      <c r="AB371" s="31"/>
      <c r="AC371" s="31">
        <v>1934925.9339127201</v>
      </c>
      <c r="AD371" s="31">
        <v>1745759.1417302401</v>
      </c>
      <c r="AE371" s="31">
        <v>0</v>
      </c>
      <c r="AF371" s="31"/>
      <c r="AG371" s="31">
        <v>222817.11301920001</v>
      </c>
      <c r="AH371" s="31">
        <v>0</v>
      </c>
      <c r="AI371" s="31">
        <v>2259410.2166411998</v>
      </c>
      <c r="AJ371" s="31">
        <v>0</v>
      </c>
      <c r="AK371" s="31"/>
      <c r="AL371" s="31">
        <v>5158377.8738793004</v>
      </c>
      <c r="AM371" s="31">
        <v>4350496.0855999999</v>
      </c>
      <c r="AN371" s="47">
        <v>443884.90120000002</v>
      </c>
      <c r="AO371" s="48">
        <v>847313.93545047997</v>
      </c>
      <c r="AP371" s="91">
        <f>+N371-'Приложение №2'!E371</f>
        <v>0</v>
      </c>
      <c r="AQ371" s="6">
        <v>1170111.3899999999</v>
      </c>
      <c r="AR371" s="6">
        <f>+(K371*13.29+L371*22.52)*12*0.85</f>
        <v>271509.11820000003</v>
      </c>
      <c r="AS371" s="6">
        <f>+(K371*13.29+L371*22.52)*12*30-6343334.16</f>
        <v>3239340.6000000015</v>
      </c>
      <c r="AT371" s="88">
        <f t="shared" si="139"/>
        <v>-3066568.9802429616</v>
      </c>
    </row>
    <row r="372" spans="1:46">
      <c r="A372" s="105">
        <f t="shared" si="141"/>
        <v>357</v>
      </c>
      <c r="B372" s="106">
        <f t="shared" si="142"/>
        <v>164</v>
      </c>
      <c r="C372" s="68" t="s">
        <v>228</v>
      </c>
      <c r="D372" s="68" t="s">
        <v>424</v>
      </c>
      <c r="E372" s="69">
        <v>1994</v>
      </c>
      <c r="F372" s="69">
        <v>2015</v>
      </c>
      <c r="G372" s="69" t="s">
        <v>111</v>
      </c>
      <c r="H372" s="69">
        <v>9</v>
      </c>
      <c r="I372" s="69">
        <v>2</v>
      </c>
      <c r="J372" s="79">
        <v>4698.7</v>
      </c>
      <c r="K372" s="79">
        <v>4088</v>
      </c>
      <c r="L372" s="79">
        <v>0</v>
      </c>
      <c r="M372" s="80">
        <v>152</v>
      </c>
      <c r="N372" s="81">
        <f t="shared" si="137"/>
        <v>5574824.3400000008</v>
      </c>
      <c r="O372" s="79"/>
      <c r="P372" s="85"/>
      <c r="Q372" s="85"/>
      <c r="R372" s="85">
        <f t="shared" si="145"/>
        <v>2726855.4739999999</v>
      </c>
      <c r="S372" s="85">
        <f>+'Приложение №2'!E372-'Приложение №1'!R372</f>
        <v>2847968.8660000009</v>
      </c>
      <c r="T372" s="85">
        <v>0</v>
      </c>
      <c r="U372" s="79">
        <f t="shared" si="148"/>
        <v>1363.7045841487281</v>
      </c>
      <c r="V372" s="79">
        <f t="shared" si="148"/>
        <v>1363.7045841487281</v>
      </c>
      <c r="W372" s="87">
        <v>2023</v>
      </c>
      <c r="X372" s="88" t="e">
        <f>+#REF!-'[1]Приложение №1'!$P1578</f>
        <v>#REF!</v>
      </c>
      <c r="Z372" s="46">
        <f t="shared" ref="Z372:Z397" si="152">SUM(AA372:AO372)</f>
        <v>10862057.870000001</v>
      </c>
      <c r="AA372" s="31">
        <v>0</v>
      </c>
      <c r="AB372" s="31">
        <v>4131978.8519788799</v>
      </c>
      <c r="AC372" s="31">
        <v>4914820.1777068796</v>
      </c>
      <c r="AD372" s="31">
        <v>0</v>
      </c>
      <c r="AE372" s="31">
        <v>0</v>
      </c>
      <c r="AF372" s="31"/>
      <c r="AG372" s="31">
        <v>455373.75956604001</v>
      </c>
      <c r="AH372" s="31">
        <v>0</v>
      </c>
      <c r="AI372" s="31">
        <v>0</v>
      </c>
      <c r="AJ372" s="31">
        <v>0</v>
      </c>
      <c r="AK372" s="31">
        <v>0</v>
      </c>
      <c r="AL372" s="31">
        <v>0</v>
      </c>
      <c r="AM372" s="31">
        <v>1043471.2283</v>
      </c>
      <c r="AN372" s="47">
        <v>108620.5787</v>
      </c>
      <c r="AO372" s="48">
        <v>207793.27374820001</v>
      </c>
      <c r="AP372" s="91">
        <f>+N372-'Приложение №2'!E372</f>
        <v>0</v>
      </c>
      <c r="AQ372" s="6">
        <v>2172694.37</v>
      </c>
      <c r="AR372" s="6">
        <f>+(K372*13.29+L372*22.52)*12*0.85</f>
        <v>554161.10399999993</v>
      </c>
      <c r="AS372" s="6">
        <f>+(K372*13.29+L372*22.52)*12*30</f>
        <v>19558627.199999999</v>
      </c>
      <c r="AT372" s="88">
        <f t="shared" si="139"/>
        <v>-16710658.333999999</v>
      </c>
    </row>
    <row r="373" spans="1:46">
      <c r="A373" s="105">
        <f t="shared" si="141"/>
        <v>358</v>
      </c>
      <c r="B373" s="106">
        <f t="shared" si="142"/>
        <v>165</v>
      </c>
      <c r="C373" s="68" t="s">
        <v>228</v>
      </c>
      <c r="D373" s="68" t="s">
        <v>425</v>
      </c>
      <c r="E373" s="69">
        <v>1974</v>
      </c>
      <c r="F373" s="69">
        <v>2004</v>
      </c>
      <c r="G373" s="69" t="s">
        <v>58</v>
      </c>
      <c r="H373" s="69">
        <v>9</v>
      </c>
      <c r="I373" s="69">
        <v>1</v>
      </c>
      <c r="J373" s="79">
        <v>2145.6</v>
      </c>
      <c r="K373" s="79">
        <v>1882.91</v>
      </c>
      <c r="L373" s="79">
        <v>0</v>
      </c>
      <c r="M373" s="80">
        <v>77</v>
      </c>
      <c r="N373" s="81">
        <f t="shared" si="137"/>
        <v>14592894.304800002</v>
      </c>
      <c r="O373" s="79"/>
      <c r="P373" s="85">
        <v>1633456.4588733299</v>
      </c>
      <c r="Q373" s="85"/>
      <c r="R373" s="85">
        <f t="shared" si="145"/>
        <v>1074656.2037799999</v>
      </c>
      <c r="S373" s="85">
        <f t="shared" si="146"/>
        <v>9008594.6039999984</v>
      </c>
      <c r="T373" s="85">
        <f>+'Приложение №2'!E373-'Приложение №1'!P373-'Приложение №1'!Q373-'Приложение №1'!R373-'Приложение №1'!S373</f>
        <v>2876187.0381466728</v>
      </c>
      <c r="U373" s="79">
        <f t="shared" si="148"/>
        <v>7750.1815300784428</v>
      </c>
      <c r="V373" s="79">
        <f t="shared" si="148"/>
        <v>7750.1815300784428</v>
      </c>
      <c r="W373" s="87">
        <v>2023</v>
      </c>
      <c r="X373" s="88" t="e">
        <f>+#REF!-'[1]Приложение №1'!$P1581</f>
        <v>#REF!</v>
      </c>
      <c r="Z373" s="46">
        <f t="shared" si="152"/>
        <v>14974764.26</v>
      </c>
      <c r="AA373" s="31">
        <v>4349966.5649949601</v>
      </c>
      <c r="AB373" s="31">
        <v>2985403.71589782</v>
      </c>
      <c r="AC373" s="31">
        <v>1817269.2196583401</v>
      </c>
      <c r="AD373" s="31">
        <v>1639605.0614672401</v>
      </c>
      <c r="AE373" s="31">
        <v>0</v>
      </c>
      <c r="AF373" s="31"/>
      <c r="AG373" s="31">
        <v>209268.31068528001</v>
      </c>
      <c r="AH373" s="31">
        <v>0</v>
      </c>
      <c r="AI373" s="31">
        <v>2122022.6416493999</v>
      </c>
      <c r="AJ373" s="31">
        <v>0</v>
      </c>
      <c r="AK373" s="31">
        <v>0</v>
      </c>
      <c r="AL373" s="31">
        <v>0</v>
      </c>
      <c r="AM373" s="31">
        <v>1414495.9609999999</v>
      </c>
      <c r="AN373" s="47">
        <v>149747.64259999999</v>
      </c>
      <c r="AO373" s="48">
        <v>286985.14204696001</v>
      </c>
      <c r="AP373" s="91">
        <f>+N373-'Приложение №2'!E373</f>
        <v>0</v>
      </c>
      <c r="AQ373" s="6">
        <v>819412.69</v>
      </c>
      <c r="AR373" s="6">
        <f>+(K373*13.29+L373*22.52)*12*0.85</f>
        <v>255243.51377999995</v>
      </c>
      <c r="AS373" s="6">
        <f>+(K373*13.29+L373*22.52)*12*30</f>
        <v>9008594.6039999984</v>
      </c>
      <c r="AT373" s="88">
        <f t="shared" si="139"/>
        <v>0</v>
      </c>
    </row>
    <row r="374" spans="1:46">
      <c r="A374" s="105">
        <f t="shared" si="141"/>
        <v>359</v>
      </c>
      <c r="B374" s="106">
        <f t="shared" si="142"/>
        <v>166</v>
      </c>
      <c r="C374" s="68" t="s">
        <v>228</v>
      </c>
      <c r="D374" s="68" t="s">
        <v>426</v>
      </c>
      <c r="E374" s="69">
        <v>1973</v>
      </c>
      <c r="F374" s="69">
        <v>2004</v>
      </c>
      <c r="G374" s="69" t="s">
        <v>58</v>
      </c>
      <c r="H374" s="69">
        <v>9</v>
      </c>
      <c r="I374" s="69">
        <v>1</v>
      </c>
      <c r="J374" s="79">
        <v>2255.5</v>
      </c>
      <c r="K374" s="79">
        <v>1988.05</v>
      </c>
      <c r="L374" s="79">
        <v>0</v>
      </c>
      <c r="M374" s="80">
        <v>92</v>
      </c>
      <c r="N374" s="81">
        <f t="shared" si="137"/>
        <v>2471396.1</v>
      </c>
      <c r="O374" s="79"/>
      <c r="P374" s="85"/>
      <c r="Q374" s="85"/>
      <c r="R374" s="85">
        <f t="shared" si="145"/>
        <v>1371899.6118999999</v>
      </c>
      <c r="S374" s="85">
        <f>+'Приложение №2'!E374-'Приложение №1'!R374</f>
        <v>1099496.4881000002</v>
      </c>
      <c r="T374" s="85">
        <v>0</v>
      </c>
      <c r="U374" s="79">
        <f t="shared" si="148"/>
        <v>1243.1257262141296</v>
      </c>
      <c r="V374" s="79">
        <f t="shared" si="148"/>
        <v>1243.1257262141296</v>
      </c>
      <c r="W374" s="87">
        <v>2023</v>
      </c>
      <c r="X374" s="88" t="e">
        <f>+#REF!-'[1]Приложение №1'!$P1583</f>
        <v>#REF!</v>
      </c>
      <c r="Z374" s="46">
        <f t="shared" si="152"/>
        <v>2546718.4499999997</v>
      </c>
      <c r="AA374" s="31">
        <v>0</v>
      </c>
      <c r="AB374" s="31">
        <v>0</v>
      </c>
      <c r="AC374" s="31">
        <v>0</v>
      </c>
      <c r="AD374" s="31">
        <v>0</v>
      </c>
      <c r="AE374" s="31">
        <v>0</v>
      </c>
      <c r="AF374" s="31"/>
      <c r="AG374" s="31">
        <v>0</v>
      </c>
      <c r="AH374" s="31">
        <v>0</v>
      </c>
      <c r="AI374" s="31">
        <v>2242996.8076530001</v>
      </c>
      <c r="AJ374" s="31">
        <v>0</v>
      </c>
      <c r="AK374" s="31">
        <v>0</v>
      </c>
      <c r="AL374" s="31">
        <v>0</v>
      </c>
      <c r="AM374" s="31">
        <v>229204.6605</v>
      </c>
      <c r="AN374" s="47">
        <v>25467.184499999999</v>
      </c>
      <c r="AO374" s="48">
        <v>49049.797347</v>
      </c>
      <c r="AP374" s="91">
        <f>+N374-'Приложение №2'!E374</f>
        <v>0</v>
      </c>
      <c r="AQ374" s="6">
        <v>1102403.53</v>
      </c>
      <c r="AR374" s="6">
        <f>+(K374*13.29+L374*22.52)*12*0.85</f>
        <v>269496.08189999999</v>
      </c>
      <c r="AS374" s="6">
        <f>+(K374*13.29+L374*22.52)*12*30</f>
        <v>9511626.4199999999</v>
      </c>
      <c r="AT374" s="88">
        <f t="shared" si="139"/>
        <v>-8412129.9319000002</v>
      </c>
    </row>
    <row r="375" spans="1:46">
      <c r="A375" s="105">
        <f t="shared" si="141"/>
        <v>360</v>
      </c>
      <c r="B375" s="106">
        <f t="shared" si="142"/>
        <v>167</v>
      </c>
      <c r="C375" s="68" t="s">
        <v>228</v>
      </c>
      <c r="D375" s="68" t="s">
        <v>231</v>
      </c>
      <c r="E375" s="69">
        <v>1989</v>
      </c>
      <c r="F375" s="69">
        <v>2014</v>
      </c>
      <c r="G375" s="69" t="s">
        <v>58</v>
      </c>
      <c r="H375" s="69">
        <v>9</v>
      </c>
      <c r="I375" s="69">
        <v>3</v>
      </c>
      <c r="J375" s="79">
        <v>6626.1</v>
      </c>
      <c r="K375" s="79">
        <v>6102.5</v>
      </c>
      <c r="L375" s="79">
        <v>67.8</v>
      </c>
      <c r="M375" s="80">
        <v>265</v>
      </c>
      <c r="N375" s="81">
        <f t="shared" si="137"/>
        <v>48060490.1515311</v>
      </c>
      <c r="O375" s="79"/>
      <c r="P375" s="85">
        <v>33053546.8505124</v>
      </c>
      <c r="Q375" s="85"/>
      <c r="R375" s="85">
        <f t="shared" si="145"/>
        <v>3546012.3361999998</v>
      </c>
      <c r="S375" s="85">
        <f>+'Приложение №2'!E375-'Приложение №1'!P375-'Приложение №1'!Q375-'Приложение №1'!R375</f>
        <v>11460930.964818701</v>
      </c>
      <c r="T375" s="85">
        <f>+'Приложение №2'!E375-'Приложение №1'!P375-'Приложение №1'!Q375-'Приложение №1'!R375-'Приложение №1'!S375</f>
        <v>0</v>
      </c>
      <c r="U375" s="79">
        <f t="shared" si="148"/>
        <v>7789.0038007116509</v>
      </c>
      <c r="V375" s="79">
        <f t="shared" si="148"/>
        <v>7789.0038007116509</v>
      </c>
      <c r="W375" s="87">
        <v>2023</v>
      </c>
      <c r="X375" s="88" t="e">
        <f>+#REF!-'[1]Приложение №1'!$P1188</f>
        <v>#REF!</v>
      </c>
      <c r="Z375" s="46">
        <f t="shared" si="152"/>
        <v>133828117.43999989</v>
      </c>
      <c r="AA375" s="31">
        <v>13963940.4881831</v>
      </c>
      <c r="AB375" s="31">
        <v>9583521.8977096193</v>
      </c>
      <c r="AC375" s="31">
        <v>5833663.0608244799</v>
      </c>
      <c r="AD375" s="31">
        <v>5263338.7413885603</v>
      </c>
      <c r="AE375" s="31">
        <v>0</v>
      </c>
      <c r="AF375" s="31"/>
      <c r="AG375" s="31">
        <v>671777.6317728</v>
      </c>
      <c r="AH375" s="31">
        <v>0</v>
      </c>
      <c r="AI375" s="31">
        <v>6811959.918141</v>
      </c>
      <c r="AJ375" s="31">
        <v>0</v>
      </c>
      <c r="AK375" s="31">
        <v>59138470.018736601</v>
      </c>
      <c r="AL375" s="31">
        <v>15552139.698891999</v>
      </c>
      <c r="AM375" s="31">
        <v>13116434.001499999</v>
      </c>
      <c r="AN375" s="47">
        <v>1338281.1743999999</v>
      </c>
      <c r="AO375" s="48">
        <v>2554590.8084517401</v>
      </c>
      <c r="AP375" s="91">
        <f>+N375-'Приложение №2'!E375</f>
        <v>0</v>
      </c>
      <c r="AQ375" s="93">
        <f>3444334.74-R156</f>
        <v>2703195.71</v>
      </c>
      <c r="AR375" s="6">
        <f>+(K375*13.29+L375*22.52)*12*0.85</f>
        <v>842816.62619999982</v>
      </c>
      <c r="AS375" s="6">
        <f>+(K375*13.29+L375*22.52)*12*30-S156</f>
        <v>10611481.079072803</v>
      </c>
      <c r="AT375" s="88">
        <f t="shared" si="139"/>
        <v>849449.88574589789</v>
      </c>
    </row>
    <row r="376" spans="1:46">
      <c r="A376" s="105">
        <f t="shared" si="141"/>
        <v>361</v>
      </c>
      <c r="B376" s="106">
        <f t="shared" si="142"/>
        <v>168</v>
      </c>
      <c r="C376" s="68" t="s">
        <v>228</v>
      </c>
      <c r="D376" s="68" t="s">
        <v>427</v>
      </c>
      <c r="E376" s="69">
        <v>1968</v>
      </c>
      <c r="F376" s="69">
        <v>2015</v>
      </c>
      <c r="G376" s="69" t="s">
        <v>58</v>
      </c>
      <c r="H376" s="69">
        <v>4</v>
      </c>
      <c r="I376" s="69">
        <v>4</v>
      </c>
      <c r="J376" s="79">
        <v>2529.1</v>
      </c>
      <c r="K376" s="79">
        <v>2238.1</v>
      </c>
      <c r="L376" s="79">
        <v>227.2</v>
      </c>
      <c r="M376" s="80">
        <v>104</v>
      </c>
      <c r="N376" s="81">
        <f t="shared" si="137"/>
        <v>2922653.7443820001</v>
      </c>
      <c r="O376" s="79"/>
      <c r="P376" s="85"/>
      <c r="Q376" s="85"/>
      <c r="R376" s="85">
        <f t="shared" si="145"/>
        <v>1397271.15</v>
      </c>
      <c r="S376" s="85">
        <f>+'Приложение №2'!E376-'Приложение №1'!R376</f>
        <v>1525382.5943820002</v>
      </c>
      <c r="T376" s="85">
        <v>0</v>
      </c>
      <c r="U376" s="79">
        <f t="shared" si="148"/>
        <v>1185.516466305115</v>
      </c>
      <c r="V376" s="79">
        <f t="shared" si="148"/>
        <v>1185.516466305115</v>
      </c>
      <c r="W376" s="87">
        <v>2023</v>
      </c>
      <c r="X376" s="88" t="e">
        <f>+#REF!-'[1]Приложение №1'!$P1587</f>
        <v>#REF!</v>
      </c>
      <c r="Z376" s="46">
        <f t="shared" si="152"/>
        <v>29885518.550000001</v>
      </c>
      <c r="AA376" s="31">
        <v>6731956.0892438404</v>
      </c>
      <c r="AB376" s="31">
        <v>2468626.27801314</v>
      </c>
      <c r="AC376" s="31">
        <v>2579135.1598849199</v>
      </c>
      <c r="AD376" s="31">
        <v>1614732.13773312</v>
      </c>
      <c r="AE376" s="31">
        <v>0</v>
      </c>
      <c r="AF376" s="31"/>
      <c r="AG376" s="31">
        <v>222240.79473287999</v>
      </c>
      <c r="AH376" s="31">
        <v>0</v>
      </c>
      <c r="AI376" s="31">
        <v>12664980.5522436</v>
      </c>
      <c r="AJ376" s="31">
        <v>0</v>
      </c>
      <c r="AK376" s="31">
        <v>0</v>
      </c>
      <c r="AL376" s="31">
        <v>0</v>
      </c>
      <c r="AM376" s="31">
        <v>2730265.4369999999</v>
      </c>
      <c r="AN376" s="47">
        <v>298855.18550000002</v>
      </c>
      <c r="AO376" s="48">
        <v>574726.91564849997</v>
      </c>
      <c r="AP376" s="91">
        <f>+N376-'Приложение №2'!E376</f>
        <v>0</v>
      </c>
      <c r="AQ376" s="6">
        <v>1122636.1499999999</v>
      </c>
      <c r="AR376" s="6">
        <f>+(K376*10+L376*20)*12*0.85</f>
        <v>274635</v>
      </c>
      <c r="AS376" s="6">
        <f>+(K376*10+L376*20)*12*30</f>
        <v>9693000</v>
      </c>
      <c r="AT376" s="88">
        <f t="shared" si="139"/>
        <v>-8167617.4056179998</v>
      </c>
    </row>
    <row r="377" spans="1:46">
      <c r="A377" s="105">
        <f t="shared" si="141"/>
        <v>362</v>
      </c>
      <c r="B377" s="106">
        <f t="shared" si="142"/>
        <v>169</v>
      </c>
      <c r="C377" s="68" t="s">
        <v>228</v>
      </c>
      <c r="D377" s="68" t="s">
        <v>428</v>
      </c>
      <c r="E377" s="69">
        <v>1990</v>
      </c>
      <c r="F377" s="69">
        <v>2015</v>
      </c>
      <c r="G377" s="69" t="s">
        <v>58</v>
      </c>
      <c r="H377" s="69">
        <v>9</v>
      </c>
      <c r="I377" s="69">
        <v>1</v>
      </c>
      <c r="J377" s="79">
        <v>2286.6999999999998</v>
      </c>
      <c r="K377" s="79">
        <v>2021.3</v>
      </c>
      <c r="L377" s="79">
        <v>0</v>
      </c>
      <c r="M377" s="80">
        <v>76</v>
      </c>
      <c r="N377" s="81">
        <f t="shared" si="137"/>
        <v>2330029.3229999999</v>
      </c>
      <c r="O377" s="79"/>
      <c r="P377" s="85"/>
      <c r="Q377" s="85"/>
      <c r="R377" s="85">
        <f t="shared" si="145"/>
        <v>1446929.3654</v>
      </c>
      <c r="S377" s="85">
        <f>+'Приложение №2'!E377-'Приложение №1'!R377</f>
        <v>883099.95759999985</v>
      </c>
      <c r="T377" s="85">
        <v>0</v>
      </c>
      <c r="U377" s="79">
        <f t="shared" si="148"/>
        <v>1152.7380017810319</v>
      </c>
      <c r="V377" s="79">
        <f t="shared" si="148"/>
        <v>1152.7380017810319</v>
      </c>
      <c r="W377" s="87">
        <v>2023</v>
      </c>
      <c r="X377" s="88" t="e">
        <f>+#REF!-'[1]Приложение №1'!$P1588</f>
        <v>#REF!</v>
      </c>
      <c r="Z377" s="46">
        <f t="shared" si="152"/>
        <v>2588921.4699999997</v>
      </c>
      <c r="AA377" s="31">
        <v>0</v>
      </c>
      <c r="AB377" s="31">
        <v>0</v>
      </c>
      <c r="AC377" s="31">
        <v>0</v>
      </c>
      <c r="AD377" s="31">
        <v>0</v>
      </c>
      <c r="AE377" s="31">
        <v>0</v>
      </c>
      <c r="AF377" s="31"/>
      <c r="AG377" s="31">
        <v>0</v>
      </c>
      <c r="AH377" s="31">
        <v>0</v>
      </c>
      <c r="AI377" s="31">
        <v>2280166.6954878001</v>
      </c>
      <c r="AJ377" s="31">
        <v>0</v>
      </c>
      <c r="AK377" s="31">
        <v>0</v>
      </c>
      <c r="AL377" s="31">
        <v>0</v>
      </c>
      <c r="AM377" s="31">
        <v>233002.93229999999</v>
      </c>
      <c r="AN377" s="47">
        <v>25889.2147</v>
      </c>
      <c r="AO377" s="48">
        <v>49862.627512200001</v>
      </c>
      <c r="AP377" s="91">
        <f>+N377-'Приложение №2'!E377</f>
        <v>0</v>
      </c>
      <c r="AQ377" s="6">
        <v>1172925.98</v>
      </c>
      <c r="AR377" s="6">
        <f>+(K377*13.29+L377*22.52)*12*0.85</f>
        <v>274003.38539999997</v>
      </c>
      <c r="AS377" s="6">
        <f>+(K377*13.29+L377*22.52)*12*30</f>
        <v>9670707.7200000007</v>
      </c>
      <c r="AT377" s="88">
        <f t="shared" si="139"/>
        <v>-8787607.7624000013</v>
      </c>
    </row>
    <row r="378" spans="1:46">
      <c r="A378" s="105">
        <f t="shared" si="141"/>
        <v>363</v>
      </c>
      <c r="B378" s="106">
        <f t="shared" si="142"/>
        <v>170</v>
      </c>
      <c r="C378" s="68" t="s">
        <v>228</v>
      </c>
      <c r="D378" s="68" t="s">
        <v>429</v>
      </c>
      <c r="E378" s="69">
        <v>1967</v>
      </c>
      <c r="F378" s="69">
        <v>2015</v>
      </c>
      <c r="G378" s="69" t="s">
        <v>58</v>
      </c>
      <c r="H378" s="69">
        <v>3</v>
      </c>
      <c r="I378" s="69">
        <v>3</v>
      </c>
      <c r="J378" s="79">
        <v>1753.5</v>
      </c>
      <c r="K378" s="79">
        <v>1262.7</v>
      </c>
      <c r="L378" s="79">
        <v>455.8</v>
      </c>
      <c r="M378" s="80">
        <v>37</v>
      </c>
      <c r="N378" s="81">
        <f t="shared" si="137"/>
        <v>1941365.751134</v>
      </c>
      <c r="O378" s="79"/>
      <c r="P378" s="85"/>
      <c r="Q378" s="85"/>
      <c r="R378" s="85">
        <f t="shared" si="145"/>
        <v>1293797.6600000001</v>
      </c>
      <c r="S378" s="85">
        <f>+'Приложение №2'!E378-'Приложение №1'!R378</f>
        <v>647568.09113399987</v>
      </c>
      <c r="T378" s="85">
        <v>0</v>
      </c>
      <c r="U378" s="79">
        <f t="shared" si="148"/>
        <v>1129.6862095629911</v>
      </c>
      <c r="V378" s="79">
        <f t="shared" si="148"/>
        <v>1129.6862095629911</v>
      </c>
      <c r="W378" s="87">
        <v>2023</v>
      </c>
      <c r="X378" s="88" t="e">
        <f>+#REF!-'[1]Приложение №1'!$P1589</f>
        <v>#REF!</v>
      </c>
      <c r="Z378" s="46">
        <f t="shared" si="152"/>
        <v>34868708.160000011</v>
      </c>
      <c r="AA378" s="31">
        <v>5996729.9781097798</v>
      </c>
      <c r="AB378" s="31">
        <v>3648890.3764198199</v>
      </c>
      <c r="AC378" s="31">
        <v>1719410.92721748</v>
      </c>
      <c r="AD378" s="31">
        <v>1465289.8013577601</v>
      </c>
      <c r="AE378" s="31">
        <v>0</v>
      </c>
      <c r="AF378" s="31"/>
      <c r="AG378" s="31">
        <v>511593.88939175999</v>
      </c>
      <c r="AH378" s="31">
        <v>0</v>
      </c>
      <c r="AI378" s="31">
        <v>17347540.944258001</v>
      </c>
      <c r="AJ378" s="31">
        <v>0</v>
      </c>
      <c r="AK378" s="31">
        <v>0</v>
      </c>
      <c r="AL378" s="31">
        <v>0</v>
      </c>
      <c r="AM378" s="31">
        <v>3159448.9174000002</v>
      </c>
      <c r="AN378" s="47">
        <v>348687.08159999998</v>
      </c>
      <c r="AO378" s="48">
        <v>671116.24424539995</v>
      </c>
      <c r="AP378" s="91">
        <f>+N378-'Приложение №2'!E378</f>
        <v>0</v>
      </c>
      <c r="AQ378" s="6">
        <v>1072019.06</v>
      </c>
      <c r="AR378" s="6">
        <f t="shared" ref="AR378:AR395" si="153">+(K378*10+L378*20)*12*0.85</f>
        <v>221778.6</v>
      </c>
      <c r="AS378" s="6">
        <f t="shared" ref="AS378:AS395" si="154">+(K378*10+L378*20)*12*30</f>
        <v>7827480</v>
      </c>
      <c r="AT378" s="88">
        <f t="shared" si="139"/>
        <v>-7179911.9088660004</v>
      </c>
    </row>
    <row r="379" spans="1:46">
      <c r="A379" s="105">
        <f t="shared" si="141"/>
        <v>364</v>
      </c>
      <c r="B379" s="106">
        <f t="shared" si="142"/>
        <v>171</v>
      </c>
      <c r="C379" s="68" t="s">
        <v>228</v>
      </c>
      <c r="D379" s="68" t="s">
        <v>430</v>
      </c>
      <c r="E379" s="69">
        <v>1968</v>
      </c>
      <c r="F379" s="69">
        <v>2015</v>
      </c>
      <c r="G379" s="69" t="s">
        <v>58</v>
      </c>
      <c r="H379" s="69">
        <v>4</v>
      </c>
      <c r="I379" s="69">
        <v>2</v>
      </c>
      <c r="J379" s="79">
        <v>1345.8</v>
      </c>
      <c r="K379" s="79">
        <v>1132</v>
      </c>
      <c r="L379" s="79">
        <v>118.5</v>
      </c>
      <c r="M379" s="80">
        <v>46</v>
      </c>
      <c r="N379" s="81">
        <f t="shared" si="137"/>
        <v>1477282.3724400001</v>
      </c>
      <c r="O379" s="79"/>
      <c r="P379" s="85"/>
      <c r="Q379" s="85"/>
      <c r="R379" s="85">
        <f t="shared" si="145"/>
        <v>589579.19999999995</v>
      </c>
      <c r="S379" s="85">
        <f>+'Приложение №2'!E379-'Приложение №1'!R379</f>
        <v>887703.17243999988</v>
      </c>
      <c r="T379" s="85">
        <v>1.16415321826935E-10</v>
      </c>
      <c r="U379" s="79">
        <f t="shared" si="148"/>
        <v>1181.3533566093563</v>
      </c>
      <c r="V379" s="79">
        <f t="shared" si="148"/>
        <v>1181.3533566093563</v>
      </c>
      <c r="W379" s="87">
        <v>2023</v>
      </c>
      <c r="X379" s="88" t="e">
        <f>+#REF!-'[1]Приложение №1'!$P1590</f>
        <v>#REF!</v>
      </c>
      <c r="Z379" s="46">
        <f t="shared" si="152"/>
        <v>15236078.209999999</v>
      </c>
      <c r="AA379" s="31">
        <v>3432050.52323406</v>
      </c>
      <c r="AB379" s="31">
        <v>1258542.09075378</v>
      </c>
      <c r="AC379" s="31">
        <v>1314881.1524797201</v>
      </c>
      <c r="AD379" s="31">
        <v>823214.26413408003</v>
      </c>
      <c r="AE379" s="31">
        <v>0</v>
      </c>
      <c r="AF379" s="31"/>
      <c r="AG379" s="31">
        <v>113301.62983020001</v>
      </c>
      <c r="AH379" s="31">
        <v>0</v>
      </c>
      <c r="AI379" s="31">
        <v>6456793.9123547999</v>
      </c>
      <c r="AJ379" s="31">
        <v>0</v>
      </c>
      <c r="AK379" s="31">
        <v>0</v>
      </c>
      <c r="AL379" s="31">
        <v>0</v>
      </c>
      <c r="AM379" s="31">
        <v>1391929.5955000001</v>
      </c>
      <c r="AN379" s="47">
        <v>152360.78210000001</v>
      </c>
      <c r="AO379" s="48">
        <v>293004.25961335999</v>
      </c>
      <c r="AP379" s="91">
        <f>+N379-'Приложение №2'!E379</f>
        <v>0</v>
      </c>
      <c r="AQ379" s="6">
        <v>449941.2</v>
      </c>
      <c r="AR379" s="6">
        <f t="shared" si="153"/>
        <v>139638</v>
      </c>
      <c r="AS379" s="6">
        <f t="shared" si="154"/>
        <v>4928400</v>
      </c>
      <c r="AT379" s="88">
        <f t="shared" si="139"/>
        <v>-4040696.8275600001</v>
      </c>
    </row>
    <row r="380" spans="1:46">
      <c r="A380" s="105">
        <f t="shared" si="141"/>
        <v>365</v>
      </c>
      <c r="B380" s="106">
        <f t="shared" si="142"/>
        <v>172</v>
      </c>
      <c r="C380" s="68" t="s">
        <v>228</v>
      </c>
      <c r="D380" s="68" t="s">
        <v>431</v>
      </c>
      <c r="E380" s="69">
        <v>1967</v>
      </c>
      <c r="F380" s="69">
        <v>2013</v>
      </c>
      <c r="G380" s="69" t="s">
        <v>58</v>
      </c>
      <c r="H380" s="69">
        <v>3</v>
      </c>
      <c r="I380" s="69">
        <v>3</v>
      </c>
      <c r="J380" s="79">
        <v>1661.3</v>
      </c>
      <c r="K380" s="79">
        <v>1287.5999999999999</v>
      </c>
      <c r="L380" s="79">
        <v>250.7</v>
      </c>
      <c r="M380" s="80">
        <v>74</v>
      </c>
      <c r="N380" s="81">
        <f t="shared" si="137"/>
        <v>1889068.518868</v>
      </c>
      <c r="O380" s="79"/>
      <c r="P380" s="85"/>
      <c r="Q380" s="85"/>
      <c r="R380" s="85">
        <f t="shared" si="145"/>
        <v>899609.91</v>
      </c>
      <c r="S380" s="85">
        <f>+'Приложение №2'!E380-'Приложение №1'!R380</f>
        <v>989458.60886799998</v>
      </c>
      <c r="T380" s="85">
        <v>0</v>
      </c>
      <c r="U380" s="79">
        <f t="shared" si="148"/>
        <v>1228.0234797295716</v>
      </c>
      <c r="V380" s="79">
        <f t="shared" si="148"/>
        <v>1228.0234797295716</v>
      </c>
      <c r="W380" s="87">
        <v>2023</v>
      </c>
      <c r="X380" s="88" t="e">
        <f>+#REF!-'[1]Приложение №1'!$P1593</f>
        <v>#REF!</v>
      </c>
      <c r="Z380" s="46">
        <f t="shared" si="152"/>
        <v>14747148.670000002</v>
      </c>
      <c r="AA380" s="31">
        <v>5828747.4672991196</v>
      </c>
      <c r="AB380" s="31">
        <v>3546676.3733486398</v>
      </c>
      <c r="AC380" s="31">
        <v>1671246.17812992</v>
      </c>
      <c r="AD380" s="31">
        <v>1424243.59065324</v>
      </c>
      <c r="AE380" s="31">
        <v>0</v>
      </c>
      <c r="AF380" s="31"/>
      <c r="AG380" s="31">
        <v>497262.94218215998</v>
      </c>
      <c r="AH380" s="31">
        <v>0</v>
      </c>
      <c r="AI380" s="31">
        <v>0</v>
      </c>
      <c r="AJ380" s="31">
        <v>0</v>
      </c>
      <c r="AK380" s="31">
        <v>0</v>
      </c>
      <c r="AL380" s="31">
        <v>0</v>
      </c>
      <c r="AM380" s="31">
        <v>1347912.8755000001</v>
      </c>
      <c r="AN380" s="47">
        <v>147471.48670000001</v>
      </c>
      <c r="AO380" s="48">
        <v>283587.75618691999</v>
      </c>
      <c r="AP380" s="91">
        <f>+N380-'Приложение №2'!E380</f>
        <v>0</v>
      </c>
      <c r="AQ380" s="6">
        <v>717131.91</v>
      </c>
      <c r="AR380" s="6">
        <f t="shared" si="153"/>
        <v>182478</v>
      </c>
      <c r="AS380" s="6">
        <f t="shared" si="154"/>
        <v>6440400</v>
      </c>
      <c r="AT380" s="88">
        <f t="shared" si="139"/>
        <v>-5450941.3911319999</v>
      </c>
    </row>
    <row r="381" spans="1:46">
      <c r="A381" s="105">
        <f t="shared" si="141"/>
        <v>366</v>
      </c>
      <c r="B381" s="106">
        <f t="shared" si="142"/>
        <v>173</v>
      </c>
      <c r="C381" s="68" t="s">
        <v>228</v>
      </c>
      <c r="D381" s="68" t="s">
        <v>432</v>
      </c>
      <c r="E381" s="69">
        <v>1969</v>
      </c>
      <c r="F381" s="69">
        <v>1969</v>
      </c>
      <c r="G381" s="69" t="s">
        <v>58</v>
      </c>
      <c r="H381" s="69">
        <v>4</v>
      </c>
      <c r="I381" s="69">
        <v>2</v>
      </c>
      <c r="J381" s="79">
        <v>1357.7</v>
      </c>
      <c r="K381" s="79">
        <v>1089.9000000000001</v>
      </c>
      <c r="L381" s="79">
        <v>150.80000000000001</v>
      </c>
      <c r="M381" s="80">
        <v>48</v>
      </c>
      <c r="N381" s="81">
        <f t="shared" si="137"/>
        <v>1536021.1428999999</v>
      </c>
      <c r="O381" s="79"/>
      <c r="P381" s="85"/>
      <c r="Q381" s="85"/>
      <c r="R381" s="85">
        <f t="shared" si="145"/>
        <v>626793.46</v>
      </c>
      <c r="S381" s="85">
        <f>+'Приложение №2'!E381-'Приложение №1'!R381</f>
        <v>909227.6828999999</v>
      </c>
      <c r="T381" s="85">
        <v>0</v>
      </c>
      <c r="U381" s="79">
        <f t="shared" si="148"/>
        <v>1238.0278414604657</v>
      </c>
      <c r="V381" s="79">
        <f t="shared" si="148"/>
        <v>1238.0278414604657</v>
      </c>
      <c r="W381" s="87">
        <v>2023</v>
      </c>
      <c r="X381" s="88" t="e">
        <f>+#REF!-'[1]Приложение №1'!$P1595</f>
        <v>#REF!</v>
      </c>
      <c r="Z381" s="46">
        <f t="shared" si="152"/>
        <v>8198144.5299999984</v>
      </c>
      <c r="AA381" s="31">
        <v>3559333.0036773598</v>
      </c>
      <c r="AB381" s="31">
        <v>1305216.9162526201</v>
      </c>
      <c r="AC381" s="31">
        <v>1363645.39662456</v>
      </c>
      <c r="AD381" s="31">
        <v>853744.33726847998</v>
      </c>
      <c r="AE381" s="31">
        <v>0</v>
      </c>
      <c r="AF381" s="31"/>
      <c r="AG381" s="31">
        <v>117503.58224136</v>
      </c>
      <c r="AH381" s="31">
        <v>0</v>
      </c>
      <c r="AI381" s="31">
        <v>0</v>
      </c>
      <c r="AJ381" s="31">
        <v>0</v>
      </c>
      <c r="AK381" s="31">
        <v>0</v>
      </c>
      <c r="AL381" s="31">
        <v>0</v>
      </c>
      <c r="AM381" s="31">
        <v>759282.60640000005</v>
      </c>
      <c r="AN381" s="47">
        <v>81981.445300000007</v>
      </c>
      <c r="AO381" s="48">
        <v>157437.24223562001</v>
      </c>
      <c r="AP381" s="91">
        <f>+N381-'Приложение №2'!E381</f>
        <v>0</v>
      </c>
      <c r="AQ381" s="6">
        <v>484860.46</v>
      </c>
      <c r="AR381" s="6">
        <f t="shared" si="153"/>
        <v>141933</v>
      </c>
      <c r="AS381" s="6">
        <f t="shared" si="154"/>
        <v>5009400</v>
      </c>
      <c r="AT381" s="88">
        <f t="shared" si="139"/>
        <v>-4100172.3171000001</v>
      </c>
    </row>
    <row r="382" spans="1:46">
      <c r="A382" s="105">
        <f t="shared" si="141"/>
        <v>367</v>
      </c>
      <c r="B382" s="106">
        <f t="shared" si="142"/>
        <v>174</v>
      </c>
      <c r="C382" s="68" t="s">
        <v>228</v>
      </c>
      <c r="D382" s="68" t="s">
        <v>433</v>
      </c>
      <c r="E382" s="69">
        <v>1972</v>
      </c>
      <c r="F382" s="69">
        <v>1972</v>
      </c>
      <c r="G382" s="69" t="s">
        <v>58</v>
      </c>
      <c r="H382" s="69">
        <v>4</v>
      </c>
      <c r="I382" s="69">
        <v>2</v>
      </c>
      <c r="J382" s="79">
        <v>1419.91</v>
      </c>
      <c r="K382" s="79">
        <v>1089.9100000000001</v>
      </c>
      <c r="L382" s="79">
        <v>330</v>
      </c>
      <c r="M382" s="80">
        <v>53</v>
      </c>
      <c r="N382" s="81">
        <f t="shared" si="137"/>
        <v>1344004.72</v>
      </c>
      <c r="O382" s="79"/>
      <c r="P382" s="85"/>
      <c r="Q382" s="85"/>
      <c r="R382" s="85">
        <f t="shared" si="145"/>
        <v>992178.5199999999</v>
      </c>
      <c r="S382" s="85">
        <f>+'Приложение №2'!E382-'Приложение №1'!R382</f>
        <v>351826.20000000007</v>
      </c>
      <c r="T382" s="85">
        <v>0</v>
      </c>
      <c r="U382" s="79">
        <f t="shared" si="148"/>
        <v>946.54218929368756</v>
      </c>
      <c r="V382" s="79">
        <f t="shared" si="148"/>
        <v>946.54218929368756</v>
      </c>
      <c r="W382" s="87">
        <v>2023</v>
      </c>
      <c r="X382" s="88" t="e">
        <f>+#REF!-'[1]Приложение №1'!$P1599</f>
        <v>#REF!</v>
      </c>
      <c r="Z382" s="46">
        <f t="shared" si="152"/>
        <v>7184246.7199999997</v>
      </c>
      <c r="AA382" s="31">
        <v>3119135.8409756999</v>
      </c>
      <c r="AB382" s="31">
        <v>1143795.4428423599</v>
      </c>
      <c r="AC382" s="31">
        <v>1194997.8356148</v>
      </c>
      <c r="AD382" s="31">
        <v>748158.30905759998</v>
      </c>
      <c r="AE382" s="31">
        <v>0</v>
      </c>
      <c r="AF382" s="31"/>
      <c r="AG382" s="31">
        <v>102971.44054764</v>
      </c>
      <c r="AH382" s="31">
        <v>0</v>
      </c>
      <c r="AI382" s="31">
        <v>0</v>
      </c>
      <c r="AJ382" s="31">
        <v>0</v>
      </c>
      <c r="AK382" s="31">
        <v>0</v>
      </c>
      <c r="AL382" s="31">
        <v>0</v>
      </c>
      <c r="AM382" s="31">
        <v>665379.04429999995</v>
      </c>
      <c r="AN382" s="47">
        <v>71842.467199999999</v>
      </c>
      <c r="AO382" s="48">
        <v>137966.3394619</v>
      </c>
      <c r="AP382" s="91">
        <f>+N382-'Приложение №2'!E382</f>
        <v>0</v>
      </c>
      <c r="AQ382" s="6">
        <v>813687.7</v>
      </c>
      <c r="AR382" s="6">
        <f t="shared" si="153"/>
        <v>178490.81999999998</v>
      </c>
      <c r="AS382" s="6">
        <f t="shared" si="154"/>
        <v>6299675.9999999991</v>
      </c>
      <c r="AT382" s="88">
        <f t="shared" si="139"/>
        <v>-5947849.7999999989</v>
      </c>
    </row>
    <row r="383" spans="1:46">
      <c r="A383" s="105">
        <f t="shared" si="141"/>
        <v>368</v>
      </c>
      <c r="B383" s="106">
        <f t="shared" si="142"/>
        <v>175</v>
      </c>
      <c r="C383" s="68" t="s">
        <v>228</v>
      </c>
      <c r="D383" s="68" t="s">
        <v>434</v>
      </c>
      <c r="E383" s="69">
        <v>1969</v>
      </c>
      <c r="F383" s="69">
        <v>1969</v>
      </c>
      <c r="G383" s="69" t="s">
        <v>58</v>
      </c>
      <c r="H383" s="69">
        <v>4</v>
      </c>
      <c r="I383" s="69">
        <v>2</v>
      </c>
      <c r="J383" s="79">
        <v>1375</v>
      </c>
      <c r="K383" s="79">
        <v>1257.0999999999999</v>
      </c>
      <c r="L383" s="79">
        <v>0</v>
      </c>
      <c r="M383" s="80">
        <v>53</v>
      </c>
      <c r="N383" s="81">
        <f t="shared" si="137"/>
        <v>1553171.629552</v>
      </c>
      <c r="O383" s="79"/>
      <c r="P383" s="85"/>
      <c r="Q383" s="85"/>
      <c r="R383" s="85">
        <f t="shared" si="145"/>
        <v>727887.47</v>
      </c>
      <c r="S383" s="85">
        <f>+'Приложение №2'!E383-'Приложение №1'!R383</f>
        <v>825284.159552</v>
      </c>
      <c r="T383" s="85">
        <v>0</v>
      </c>
      <c r="U383" s="79">
        <f t="shared" si="148"/>
        <v>1235.519552582929</v>
      </c>
      <c r="V383" s="79">
        <f t="shared" si="148"/>
        <v>1235.519552582929</v>
      </c>
      <c r="W383" s="87">
        <v>2023</v>
      </c>
      <c r="X383" s="88" t="e">
        <f>+#REF!-'[1]Приложение №1'!$P1601</f>
        <v>#REF!</v>
      </c>
      <c r="Z383" s="46">
        <f t="shared" si="152"/>
        <v>15991596.719999999</v>
      </c>
      <c r="AA383" s="31">
        <v>3602237.2105683601</v>
      </c>
      <c r="AB383" s="31">
        <v>1320950.0034994199</v>
      </c>
      <c r="AC383" s="31">
        <v>1380082.7808234601</v>
      </c>
      <c r="AD383" s="31">
        <v>864035.37315648003</v>
      </c>
      <c r="AE383" s="31">
        <v>0</v>
      </c>
      <c r="AF383" s="31"/>
      <c r="AG383" s="31">
        <v>118919.97069456</v>
      </c>
      <c r="AH383" s="31">
        <v>0</v>
      </c>
      <c r="AI383" s="31">
        <v>6776969.9586875997</v>
      </c>
      <c r="AJ383" s="31">
        <v>0</v>
      </c>
      <c r="AK383" s="31">
        <v>0</v>
      </c>
      <c r="AL383" s="31">
        <v>0</v>
      </c>
      <c r="AM383" s="31">
        <v>1460951.8570000001</v>
      </c>
      <c r="AN383" s="47">
        <v>159915.96720000001</v>
      </c>
      <c r="AO383" s="48">
        <v>307533.59837011999</v>
      </c>
      <c r="AP383" s="91">
        <f>+N383-'Приложение №2'!E383</f>
        <v>0</v>
      </c>
      <c r="AQ383" s="6">
        <v>599663.27</v>
      </c>
      <c r="AR383" s="6">
        <f t="shared" si="153"/>
        <v>128224.2</v>
      </c>
      <c r="AS383" s="6">
        <f t="shared" si="154"/>
        <v>4525560</v>
      </c>
      <c r="AT383" s="88">
        <f t="shared" si="139"/>
        <v>-3700275.840448</v>
      </c>
    </row>
    <row r="384" spans="1:46">
      <c r="A384" s="105">
        <f t="shared" si="141"/>
        <v>369</v>
      </c>
      <c r="B384" s="106">
        <f t="shared" si="142"/>
        <v>176</v>
      </c>
      <c r="C384" s="68" t="s">
        <v>228</v>
      </c>
      <c r="D384" s="68" t="s">
        <v>435</v>
      </c>
      <c r="E384" s="69">
        <v>1971</v>
      </c>
      <c r="F384" s="69">
        <v>1971</v>
      </c>
      <c r="G384" s="69" t="s">
        <v>58</v>
      </c>
      <c r="H384" s="69">
        <v>4</v>
      </c>
      <c r="I384" s="69">
        <v>2</v>
      </c>
      <c r="J384" s="79">
        <v>1403.6</v>
      </c>
      <c r="K384" s="79">
        <v>1280.0999999999999</v>
      </c>
      <c r="L384" s="79">
        <v>42.7</v>
      </c>
      <c r="M384" s="80">
        <v>67</v>
      </c>
      <c r="N384" s="81">
        <f t="shared" si="137"/>
        <v>1527666.804064</v>
      </c>
      <c r="O384" s="79"/>
      <c r="P384" s="85"/>
      <c r="Q384" s="85"/>
      <c r="R384" s="85">
        <f t="shared" si="145"/>
        <v>685177.66</v>
      </c>
      <c r="S384" s="85">
        <f>+'Приложение №2'!E384-'Приложение №1'!R384</f>
        <v>842489.14406399999</v>
      </c>
      <c r="T384" s="85">
        <v>0</v>
      </c>
      <c r="U384" s="79">
        <f t="shared" si="148"/>
        <v>1154.8736045237376</v>
      </c>
      <c r="V384" s="79">
        <f t="shared" si="148"/>
        <v>1154.8736045237376</v>
      </c>
      <c r="W384" s="87">
        <v>2023</v>
      </c>
      <c r="X384" s="88" t="e">
        <f>+#REF!-'[1]Приложение №1'!$P1602</f>
        <v>#REF!</v>
      </c>
      <c r="Z384" s="46">
        <f t="shared" si="152"/>
        <v>9191213.3916226011</v>
      </c>
      <c r="AA384" s="31">
        <v>3593084.3130982802</v>
      </c>
      <c r="AB384" s="31">
        <v>1317593.61677916</v>
      </c>
      <c r="AC384" s="31">
        <v>1376576.13711912</v>
      </c>
      <c r="AD384" s="31">
        <v>861839.95216703997</v>
      </c>
      <c r="AE384" s="31">
        <v>0</v>
      </c>
      <c r="AF384" s="31"/>
      <c r="AG384" s="31">
        <v>118617.8097426</v>
      </c>
      <c r="AH384" s="31">
        <v>0</v>
      </c>
      <c r="AI384" s="31"/>
      <c r="AJ384" s="31">
        <v>0</v>
      </c>
      <c r="AK384" s="31">
        <v>0</v>
      </c>
      <c r="AL384" s="31">
        <v>0</v>
      </c>
      <c r="AM384" s="31">
        <v>1457239.736</v>
      </c>
      <c r="AN384" s="47">
        <v>159509.63800000001</v>
      </c>
      <c r="AO384" s="48">
        <v>306752.18871640001</v>
      </c>
      <c r="AP384" s="91">
        <f>+N384-'Приложение №2'!E384</f>
        <v>0</v>
      </c>
      <c r="AQ384" s="6">
        <v>545896.66</v>
      </c>
      <c r="AR384" s="6">
        <f t="shared" si="153"/>
        <v>139281</v>
      </c>
      <c r="AS384" s="6">
        <f t="shared" si="154"/>
        <v>4915800</v>
      </c>
      <c r="AT384" s="88">
        <f t="shared" si="139"/>
        <v>-4073310.8559360001</v>
      </c>
    </row>
    <row r="385" spans="1:46">
      <c r="A385" s="105">
        <f t="shared" si="141"/>
        <v>370</v>
      </c>
      <c r="B385" s="106">
        <f t="shared" si="142"/>
        <v>177</v>
      </c>
      <c r="C385" s="68" t="s">
        <v>228</v>
      </c>
      <c r="D385" s="68" t="s">
        <v>436</v>
      </c>
      <c r="E385" s="69">
        <v>1970</v>
      </c>
      <c r="F385" s="69">
        <v>2015</v>
      </c>
      <c r="G385" s="69" t="s">
        <v>58</v>
      </c>
      <c r="H385" s="69">
        <v>4</v>
      </c>
      <c r="I385" s="69">
        <v>2</v>
      </c>
      <c r="J385" s="79">
        <v>1391.9</v>
      </c>
      <c r="K385" s="79">
        <v>1360</v>
      </c>
      <c r="L385" s="79">
        <v>0</v>
      </c>
      <c r="M385" s="80">
        <v>56</v>
      </c>
      <c r="N385" s="81">
        <f t="shared" si="137"/>
        <v>13671731.356000001</v>
      </c>
      <c r="O385" s="79"/>
      <c r="P385" s="85">
        <v>2814922.19666667</v>
      </c>
      <c r="Q385" s="85"/>
      <c r="R385" s="85">
        <f t="shared" si="145"/>
        <v>710136.45</v>
      </c>
      <c r="S385" s="85">
        <f t="shared" si="146"/>
        <v>4896000</v>
      </c>
      <c r="T385" s="85">
        <f>+'Приложение №2'!E385-'Приложение №1'!P385-'Приложение №1'!Q385-'Приложение №1'!R385-'Приложение №1'!S385</f>
        <v>5250672.7093333304</v>
      </c>
      <c r="U385" s="79">
        <f t="shared" si="148"/>
        <v>10052.743644117647</v>
      </c>
      <c r="V385" s="79">
        <f t="shared" si="148"/>
        <v>10052.743644117647</v>
      </c>
      <c r="W385" s="87">
        <v>2023</v>
      </c>
      <c r="X385" s="88" t="e">
        <f>+#REF!-'[1]Приложение №1'!$P1605</f>
        <v>#REF!</v>
      </c>
      <c r="Z385" s="46">
        <f t="shared" si="152"/>
        <v>16410623.789999999</v>
      </c>
      <c r="AA385" s="31">
        <v>3696626.46572856</v>
      </c>
      <c r="AB385" s="31">
        <v>1355562.79544238</v>
      </c>
      <c r="AC385" s="31">
        <v>1416245.0260610399</v>
      </c>
      <c r="AD385" s="31">
        <v>886675.65211008</v>
      </c>
      <c r="AE385" s="31">
        <v>0</v>
      </c>
      <c r="AF385" s="31"/>
      <c r="AG385" s="31">
        <v>122036.0252916</v>
      </c>
      <c r="AH385" s="31">
        <v>0</v>
      </c>
      <c r="AI385" s="31">
        <v>6954546.5894267997</v>
      </c>
      <c r="AJ385" s="31">
        <v>0</v>
      </c>
      <c r="AK385" s="31">
        <v>0</v>
      </c>
      <c r="AL385" s="31">
        <v>0</v>
      </c>
      <c r="AM385" s="31">
        <v>1499233.111</v>
      </c>
      <c r="AN385" s="47">
        <v>164106.23790000001</v>
      </c>
      <c r="AO385" s="48">
        <v>315591.88703953999</v>
      </c>
      <c r="AP385" s="91">
        <f>+N385-'Приложение №2'!E385</f>
        <v>0</v>
      </c>
      <c r="AQ385" s="6">
        <v>571416.44999999995</v>
      </c>
      <c r="AR385" s="6">
        <f t="shared" si="153"/>
        <v>138720</v>
      </c>
      <c r="AS385" s="6">
        <f t="shared" si="154"/>
        <v>4896000</v>
      </c>
      <c r="AT385" s="88">
        <f t="shared" si="139"/>
        <v>0</v>
      </c>
    </row>
    <row r="386" spans="1:46">
      <c r="A386" s="105">
        <f t="shared" si="141"/>
        <v>371</v>
      </c>
      <c r="B386" s="106">
        <f t="shared" si="142"/>
        <v>178</v>
      </c>
      <c r="C386" s="68" t="s">
        <v>228</v>
      </c>
      <c r="D386" s="68" t="s">
        <v>437</v>
      </c>
      <c r="E386" s="69">
        <v>1970</v>
      </c>
      <c r="F386" s="69">
        <v>2015</v>
      </c>
      <c r="G386" s="69" t="s">
        <v>58</v>
      </c>
      <c r="H386" s="69">
        <v>4</v>
      </c>
      <c r="I386" s="69">
        <v>3</v>
      </c>
      <c r="J386" s="79">
        <v>2337.1999999999998</v>
      </c>
      <c r="K386" s="79">
        <v>1988.4</v>
      </c>
      <c r="L386" s="79">
        <v>46.7</v>
      </c>
      <c r="M386" s="80">
        <v>101</v>
      </c>
      <c r="N386" s="81">
        <f t="shared" si="137"/>
        <v>24002564.149400003</v>
      </c>
      <c r="O386" s="79"/>
      <c r="P386" s="85">
        <v>5180548.3166666701</v>
      </c>
      <c r="Q386" s="85"/>
      <c r="R386" s="85">
        <f t="shared" si="145"/>
        <v>1173314.25</v>
      </c>
      <c r="S386" s="85">
        <f t="shared" si="146"/>
        <v>7494480</v>
      </c>
      <c r="T386" s="85">
        <f>+'Приложение №2'!E386-'Приложение №1'!P386-'Приложение №1'!Q386-'Приложение №1'!R386-'Приложение №1'!S386</f>
        <v>10154221.582733333</v>
      </c>
      <c r="U386" s="79">
        <f t="shared" si="148"/>
        <v>11794.292245786448</v>
      </c>
      <c r="V386" s="79">
        <f t="shared" si="148"/>
        <v>11794.292245786448</v>
      </c>
      <c r="W386" s="87">
        <v>2023</v>
      </c>
      <c r="X386" s="88" t="e">
        <f>+#REF!-'[1]Приложение №1'!$P1606</f>
        <v>#REF!</v>
      </c>
      <c r="Z386" s="46">
        <f t="shared" si="152"/>
        <v>25877715.080000002</v>
      </c>
      <c r="AA386" s="31">
        <v>5829165.7651718399</v>
      </c>
      <c r="AB386" s="31">
        <v>2137570.6530305399</v>
      </c>
      <c r="AC386" s="31">
        <v>2233259.7213103799</v>
      </c>
      <c r="AD386" s="31">
        <v>1398188.1572114399</v>
      </c>
      <c r="AE386" s="31">
        <v>0</v>
      </c>
      <c r="AF386" s="31"/>
      <c r="AG386" s="31">
        <v>192437.14870883999</v>
      </c>
      <c r="AH386" s="31">
        <v>0</v>
      </c>
      <c r="AI386" s="31">
        <v>10966540.7948166</v>
      </c>
      <c r="AJ386" s="31">
        <v>0</v>
      </c>
      <c r="AK386" s="31">
        <v>0</v>
      </c>
      <c r="AL386" s="31">
        <v>0</v>
      </c>
      <c r="AM386" s="31">
        <v>2364122.6417999999</v>
      </c>
      <c r="AN386" s="47">
        <v>258777.1508</v>
      </c>
      <c r="AO386" s="48">
        <v>497653.04715036001</v>
      </c>
      <c r="AP386" s="91">
        <f>+N386-'Приложение №2'!E386</f>
        <v>0</v>
      </c>
      <c r="AQ386" s="6">
        <v>960970.65</v>
      </c>
      <c r="AR386" s="6">
        <f t="shared" si="153"/>
        <v>212343.6</v>
      </c>
      <c r="AS386" s="6">
        <f t="shared" si="154"/>
        <v>7494480</v>
      </c>
      <c r="AT386" s="88">
        <f t="shared" si="139"/>
        <v>0</v>
      </c>
    </row>
    <row r="387" spans="1:46">
      <c r="A387" s="105">
        <f t="shared" si="141"/>
        <v>372</v>
      </c>
      <c r="B387" s="106">
        <f t="shared" si="142"/>
        <v>179</v>
      </c>
      <c r="C387" s="68" t="s">
        <v>228</v>
      </c>
      <c r="D387" s="68" t="s">
        <v>438</v>
      </c>
      <c r="E387" s="69">
        <v>1971</v>
      </c>
      <c r="F387" s="69">
        <v>2015</v>
      </c>
      <c r="G387" s="69" t="s">
        <v>58</v>
      </c>
      <c r="H387" s="69">
        <v>4</v>
      </c>
      <c r="I387" s="69">
        <v>1</v>
      </c>
      <c r="J387" s="79">
        <v>2344</v>
      </c>
      <c r="K387" s="79">
        <v>1634.9</v>
      </c>
      <c r="L387" s="79">
        <v>427.9</v>
      </c>
      <c r="M387" s="80">
        <v>68</v>
      </c>
      <c r="N387" s="81">
        <f t="shared" si="137"/>
        <v>2465306.1624440001</v>
      </c>
      <c r="O387" s="79"/>
      <c r="P387" s="85"/>
      <c r="Q387" s="85"/>
      <c r="R387" s="85">
        <f t="shared" si="145"/>
        <v>1469363.46</v>
      </c>
      <c r="S387" s="85">
        <f>+'Приложение №2'!E387-'Приложение №1'!R387</f>
        <v>995942.70244400017</v>
      </c>
      <c r="T387" s="85">
        <v>0</v>
      </c>
      <c r="U387" s="79">
        <f t="shared" si="148"/>
        <v>1195.126121021912</v>
      </c>
      <c r="V387" s="79">
        <f t="shared" si="148"/>
        <v>1195.126121021912</v>
      </c>
      <c r="W387" s="87">
        <v>2023</v>
      </c>
      <c r="X387" s="88" t="e">
        <f>+#REF!-'[1]Приложение №1'!$P1607</f>
        <v>#REF!</v>
      </c>
      <c r="Z387" s="46">
        <f t="shared" si="152"/>
        <v>25262253.210000001</v>
      </c>
      <c r="AA387" s="31">
        <v>5690527.9739763001</v>
      </c>
      <c r="AB387" s="31">
        <v>2086731.8051672401</v>
      </c>
      <c r="AC387" s="31">
        <v>2180145.0619355398</v>
      </c>
      <c r="AD387" s="31">
        <v>1364934.3932783999</v>
      </c>
      <c r="AE387" s="31">
        <v>0</v>
      </c>
      <c r="AF387" s="31"/>
      <c r="AG387" s="31">
        <v>187860.32184275999</v>
      </c>
      <c r="AH387" s="31">
        <v>0</v>
      </c>
      <c r="AI387" s="31">
        <v>10705718.389564799</v>
      </c>
      <c r="AJ387" s="31">
        <v>0</v>
      </c>
      <c r="AK387" s="31">
        <v>0</v>
      </c>
      <c r="AL387" s="31">
        <v>0</v>
      </c>
      <c r="AM387" s="31">
        <v>2307895.6014999999</v>
      </c>
      <c r="AN387" s="47">
        <v>252622.53210000001</v>
      </c>
      <c r="AO387" s="48">
        <v>485817.13063496002</v>
      </c>
      <c r="AP387" s="91">
        <f>+N387-'Приложение №2'!E387</f>
        <v>0</v>
      </c>
      <c r="AQ387" s="6">
        <v>1215312.06</v>
      </c>
      <c r="AR387" s="6">
        <f t="shared" si="153"/>
        <v>254051.4</v>
      </c>
      <c r="AS387" s="6">
        <f t="shared" si="154"/>
        <v>8966520</v>
      </c>
      <c r="AT387" s="88">
        <f t="shared" si="139"/>
        <v>-7970577.2975559998</v>
      </c>
    </row>
    <row r="388" spans="1:46">
      <c r="A388" s="105">
        <f t="shared" si="141"/>
        <v>373</v>
      </c>
      <c r="B388" s="106">
        <f t="shared" si="142"/>
        <v>180</v>
      </c>
      <c r="C388" s="68" t="s">
        <v>228</v>
      </c>
      <c r="D388" s="68" t="s">
        <v>439</v>
      </c>
      <c r="E388" s="69">
        <v>1970</v>
      </c>
      <c r="F388" s="69">
        <v>2015</v>
      </c>
      <c r="G388" s="69" t="s">
        <v>58</v>
      </c>
      <c r="H388" s="69">
        <v>4</v>
      </c>
      <c r="I388" s="69">
        <v>2</v>
      </c>
      <c r="J388" s="79">
        <v>1403.6</v>
      </c>
      <c r="K388" s="79">
        <v>1288.25</v>
      </c>
      <c r="L388" s="79">
        <v>0</v>
      </c>
      <c r="M388" s="80">
        <v>53</v>
      </c>
      <c r="N388" s="81">
        <f t="shared" si="137"/>
        <v>1582950.193768</v>
      </c>
      <c r="O388" s="79"/>
      <c r="P388" s="85"/>
      <c r="Q388" s="85"/>
      <c r="R388" s="85">
        <f t="shared" si="145"/>
        <v>680832.86</v>
      </c>
      <c r="S388" s="85">
        <f>+'Приложение №2'!E388-'Приложение №1'!R388</f>
        <v>902117.33376800001</v>
      </c>
      <c r="T388" s="85">
        <v>0</v>
      </c>
      <c r="U388" s="79">
        <f t="shared" si="148"/>
        <v>1228.7600960745197</v>
      </c>
      <c r="V388" s="79">
        <f t="shared" si="148"/>
        <v>1228.7600960745197</v>
      </c>
      <c r="W388" s="87">
        <v>2023</v>
      </c>
      <c r="X388" s="88" t="e">
        <f>+#REF!-'[1]Приложение №1'!$P1611</f>
        <v>#REF!</v>
      </c>
      <c r="Z388" s="46">
        <f t="shared" si="152"/>
        <v>16293169.239999998</v>
      </c>
      <c r="AA388" s="31">
        <v>3670168.8759317398</v>
      </c>
      <c r="AB388" s="31">
        <v>1345860.72497352</v>
      </c>
      <c r="AC388" s="31">
        <v>1406108.636961</v>
      </c>
      <c r="AD388" s="31">
        <v>880329.51331247995</v>
      </c>
      <c r="AE388" s="31">
        <v>0</v>
      </c>
      <c r="AF388" s="31"/>
      <c r="AG388" s="31">
        <v>121162.59054059999</v>
      </c>
      <c r="AH388" s="31">
        <v>0</v>
      </c>
      <c r="AI388" s="31">
        <v>6904771.3217195999</v>
      </c>
      <c r="AJ388" s="31">
        <v>0</v>
      </c>
      <c r="AK388" s="31">
        <v>0</v>
      </c>
      <c r="AL388" s="31">
        <v>0</v>
      </c>
      <c r="AM388" s="31">
        <v>1488502.7597000001</v>
      </c>
      <c r="AN388" s="47">
        <v>162931.6924</v>
      </c>
      <c r="AO388" s="48">
        <v>313333.12446105998</v>
      </c>
      <c r="AP388" s="91">
        <f>+N388-'Приложение №2'!E388</f>
        <v>0</v>
      </c>
      <c r="AQ388" s="6">
        <v>549431.36</v>
      </c>
      <c r="AR388" s="6">
        <f t="shared" si="153"/>
        <v>131401.5</v>
      </c>
      <c r="AS388" s="6">
        <f t="shared" si="154"/>
        <v>4637700</v>
      </c>
      <c r="AT388" s="88">
        <f t="shared" si="139"/>
        <v>-3735582.6662320001</v>
      </c>
    </row>
    <row r="389" spans="1:46">
      <c r="A389" s="105">
        <f t="shared" si="141"/>
        <v>374</v>
      </c>
      <c r="B389" s="106">
        <f t="shared" si="142"/>
        <v>181</v>
      </c>
      <c r="C389" s="68" t="s">
        <v>228</v>
      </c>
      <c r="D389" s="68" t="s">
        <v>440</v>
      </c>
      <c r="E389" s="69">
        <v>1970</v>
      </c>
      <c r="F389" s="69">
        <v>2015</v>
      </c>
      <c r="G389" s="69" t="s">
        <v>58</v>
      </c>
      <c r="H389" s="69">
        <v>4</v>
      </c>
      <c r="I389" s="69">
        <v>2</v>
      </c>
      <c r="J389" s="79">
        <v>1397.9</v>
      </c>
      <c r="K389" s="79">
        <v>1284</v>
      </c>
      <c r="L389" s="79">
        <v>0</v>
      </c>
      <c r="M389" s="80">
        <v>70</v>
      </c>
      <c r="N389" s="81">
        <f t="shared" si="137"/>
        <v>8465154.9948999994</v>
      </c>
      <c r="O389" s="79"/>
      <c r="P389" s="85">
        <v>1384853.58333333</v>
      </c>
      <c r="Q389" s="85"/>
      <c r="R389" s="85">
        <f t="shared" si="145"/>
        <v>665157.30000000005</v>
      </c>
      <c r="S389" s="85">
        <f t="shared" si="146"/>
        <v>4622400</v>
      </c>
      <c r="T389" s="85">
        <f>+'Приложение №2'!E389-'Приложение №1'!P389-'Приложение №1'!Q389-'Приложение №1'!R389-'Приложение №1'!S389</f>
        <v>1792744.1115666693</v>
      </c>
      <c r="U389" s="79">
        <f t="shared" si="148"/>
        <v>6592.7998402647972</v>
      </c>
      <c r="V389" s="79">
        <f t="shared" si="148"/>
        <v>6592.7998402647972</v>
      </c>
      <c r="W389" s="87">
        <v>2023</v>
      </c>
      <c r="X389" s="88" t="e">
        <f>+#REF!-'[1]Приложение №1'!$P1612</f>
        <v>#REF!</v>
      </c>
      <c r="Z389" s="46">
        <f t="shared" si="152"/>
        <v>16240473.409999998</v>
      </c>
      <c r="AA389" s="31">
        <v>3658298.7075725999</v>
      </c>
      <c r="AB389" s="31">
        <v>1341507.9059104801</v>
      </c>
      <c r="AC389" s="31">
        <v>1401560.9593595399</v>
      </c>
      <c r="AD389" s="31">
        <v>877482.32671679999</v>
      </c>
      <c r="AE389" s="31">
        <v>0</v>
      </c>
      <c r="AF389" s="31"/>
      <c r="AG389" s="31">
        <v>120770.72210951999</v>
      </c>
      <c r="AH389" s="31">
        <v>0</v>
      </c>
      <c r="AI389" s="31">
        <v>6882439.7186495997</v>
      </c>
      <c r="AJ389" s="31">
        <v>0</v>
      </c>
      <c r="AK389" s="31">
        <v>0</v>
      </c>
      <c r="AL389" s="31">
        <v>0</v>
      </c>
      <c r="AM389" s="31">
        <v>1483688.602</v>
      </c>
      <c r="AN389" s="47">
        <v>162404.7341</v>
      </c>
      <c r="AO389" s="48">
        <v>312319.73358146002</v>
      </c>
      <c r="AP389" s="91">
        <f>+N389-'Приложение №2'!E389</f>
        <v>0</v>
      </c>
      <c r="AQ389" s="6">
        <v>534189.30000000005</v>
      </c>
      <c r="AR389" s="6">
        <f t="shared" si="153"/>
        <v>130968</v>
      </c>
      <c r="AS389" s="6">
        <f t="shared" si="154"/>
        <v>4622400</v>
      </c>
      <c r="AT389" s="88">
        <f t="shared" si="139"/>
        <v>0</v>
      </c>
    </row>
    <row r="390" spans="1:46">
      <c r="A390" s="105">
        <f t="shared" si="141"/>
        <v>375</v>
      </c>
      <c r="B390" s="106">
        <f t="shared" si="142"/>
        <v>182</v>
      </c>
      <c r="C390" s="68" t="s">
        <v>228</v>
      </c>
      <c r="D390" s="68" t="s">
        <v>441</v>
      </c>
      <c r="E390" s="69">
        <v>1970</v>
      </c>
      <c r="F390" s="69">
        <v>2015</v>
      </c>
      <c r="G390" s="69" t="s">
        <v>58</v>
      </c>
      <c r="H390" s="69">
        <v>4</v>
      </c>
      <c r="I390" s="69">
        <v>2</v>
      </c>
      <c r="J390" s="79">
        <v>1401</v>
      </c>
      <c r="K390" s="79">
        <v>1279.2</v>
      </c>
      <c r="L390" s="79">
        <v>0</v>
      </c>
      <c r="M390" s="80">
        <v>66</v>
      </c>
      <c r="N390" s="81">
        <f t="shared" si="137"/>
        <v>8463831.2803000025</v>
      </c>
      <c r="O390" s="79"/>
      <c r="P390" s="85">
        <v>1355261.35</v>
      </c>
      <c r="Q390" s="85"/>
      <c r="R390" s="85">
        <f t="shared" si="145"/>
        <v>752711.21000000008</v>
      </c>
      <c r="S390" s="85">
        <f t="shared" si="146"/>
        <v>4605120</v>
      </c>
      <c r="T390" s="85">
        <f>+'Приложение №2'!E390-'Приложение №1'!P390-'Приложение №1'!Q390-'Приложение №1'!R390-'Приложение №1'!S390</f>
        <v>1750738.7203000011</v>
      </c>
      <c r="U390" s="79">
        <f t="shared" si="148"/>
        <v>6616.5035024233912</v>
      </c>
      <c r="V390" s="79">
        <f t="shared" si="148"/>
        <v>6616.5035024233912</v>
      </c>
      <c r="W390" s="87">
        <v>2023</v>
      </c>
      <c r="X390" s="88" t="e">
        <f>+#REF!-'[1]Приложение №1'!$P1613</f>
        <v>#REF!</v>
      </c>
      <c r="Z390" s="46">
        <f t="shared" si="152"/>
        <v>16237933.850000001</v>
      </c>
      <c r="AA390" s="31">
        <v>3657726.6514807199</v>
      </c>
      <c r="AB390" s="31">
        <v>1341298.12793004</v>
      </c>
      <c r="AC390" s="31">
        <v>1401341.7924949799</v>
      </c>
      <c r="AD390" s="31">
        <v>877345.11290496006</v>
      </c>
      <c r="AE390" s="31">
        <v>0</v>
      </c>
      <c r="AF390" s="31"/>
      <c r="AG390" s="31">
        <v>120751.8388482</v>
      </c>
      <c r="AH390" s="31">
        <v>0</v>
      </c>
      <c r="AI390" s="31">
        <v>6881363.4984066002</v>
      </c>
      <c r="AJ390" s="31">
        <v>0</v>
      </c>
      <c r="AK390" s="31">
        <v>0</v>
      </c>
      <c r="AL390" s="31">
        <v>0</v>
      </c>
      <c r="AM390" s="31">
        <v>1483456.594</v>
      </c>
      <c r="AN390" s="47">
        <v>162379.33850000001</v>
      </c>
      <c r="AO390" s="48">
        <v>312270.89543450001</v>
      </c>
      <c r="AP390" s="91">
        <f>+N390-'Приложение №2'!E390</f>
        <v>0</v>
      </c>
      <c r="AQ390" s="6">
        <v>622232.81000000006</v>
      </c>
      <c r="AR390" s="6">
        <f t="shared" si="153"/>
        <v>130478.39999999999</v>
      </c>
      <c r="AS390" s="6">
        <f t="shared" si="154"/>
        <v>4605120</v>
      </c>
      <c r="AT390" s="88">
        <f t="shared" si="139"/>
        <v>0</v>
      </c>
    </row>
    <row r="391" spans="1:46">
      <c r="A391" s="105">
        <f t="shared" si="141"/>
        <v>376</v>
      </c>
      <c r="B391" s="106">
        <f t="shared" si="142"/>
        <v>183</v>
      </c>
      <c r="C391" s="68" t="s">
        <v>228</v>
      </c>
      <c r="D391" s="68" t="s">
        <v>442</v>
      </c>
      <c r="E391" s="69">
        <v>1969</v>
      </c>
      <c r="F391" s="69">
        <v>2013</v>
      </c>
      <c r="G391" s="69" t="s">
        <v>58</v>
      </c>
      <c r="H391" s="69">
        <v>4</v>
      </c>
      <c r="I391" s="69">
        <v>2</v>
      </c>
      <c r="J391" s="79">
        <v>1404.7</v>
      </c>
      <c r="K391" s="79">
        <v>951</v>
      </c>
      <c r="L391" s="79">
        <v>348.8</v>
      </c>
      <c r="M391" s="80">
        <v>39</v>
      </c>
      <c r="N391" s="81">
        <f t="shared" si="137"/>
        <v>1600414.445874</v>
      </c>
      <c r="O391" s="79"/>
      <c r="P391" s="85"/>
      <c r="Q391" s="85"/>
      <c r="R391" s="85">
        <f t="shared" si="145"/>
        <v>578844.92999999993</v>
      </c>
      <c r="S391" s="85">
        <f>+'Приложение №2'!E391-'Приложение №1'!R391</f>
        <v>1021569.515874</v>
      </c>
      <c r="T391" s="85">
        <v>0</v>
      </c>
      <c r="U391" s="79">
        <f t="shared" si="148"/>
        <v>1231.2774625896293</v>
      </c>
      <c r="V391" s="79">
        <f t="shared" si="148"/>
        <v>1231.2774625896293</v>
      </c>
      <c r="W391" s="87">
        <v>2023</v>
      </c>
      <c r="X391" s="88" t="e">
        <f>+#REF!-'[1]Приложение №1'!$P1614</f>
        <v>#REF!</v>
      </c>
      <c r="Z391" s="46">
        <f t="shared" si="152"/>
        <v>16476652.310000001</v>
      </c>
      <c r="AA391" s="31">
        <v>3711499.9241174399</v>
      </c>
      <c r="AB391" s="31">
        <v>1361016.9358384199</v>
      </c>
      <c r="AC391" s="31">
        <v>1421943.3122823599</v>
      </c>
      <c r="AD391" s="31">
        <v>890243.21121791995</v>
      </c>
      <c r="AE391" s="31">
        <v>0</v>
      </c>
      <c r="AF391" s="31"/>
      <c r="AG391" s="31">
        <v>122527.0476276</v>
      </c>
      <c r="AH391" s="31">
        <v>0</v>
      </c>
      <c r="AI391" s="31">
        <v>6982528.3685892001</v>
      </c>
      <c r="AJ391" s="31">
        <v>0</v>
      </c>
      <c r="AK391" s="31">
        <v>0</v>
      </c>
      <c r="AL391" s="31">
        <v>0</v>
      </c>
      <c r="AM391" s="31">
        <v>1505265.3089999999</v>
      </c>
      <c r="AN391" s="47">
        <v>164766.52309999999</v>
      </c>
      <c r="AO391" s="48">
        <v>316861.67822706001</v>
      </c>
      <c r="AP391" s="91">
        <f>+N391-'Приложение №2'!E391</f>
        <v>0</v>
      </c>
      <c r="AQ391" s="6">
        <v>410687.73</v>
      </c>
      <c r="AR391" s="6">
        <f t="shared" si="153"/>
        <v>168157.19999999998</v>
      </c>
      <c r="AS391" s="6">
        <f t="shared" si="154"/>
        <v>5934960</v>
      </c>
      <c r="AT391" s="88">
        <f t="shared" si="139"/>
        <v>-4913390.4841259997</v>
      </c>
    </row>
    <row r="392" spans="1:46">
      <c r="A392" s="105">
        <f t="shared" si="141"/>
        <v>377</v>
      </c>
      <c r="B392" s="106">
        <f t="shared" si="142"/>
        <v>184</v>
      </c>
      <c r="C392" s="68" t="s">
        <v>228</v>
      </c>
      <c r="D392" s="68" t="s">
        <v>443</v>
      </c>
      <c r="E392" s="69">
        <v>1969</v>
      </c>
      <c r="F392" s="69">
        <v>2015</v>
      </c>
      <c r="G392" s="69" t="s">
        <v>58</v>
      </c>
      <c r="H392" s="69">
        <v>4</v>
      </c>
      <c r="I392" s="69">
        <v>2</v>
      </c>
      <c r="J392" s="79">
        <v>1374</v>
      </c>
      <c r="K392" s="79">
        <v>1181.29</v>
      </c>
      <c r="L392" s="79">
        <v>71.900000000000006</v>
      </c>
      <c r="M392" s="80">
        <v>60</v>
      </c>
      <c r="N392" s="81">
        <f t="shared" si="137"/>
        <v>9106068.5073560029</v>
      </c>
      <c r="O392" s="79"/>
      <c r="P392" s="85">
        <v>1285124.3091186699</v>
      </c>
      <c r="Q392" s="85"/>
      <c r="R392" s="85">
        <f t="shared" si="145"/>
        <v>654136.55000000005</v>
      </c>
      <c r="S392" s="85">
        <f t="shared" si="146"/>
        <v>4770324</v>
      </c>
      <c r="T392" s="85">
        <f>+'Приложение №2'!E392-'Приложение №1'!P392-'Приложение №1'!Q392-'Приложение №1'!R392-'Приложение №1'!S392</f>
        <v>2396483.6482373318</v>
      </c>
      <c r="U392" s="79">
        <f t="shared" si="148"/>
        <v>7266.3111797540696</v>
      </c>
      <c r="V392" s="79">
        <f t="shared" si="148"/>
        <v>7266.3111797540696</v>
      </c>
      <c r="W392" s="87">
        <v>2023</v>
      </c>
      <c r="X392" s="88" t="e">
        <f>+#REF!-'[1]Приложение №1'!$P1615</f>
        <v>#REF!</v>
      </c>
      <c r="Z392" s="46">
        <f t="shared" si="152"/>
        <v>15905124.779999999</v>
      </c>
      <c r="AA392" s="31">
        <v>3582758.6997493198</v>
      </c>
      <c r="AB392" s="31">
        <v>1313807.1878118601</v>
      </c>
      <c r="AC392" s="31">
        <v>1372620.2030843401</v>
      </c>
      <c r="AD392" s="31">
        <v>859363.24454652006</v>
      </c>
      <c r="AE392" s="31">
        <v>0</v>
      </c>
      <c r="AF392" s="31"/>
      <c r="AG392" s="31">
        <v>118276.93283028</v>
      </c>
      <c r="AH392" s="31">
        <v>0</v>
      </c>
      <c r="AI392" s="31">
        <v>6740324.6043672003</v>
      </c>
      <c r="AJ392" s="31">
        <v>0</v>
      </c>
      <c r="AK392" s="31">
        <v>0</v>
      </c>
      <c r="AL392" s="31">
        <v>0</v>
      </c>
      <c r="AM392" s="31">
        <v>1453051.9990000001</v>
      </c>
      <c r="AN392" s="47">
        <v>159051.24780000001</v>
      </c>
      <c r="AO392" s="48">
        <v>305870.66081048001</v>
      </c>
      <c r="AP392" s="91">
        <f>+N392-'Приложение №2'!E392</f>
        <v>0</v>
      </c>
      <c r="AQ392" s="6">
        <v>518977.37</v>
      </c>
      <c r="AR392" s="6">
        <f t="shared" si="153"/>
        <v>135159.18</v>
      </c>
      <c r="AS392" s="6">
        <f t="shared" si="154"/>
        <v>4770324</v>
      </c>
      <c r="AT392" s="88">
        <f t="shared" si="139"/>
        <v>0</v>
      </c>
    </row>
    <row r="393" spans="1:46">
      <c r="A393" s="105">
        <f t="shared" si="141"/>
        <v>378</v>
      </c>
      <c r="B393" s="106">
        <f t="shared" si="142"/>
        <v>185</v>
      </c>
      <c r="C393" s="68" t="s">
        <v>228</v>
      </c>
      <c r="D393" s="68" t="s">
        <v>444</v>
      </c>
      <c r="E393" s="69">
        <v>1968</v>
      </c>
      <c r="F393" s="69">
        <v>2013</v>
      </c>
      <c r="G393" s="69" t="s">
        <v>58</v>
      </c>
      <c r="H393" s="69">
        <v>4</v>
      </c>
      <c r="I393" s="69">
        <v>2</v>
      </c>
      <c r="J393" s="79">
        <v>1377</v>
      </c>
      <c r="K393" s="79">
        <v>1273</v>
      </c>
      <c r="L393" s="79">
        <v>0</v>
      </c>
      <c r="M393" s="80">
        <v>50</v>
      </c>
      <c r="N393" s="81">
        <f t="shared" si="137"/>
        <v>9257725.9846660011</v>
      </c>
      <c r="O393" s="79"/>
      <c r="P393" s="85">
        <v>1377978.3782220001</v>
      </c>
      <c r="Q393" s="85"/>
      <c r="R393" s="85">
        <f t="shared" si="145"/>
        <v>714599.55</v>
      </c>
      <c r="S393" s="85">
        <f t="shared" si="146"/>
        <v>4582800</v>
      </c>
      <c r="T393" s="85">
        <f>+'Приложение №2'!E393-'Приложение №1'!P393-'Приложение №1'!Q393-'Приложение №1'!R393-'Приложение №1'!S393</f>
        <v>2582348.0564439995</v>
      </c>
      <c r="U393" s="79">
        <f t="shared" si="148"/>
        <v>7272.3691945530254</v>
      </c>
      <c r="V393" s="79">
        <f t="shared" si="148"/>
        <v>7272.3691945530254</v>
      </c>
      <c r="W393" s="87">
        <v>2023</v>
      </c>
      <c r="X393" s="88" t="e">
        <f>+#REF!-'[1]Приложение №1'!$P1616</f>
        <v>#REF!</v>
      </c>
      <c r="Z393" s="46">
        <f t="shared" si="152"/>
        <v>16166826.229999997</v>
      </c>
      <c r="AA393" s="31">
        <v>3641709.0809080801</v>
      </c>
      <c r="AB393" s="31">
        <v>1335424.4489922</v>
      </c>
      <c r="AC393" s="31">
        <v>1395205.1725445399</v>
      </c>
      <c r="AD393" s="31">
        <v>873503.12617344002</v>
      </c>
      <c r="AE393" s="31">
        <v>0</v>
      </c>
      <c r="AF393" s="31"/>
      <c r="AG393" s="31">
        <v>120223.04998955999</v>
      </c>
      <c r="AH393" s="31">
        <v>0</v>
      </c>
      <c r="AI393" s="31">
        <v>6851229.2787581999</v>
      </c>
      <c r="AJ393" s="31">
        <v>0</v>
      </c>
      <c r="AK393" s="31">
        <v>0</v>
      </c>
      <c r="AL393" s="31">
        <v>0</v>
      </c>
      <c r="AM393" s="31">
        <v>1476960.382</v>
      </c>
      <c r="AN393" s="47">
        <v>161668.2623</v>
      </c>
      <c r="AO393" s="48">
        <v>310903.42833397997</v>
      </c>
      <c r="AP393" s="91">
        <f>+N393-'Приложение №2'!E393</f>
        <v>0</v>
      </c>
      <c r="AQ393" s="6">
        <v>584753.55000000005</v>
      </c>
      <c r="AR393" s="6">
        <f t="shared" si="153"/>
        <v>129846</v>
      </c>
      <c r="AS393" s="6">
        <f t="shared" si="154"/>
        <v>4582800</v>
      </c>
      <c r="AT393" s="88">
        <f t="shared" si="139"/>
        <v>0</v>
      </c>
    </row>
    <row r="394" spans="1:46">
      <c r="A394" s="105">
        <f t="shared" si="141"/>
        <v>379</v>
      </c>
      <c r="B394" s="106">
        <f t="shared" si="142"/>
        <v>186</v>
      </c>
      <c r="C394" s="68" t="s">
        <v>228</v>
      </c>
      <c r="D394" s="68" t="s">
        <v>445</v>
      </c>
      <c r="E394" s="69">
        <v>1971</v>
      </c>
      <c r="F394" s="69">
        <v>2017</v>
      </c>
      <c r="G394" s="69" t="s">
        <v>111</v>
      </c>
      <c r="H394" s="69">
        <v>4</v>
      </c>
      <c r="I394" s="69">
        <v>3</v>
      </c>
      <c r="J394" s="79">
        <v>2241.3000000000002</v>
      </c>
      <c r="K394" s="79">
        <v>1923.5</v>
      </c>
      <c r="L394" s="79">
        <v>103.1</v>
      </c>
      <c r="M394" s="80">
        <v>95</v>
      </c>
      <c r="N394" s="81">
        <f t="shared" si="137"/>
        <v>3110187.22</v>
      </c>
      <c r="O394" s="79"/>
      <c r="P394" s="85"/>
      <c r="Q394" s="85"/>
      <c r="R394" s="85">
        <f t="shared" si="145"/>
        <v>1168598.31</v>
      </c>
      <c r="S394" s="85">
        <f>+'Приложение №2'!E394-'Приложение №1'!R394</f>
        <v>1941588.9100000001</v>
      </c>
      <c r="T394" s="85">
        <v>0</v>
      </c>
      <c r="U394" s="79">
        <f t="shared" si="148"/>
        <v>1534.6823349452286</v>
      </c>
      <c r="V394" s="79">
        <f t="shared" si="148"/>
        <v>1534.6823349452286</v>
      </c>
      <c r="W394" s="87">
        <v>2023</v>
      </c>
      <c r="X394" s="88" t="e">
        <f>+#REF!-'[1]Приложение №1'!$P1617</f>
        <v>#REF!</v>
      </c>
      <c r="Z394" s="46">
        <f t="shared" si="152"/>
        <v>3150457</v>
      </c>
      <c r="AA394" s="31">
        <v>0</v>
      </c>
      <c r="AB394" s="31">
        <v>0</v>
      </c>
      <c r="AC394" s="31">
        <v>2743903.125978</v>
      </c>
      <c r="AD394" s="31">
        <v>0</v>
      </c>
      <c r="AE394" s="31">
        <v>0</v>
      </c>
      <c r="AF394" s="31"/>
      <c r="AG394" s="31">
        <v>0</v>
      </c>
      <c r="AH394" s="31">
        <v>0</v>
      </c>
      <c r="AI394" s="31">
        <v>0</v>
      </c>
      <c r="AJ394" s="31">
        <v>0</v>
      </c>
      <c r="AK394" s="31">
        <v>0</v>
      </c>
      <c r="AL394" s="31">
        <v>0</v>
      </c>
      <c r="AM394" s="31">
        <v>315045.7</v>
      </c>
      <c r="AN394" s="47">
        <v>31504.57</v>
      </c>
      <c r="AO394" s="48">
        <v>60003.604022</v>
      </c>
      <c r="AP394" s="91">
        <f>+N394-'Приложение №2'!E394</f>
        <v>0</v>
      </c>
      <c r="AQ394" s="6">
        <v>951368.91</v>
      </c>
      <c r="AR394" s="6">
        <f t="shared" si="153"/>
        <v>217229.4</v>
      </c>
      <c r="AS394" s="6">
        <f t="shared" si="154"/>
        <v>7666920</v>
      </c>
      <c r="AT394" s="88">
        <f t="shared" si="139"/>
        <v>-5725331.0899999999</v>
      </c>
    </row>
    <row r="395" spans="1:46">
      <c r="A395" s="105">
        <f t="shared" si="141"/>
        <v>380</v>
      </c>
      <c r="B395" s="106">
        <f t="shared" si="142"/>
        <v>187</v>
      </c>
      <c r="C395" s="68" t="s">
        <v>228</v>
      </c>
      <c r="D395" s="68" t="s">
        <v>446</v>
      </c>
      <c r="E395" s="69">
        <v>1971</v>
      </c>
      <c r="F395" s="69">
        <v>2015</v>
      </c>
      <c r="G395" s="69" t="s">
        <v>58</v>
      </c>
      <c r="H395" s="69">
        <v>4</v>
      </c>
      <c r="I395" s="69">
        <v>3</v>
      </c>
      <c r="J395" s="79">
        <v>2198.9</v>
      </c>
      <c r="K395" s="79">
        <v>1976.38</v>
      </c>
      <c r="L395" s="79">
        <v>127.2</v>
      </c>
      <c r="M395" s="80">
        <v>98</v>
      </c>
      <c r="N395" s="81">
        <f t="shared" si="137"/>
        <v>6443087.8999999994</v>
      </c>
      <c r="O395" s="79"/>
      <c r="P395" s="85"/>
      <c r="Q395" s="85"/>
      <c r="R395" s="85">
        <f t="shared" si="145"/>
        <v>1009148.89</v>
      </c>
      <c r="S395" s="85">
        <f>+'Приложение №2'!E395-'Приложение №1'!R395</f>
        <v>5433939.0099999998</v>
      </c>
      <c r="T395" s="85">
        <v>0</v>
      </c>
      <c r="U395" s="79">
        <f t="shared" si="148"/>
        <v>3062.9155534850111</v>
      </c>
      <c r="V395" s="79">
        <f t="shared" si="148"/>
        <v>3062.9155534850111</v>
      </c>
      <c r="W395" s="87">
        <v>2023</v>
      </c>
      <c r="X395" s="88" t="e">
        <f>+#REF!-'[1]Приложение №1'!$P1618</f>
        <v>#REF!</v>
      </c>
      <c r="Z395" s="46">
        <f t="shared" si="152"/>
        <v>6502812.7400000002</v>
      </c>
      <c r="AA395" s="31">
        <v>5790923.8181012403</v>
      </c>
      <c r="AB395" s="31">
        <v>0</v>
      </c>
      <c r="AC395" s="31">
        <v>0</v>
      </c>
      <c r="AD395" s="31">
        <v>0</v>
      </c>
      <c r="AE395" s="31">
        <v>0</v>
      </c>
      <c r="AF395" s="31"/>
      <c r="AG395" s="31">
        <v>0</v>
      </c>
      <c r="AH395" s="31">
        <v>0</v>
      </c>
      <c r="AI395" s="31">
        <v>0</v>
      </c>
      <c r="AJ395" s="31">
        <v>0</v>
      </c>
      <c r="AK395" s="31">
        <v>0</v>
      </c>
      <c r="AL395" s="31">
        <v>0</v>
      </c>
      <c r="AM395" s="31">
        <v>520225.01919999998</v>
      </c>
      <c r="AN395" s="47">
        <v>65028.127399999998</v>
      </c>
      <c r="AO395" s="48">
        <v>126635.77529876</v>
      </c>
      <c r="AP395" s="91">
        <f>+N395-'Приложение №2'!E395</f>
        <v>0</v>
      </c>
      <c r="AQ395" s="6">
        <v>781609.33</v>
      </c>
      <c r="AR395" s="6">
        <f t="shared" si="153"/>
        <v>227539.56000000003</v>
      </c>
      <c r="AS395" s="6">
        <f t="shared" si="154"/>
        <v>8030808.0000000009</v>
      </c>
      <c r="AT395" s="88">
        <f t="shared" si="139"/>
        <v>-2596868.9900000012</v>
      </c>
    </row>
    <row r="396" spans="1:46">
      <c r="A396" s="105">
        <f t="shared" si="141"/>
        <v>381</v>
      </c>
      <c r="B396" s="106">
        <f t="shared" si="142"/>
        <v>188</v>
      </c>
      <c r="C396" s="68" t="s">
        <v>228</v>
      </c>
      <c r="D396" s="68" t="s">
        <v>447</v>
      </c>
      <c r="E396" s="69">
        <v>1986</v>
      </c>
      <c r="F396" s="69">
        <v>2015</v>
      </c>
      <c r="G396" s="69" t="s">
        <v>58</v>
      </c>
      <c r="H396" s="69">
        <v>9</v>
      </c>
      <c r="I396" s="69">
        <v>1</v>
      </c>
      <c r="J396" s="79">
        <v>2147.3000000000002</v>
      </c>
      <c r="K396" s="79">
        <v>1765</v>
      </c>
      <c r="L396" s="79">
        <v>118.1</v>
      </c>
      <c r="M396" s="80">
        <v>71</v>
      </c>
      <c r="N396" s="81">
        <f t="shared" si="137"/>
        <v>20025195.279999997</v>
      </c>
      <c r="O396" s="79"/>
      <c r="P396" s="85">
        <v>3358599.8842666699</v>
      </c>
      <c r="Q396" s="85"/>
      <c r="R396" s="85">
        <f t="shared" si="145"/>
        <v>1299043.8223999999</v>
      </c>
      <c r="S396" s="85">
        <f t="shared" si="146"/>
        <v>9401926.3200000003</v>
      </c>
      <c r="T396" s="85">
        <f>+'Приложение №2'!E396-'Приложение №1'!P396-'Приложение №1'!Q396-'Приложение №1'!R396-'Приложение №1'!S396</f>
        <v>5965625.2533333264</v>
      </c>
      <c r="U396" s="79">
        <f t="shared" ref="U396:V424" si="155">$N396/($K396+$L396)</f>
        <v>10634.164558440867</v>
      </c>
      <c r="V396" s="79">
        <f t="shared" si="155"/>
        <v>10634.164558440867</v>
      </c>
      <c r="W396" s="87">
        <v>2023</v>
      </c>
      <c r="X396" s="88" t="e">
        <f>+#REF!-'[1]Приложение №1'!$P1194</f>
        <v>#REF!</v>
      </c>
      <c r="Z396" s="46">
        <f t="shared" si="152"/>
        <v>20557934.949999999</v>
      </c>
      <c r="AA396" s="31">
        <v>4354337.0884977598</v>
      </c>
      <c r="AB396" s="31">
        <v>2988403.2292165798</v>
      </c>
      <c r="AC396" s="31">
        <v>1819095.0789144</v>
      </c>
      <c r="AD396" s="31">
        <v>1641252.41830956</v>
      </c>
      <c r="AE396" s="31">
        <v>0</v>
      </c>
      <c r="AF396" s="31"/>
      <c r="AG396" s="31">
        <v>209478.56798399999</v>
      </c>
      <c r="AH396" s="31">
        <v>0</v>
      </c>
      <c r="AI396" s="31">
        <v>2124154.6930044</v>
      </c>
      <c r="AJ396" s="31">
        <v>0</v>
      </c>
      <c r="AK396" s="31">
        <v>0</v>
      </c>
      <c r="AL396" s="31">
        <v>4849580.8718931004</v>
      </c>
      <c r="AM396" s="31">
        <v>1972729.6575</v>
      </c>
      <c r="AN396" s="47">
        <v>205579.34950000001</v>
      </c>
      <c r="AO396" s="48">
        <v>393323.99518020003</v>
      </c>
      <c r="AP396" s="91">
        <f>+N396-'Приложение №2'!E396</f>
        <v>0</v>
      </c>
      <c r="AQ396" s="6">
        <v>1032655.91</v>
      </c>
      <c r="AR396" s="6">
        <f>+(K396*13.29+L396*22.52)*12*0.85</f>
        <v>266387.91239999997</v>
      </c>
      <c r="AS396" s="6">
        <f>+(K396*13.29+L396*22.52)*12*30</f>
        <v>9401926.3200000003</v>
      </c>
      <c r="AT396" s="88">
        <f t="shared" si="139"/>
        <v>0</v>
      </c>
    </row>
    <row r="397" spans="1:46">
      <c r="A397" s="105">
        <f t="shared" si="141"/>
        <v>382</v>
      </c>
      <c r="B397" s="106">
        <f t="shared" si="142"/>
        <v>189</v>
      </c>
      <c r="C397" s="68" t="s">
        <v>228</v>
      </c>
      <c r="D397" s="68" t="s">
        <v>448</v>
      </c>
      <c r="E397" s="69">
        <v>1985</v>
      </c>
      <c r="F397" s="69">
        <v>2015</v>
      </c>
      <c r="G397" s="69" t="s">
        <v>58</v>
      </c>
      <c r="H397" s="69">
        <v>9</v>
      </c>
      <c r="I397" s="69">
        <v>1</v>
      </c>
      <c r="J397" s="79">
        <v>2289.1999999999998</v>
      </c>
      <c r="K397" s="79">
        <v>1890</v>
      </c>
      <c r="L397" s="79">
        <v>116.7</v>
      </c>
      <c r="M397" s="80">
        <v>81</v>
      </c>
      <c r="N397" s="81">
        <f t="shared" si="137"/>
        <v>21345856.605785999</v>
      </c>
      <c r="O397" s="79"/>
      <c r="P397" s="85">
        <v>3443225.4799953299</v>
      </c>
      <c r="Q397" s="85"/>
      <c r="R397" s="85">
        <f t="shared" si="145"/>
        <v>1581149.0367999999</v>
      </c>
      <c r="S397" s="85">
        <f t="shared" si="146"/>
        <v>9988626.2400000002</v>
      </c>
      <c r="T397" s="85">
        <f>+'Приложение №2'!E397-'Приложение №1'!P397-'Приложение №1'!Q397-'Приложение №1'!R397-'Приложение №1'!S397</f>
        <v>6332855.8489906695</v>
      </c>
      <c r="U397" s="79">
        <f t="shared" si="155"/>
        <v>10637.293370103154</v>
      </c>
      <c r="V397" s="79">
        <f t="shared" si="155"/>
        <v>10637.293370103154</v>
      </c>
      <c r="W397" s="87">
        <v>2023</v>
      </c>
      <c r="X397" s="88" t="e">
        <f>+#REF!-'[1]Приложение №1'!$P1196</f>
        <v>#REF!</v>
      </c>
      <c r="Z397" s="46">
        <f t="shared" si="152"/>
        <v>21892071.77</v>
      </c>
      <c r="AA397" s="31">
        <v>4636918.0685864398</v>
      </c>
      <c r="AB397" s="31">
        <v>3182339.9673420601</v>
      </c>
      <c r="AC397" s="31">
        <v>1937147.8769193599</v>
      </c>
      <c r="AD397" s="31">
        <v>1747763.85706608</v>
      </c>
      <c r="AE397" s="31">
        <v>0</v>
      </c>
      <c r="AF397" s="31"/>
      <c r="AG397" s="31">
        <v>223072.98168960001</v>
      </c>
      <c r="AH397" s="31">
        <v>0</v>
      </c>
      <c r="AI397" s="31">
        <v>2262004.7709924001</v>
      </c>
      <c r="AJ397" s="31">
        <v>0</v>
      </c>
      <c r="AK397" s="31">
        <v>0</v>
      </c>
      <c r="AL397" s="31">
        <v>5164301.4149336396</v>
      </c>
      <c r="AM397" s="31">
        <v>2100752.7919999999</v>
      </c>
      <c r="AN397" s="47">
        <v>218920.71770000001</v>
      </c>
      <c r="AO397" s="48">
        <v>418849.32277042</v>
      </c>
      <c r="AP397" s="91">
        <f>+N397-'Приложение №2'!E397</f>
        <v>0</v>
      </c>
      <c r="AQ397" s="6">
        <v>1298137.96</v>
      </c>
      <c r="AR397" s="6">
        <f>+(K397*13.29+L397*22.52)*12*0.85</f>
        <v>283011.07679999998</v>
      </c>
      <c r="AS397" s="6">
        <f>+(K397*13.29+L397*22.52)*12*30</f>
        <v>9988626.2400000002</v>
      </c>
      <c r="AT397" s="88">
        <f t="shared" si="139"/>
        <v>0</v>
      </c>
    </row>
    <row r="398" spans="1:46">
      <c r="A398" s="105">
        <f t="shared" ref="A398:A456" si="156">+A397+1</f>
        <v>383</v>
      </c>
      <c r="B398" s="106">
        <f t="shared" ref="B398:B456" si="157">+B397+1</f>
        <v>190</v>
      </c>
      <c r="C398" s="68" t="s">
        <v>228</v>
      </c>
      <c r="D398" s="68" t="s">
        <v>449</v>
      </c>
      <c r="E398" s="69">
        <v>1976</v>
      </c>
      <c r="F398" s="69">
        <v>2013</v>
      </c>
      <c r="G398" s="69" t="s">
        <v>58</v>
      </c>
      <c r="H398" s="69">
        <v>4</v>
      </c>
      <c r="I398" s="69">
        <v>6</v>
      </c>
      <c r="J398" s="79">
        <v>4690.7</v>
      </c>
      <c r="K398" s="79">
        <v>4312.1000000000004</v>
      </c>
      <c r="L398" s="79">
        <v>202.5</v>
      </c>
      <c r="M398" s="80">
        <v>191</v>
      </c>
      <c r="N398" s="81">
        <f t="shared" ref="N398:N456" si="158">+P398+Q398+R398+S398+T398</f>
        <v>12608792.023100039</v>
      </c>
      <c r="O398" s="79"/>
      <c r="P398" s="85"/>
      <c r="Q398" s="85"/>
      <c r="R398" s="85">
        <f t="shared" si="145"/>
        <v>2366806.17</v>
      </c>
      <c r="S398" s="85">
        <f>+'Приложение №2'!E398-'Приложение №1'!R398</f>
        <v>10241985.853100039</v>
      </c>
      <c r="T398" s="85">
        <v>0</v>
      </c>
      <c r="U398" s="79">
        <f t="shared" si="155"/>
        <v>2792.8923986842774</v>
      </c>
      <c r="V398" s="79">
        <f t="shared" si="155"/>
        <v>2792.8923986842774</v>
      </c>
      <c r="W398" s="87">
        <v>2023</v>
      </c>
      <c r="X398" s="88" t="e">
        <f>+#REF!-'[1]Приложение №1'!$P502</f>
        <v>#REF!</v>
      </c>
      <c r="Z398" s="46">
        <f t="shared" si="143"/>
        <v>46137074.220000125</v>
      </c>
      <c r="AA398" s="31">
        <v>12338963.8738057</v>
      </c>
      <c r="AB398" s="31">
        <v>0</v>
      </c>
      <c r="AC398" s="31">
        <v>0</v>
      </c>
      <c r="AD398" s="31">
        <v>2959633.3144828798</v>
      </c>
      <c r="AE398" s="31">
        <v>0</v>
      </c>
      <c r="AF398" s="31"/>
      <c r="AG398" s="31">
        <v>0</v>
      </c>
      <c r="AH398" s="31">
        <v>0</v>
      </c>
      <c r="AI398" s="31">
        <v>0</v>
      </c>
      <c r="AJ398" s="31">
        <v>0</v>
      </c>
      <c r="AK398" s="31">
        <v>12052636.3018921</v>
      </c>
      <c r="AL398" s="31">
        <v>12999978.8466316</v>
      </c>
      <c r="AM398" s="31">
        <v>4442091.8521999996</v>
      </c>
      <c r="AN398" s="47">
        <v>461370.74219999998</v>
      </c>
      <c r="AO398" s="48">
        <v>882399.28878784005</v>
      </c>
      <c r="AP398" s="91">
        <f>+N398-'Приложение №2'!E398</f>
        <v>0</v>
      </c>
      <c r="AQ398" s="6">
        <v>1885661.97</v>
      </c>
      <c r="AR398" s="6">
        <f>+(K398*10+L398*20)*12*0.85</f>
        <v>481144.2</v>
      </c>
      <c r="AS398" s="6">
        <f>+(K398*10+L398*20)*12*30</f>
        <v>16981560</v>
      </c>
      <c r="AT398" s="88">
        <f t="shared" ref="AT398:AT461" si="159">+S398-AS398</f>
        <v>-6739574.1468999609</v>
      </c>
    </row>
    <row r="399" spans="1:46">
      <c r="A399" s="105">
        <f t="shared" si="156"/>
        <v>384</v>
      </c>
      <c r="B399" s="106">
        <f t="shared" si="157"/>
        <v>191</v>
      </c>
      <c r="C399" s="68" t="s">
        <v>228</v>
      </c>
      <c r="D399" s="68" t="s">
        <v>241</v>
      </c>
      <c r="E399" s="69">
        <v>1974</v>
      </c>
      <c r="F399" s="69">
        <v>2014</v>
      </c>
      <c r="G399" s="69" t="s">
        <v>58</v>
      </c>
      <c r="H399" s="69">
        <v>4</v>
      </c>
      <c r="I399" s="69">
        <v>6</v>
      </c>
      <c r="J399" s="79">
        <v>4464.7</v>
      </c>
      <c r="K399" s="79">
        <v>4072.9</v>
      </c>
      <c r="L399" s="79">
        <v>35.1</v>
      </c>
      <c r="M399" s="80">
        <v>161</v>
      </c>
      <c r="N399" s="81">
        <f t="shared" si="158"/>
        <v>11997336.196300019</v>
      </c>
      <c r="O399" s="79"/>
      <c r="P399" s="85"/>
      <c r="Q399" s="85"/>
      <c r="R399" s="85">
        <v>0</v>
      </c>
      <c r="S399" s="85">
        <f>+'Приложение №2'!E399-'Приложение №1'!R399</f>
        <v>11997336.196300019</v>
      </c>
      <c r="T399" s="85">
        <v>0</v>
      </c>
      <c r="U399" s="79">
        <f t="shared" si="155"/>
        <v>2920.4810604430427</v>
      </c>
      <c r="V399" s="79">
        <f t="shared" si="155"/>
        <v>2920.4810604430427</v>
      </c>
      <c r="W399" s="87">
        <v>2023</v>
      </c>
      <c r="X399" s="88" t="e">
        <f>+#REF!-'[1]Приложение №1'!$P827</f>
        <v>#REF!</v>
      </c>
      <c r="Z399" s="46">
        <f t="shared" si="143"/>
        <v>13183885.930000018</v>
      </c>
      <c r="AA399" s="31">
        <v>11740593.201699199</v>
      </c>
      <c r="AB399" s="31">
        <v>0</v>
      </c>
      <c r="AC399" s="31">
        <v>0</v>
      </c>
      <c r="AD399" s="31">
        <v>0</v>
      </c>
      <c r="AE399" s="31">
        <v>0</v>
      </c>
      <c r="AF399" s="31"/>
      <c r="AG399" s="31">
        <v>0</v>
      </c>
      <c r="AH399" s="31">
        <v>0</v>
      </c>
      <c r="AI399" s="31">
        <v>0</v>
      </c>
      <c r="AJ399" s="31">
        <v>0</v>
      </c>
      <c r="AK399" s="31">
        <v>0</v>
      </c>
      <c r="AL399" s="31">
        <v>0</v>
      </c>
      <c r="AM399" s="31">
        <v>1054710.8744000001</v>
      </c>
      <c r="AN399" s="47">
        <v>131838.85930000001</v>
      </c>
      <c r="AO399" s="48">
        <v>256742.99460082001</v>
      </c>
      <c r="AP399" s="91">
        <f>+N399-'Приложение №2'!E399</f>
        <v>0</v>
      </c>
      <c r="AQ399" s="88">
        <f>1783982.53-1137414.79-R164</f>
        <v>-860352.16999999993</v>
      </c>
      <c r="AR399" s="6">
        <f>+(K399*10+L399*20)*12*0.85</f>
        <v>422596.2</v>
      </c>
      <c r="AS399" s="6">
        <f>+(K399*10+L399*20)*12*30-1312050.47-S164</f>
        <v>13603109.529999999</v>
      </c>
      <c r="AT399" s="88">
        <f t="shared" si="159"/>
        <v>-1605773.3336999808</v>
      </c>
    </row>
    <row r="400" spans="1:46">
      <c r="A400" s="105">
        <f t="shared" si="156"/>
        <v>385</v>
      </c>
      <c r="B400" s="106">
        <f t="shared" si="157"/>
        <v>192</v>
      </c>
      <c r="C400" s="68" t="s">
        <v>228</v>
      </c>
      <c r="D400" s="68" t="s">
        <v>450</v>
      </c>
      <c r="E400" s="69">
        <v>1968</v>
      </c>
      <c r="F400" s="69">
        <v>2013</v>
      </c>
      <c r="G400" s="69" t="s">
        <v>58</v>
      </c>
      <c r="H400" s="69">
        <v>4</v>
      </c>
      <c r="I400" s="69">
        <v>2</v>
      </c>
      <c r="J400" s="79">
        <v>1327.8</v>
      </c>
      <c r="K400" s="79">
        <v>1187.9000000000001</v>
      </c>
      <c r="L400" s="79">
        <v>88.4</v>
      </c>
      <c r="M400" s="80">
        <v>51</v>
      </c>
      <c r="N400" s="81">
        <f t="shared" si="158"/>
        <v>8799436.5950600002</v>
      </c>
      <c r="O400" s="79"/>
      <c r="P400" s="85">
        <v>1179956.7183533299</v>
      </c>
      <c r="Q400" s="85"/>
      <c r="R400" s="85">
        <f t="shared" si="145"/>
        <v>634170.78</v>
      </c>
      <c r="S400" s="85">
        <f t="shared" si="146"/>
        <v>4912920</v>
      </c>
      <c r="T400" s="85">
        <f>+'Приложение №2'!E400-'Приложение №1'!P400-'Приложение №1'!Q400-'Приложение №1'!R400-'Приложение №1'!S400</f>
        <v>2072389.0967066698</v>
      </c>
      <c r="U400" s="79">
        <f t="shared" si="155"/>
        <v>6894.4892228002809</v>
      </c>
      <c r="V400" s="79">
        <f t="shared" si="155"/>
        <v>6894.4892228002809</v>
      </c>
      <c r="W400" s="87">
        <v>2023</v>
      </c>
      <c r="X400" s="88" t="e">
        <f>+#REF!-'[1]Приложение №1'!$P1620</f>
        <v>#REF!</v>
      </c>
      <c r="Z400" s="46">
        <f t="shared" si="143"/>
        <v>15295757.84</v>
      </c>
      <c r="AA400" s="31">
        <v>3445493.8413932398</v>
      </c>
      <c r="AB400" s="31">
        <v>1263471.79490826</v>
      </c>
      <c r="AC400" s="31">
        <v>1320031.53024918</v>
      </c>
      <c r="AD400" s="31">
        <v>826438.78871232003</v>
      </c>
      <c r="AE400" s="31">
        <v>0</v>
      </c>
      <c r="AF400" s="31"/>
      <c r="AG400" s="31">
        <v>113745.43921775999</v>
      </c>
      <c r="AH400" s="31">
        <v>0</v>
      </c>
      <c r="AI400" s="31">
        <v>6482085.1365059996</v>
      </c>
      <c r="AJ400" s="31">
        <v>0</v>
      </c>
      <c r="AK400" s="31">
        <v>0</v>
      </c>
      <c r="AL400" s="31">
        <v>0</v>
      </c>
      <c r="AM400" s="31">
        <v>1397381.7749999999</v>
      </c>
      <c r="AN400" s="47">
        <v>152957.5784</v>
      </c>
      <c r="AO400" s="48">
        <v>294151.95561324002</v>
      </c>
      <c r="AP400" s="91">
        <f>+N400-'Приложение №2'!E400</f>
        <v>0</v>
      </c>
      <c r="AQ400" s="6">
        <v>494971.38</v>
      </c>
      <c r="AR400" s="6">
        <f>+(K400*10+L400*20)*12*0.85</f>
        <v>139199.4</v>
      </c>
      <c r="AS400" s="6">
        <f>+(K400*10+L400*20)*12*30</f>
        <v>4912920</v>
      </c>
      <c r="AT400" s="88">
        <f t="shared" si="159"/>
        <v>0</v>
      </c>
    </row>
    <row r="401" spans="1:46">
      <c r="A401" s="105">
        <f t="shared" si="156"/>
        <v>386</v>
      </c>
      <c r="B401" s="106">
        <f t="shared" si="157"/>
        <v>193</v>
      </c>
      <c r="C401" s="68" t="s">
        <v>228</v>
      </c>
      <c r="D401" s="68" t="s">
        <v>243</v>
      </c>
      <c r="E401" s="69">
        <v>1991</v>
      </c>
      <c r="F401" s="69">
        <v>2015</v>
      </c>
      <c r="G401" s="69" t="s">
        <v>58</v>
      </c>
      <c r="H401" s="69">
        <v>9</v>
      </c>
      <c r="I401" s="69">
        <v>3</v>
      </c>
      <c r="J401" s="79">
        <v>6893.1</v>
      </c>
      <c r="K401" s="79">
        <v>6102.4</v>
      </c>
      <c r="L401" s="79">
        <v>65.5</v>
      </c>
      <c r="M401" s="80">
        <v>255</v>
      </c>
      <c r="N401" s="81">
        <f t="shared" si="158"/>
        <v>15102403.133742362</v>
      </c>
      <c r="O401" s="79"/>
      <c r="P401" s="85"/>
      <c r="Q401" s="85"/>
      <c r="R401" s="85">
        <f t="shared" si="145"/>
        <v>1140088.7800000003</v>
      </c>
      <c r="S401" s="85">
        <f>+'Приложение №2'!E401-'Приложение №1'!R401</f>
        <v>13962314.353742361</v>
      </c>
      <c r="T401" s="85">
        <v>0</v>
      </c>
      <c r="U401" s="79">
        <f t="shared" si="155"/>
        <v>2448.5486362850179</v>
      </c>
      <c r="V401" s="79">
        <f t="shared" si="155"/>
        <v>2448.5486362850179</v>
      </c>
      <c r="W401" s="87">
        <v>2023</v>
      </c>
      <c r="X401" s="88" t="e">
        <f>+#REF!-'[1]Приложение №1'!$P1447</f>
        <v>#REF!</v>
      </c>
      <c r="Z401" s="46">
        <f t="shared" si="143"/>
        <v>135273087.03</v>
      </c>
      <c r="AA401" s="31">
        <v>14114712.016718</v>
      </c>
      <c r="AB401" s="31">
        <v>9686997.1466872804</v>
      </c>
      <c r="AC401" s="31">
        <v>5896650.3147518402</v>
      </c>
      <c r="AD401" s="31">
        <v>5320168.0919898003</v>
      </c>
      <c r="AE401" s="31">
        <v>0</v>
      </c>
      <c r="AF401" s="31"/>
      <c r="AG401" s="31">
        <v>679030.95234239998</v>
      </c>
      <c r="AH401" s="31">
        <v>0</v>
      </c>
      <c r="AI401" s="31">
        <v>6885510.0487487996</v>
      </c>
      <c r="AJ401" s="31">
        <v>0</v>
      </c>
      <c r="AK401" s="31">
        <v>59777000.180442303</v>
      </c>
      <c r="AL401" s="31">
        <v>15720059.333967701</v>
      </c>
      <c r="AM401" s="31">
        <v>13258054.8255</v>
      </c>
      <c r="AN401" s="47">
        <v>1352730.8703000001</v>
      </c>
      <c r="AO401" s="48">
        <v>2582173.24855188</v>
      </c>
      <c r="AP401" s="91">
        <f>+N401-'Приложение №2'!E401</f>
        <v>0</v>
      </c>
      <c r="AQ401" s="88">
        <f>3490024.25-R166</f>
        <v>297814.02880000044</v>
      </c>
      <c r="AR401" s="6">
        <f t="shared" ref="AR401:AR409" si="160">+(K401*13.29+L401*22.52)*12*0.85</f>
        <v>842274.75119999982</v>
      </c>
      <c r="AS401" s="6">
        <f>+(K401*13.29+L401*22.52)*12*30-S166</f>
        <v>28086899.613087274</v>
      </c>
      <c r="AT401" s="88">
        <f t="shared" si="159"/>
        <v>-14124585.259344913</v>
      </c>
    </row>
    <row r="402" spans="1:46">
      <c r="A402" s="105">
        <f t="shared" si="156"/>
        <v>387</v>
      </c>
      <c r="B402" s="106">
        <f t="shared" si="157"/>
        <v>194</v>
      </c>
      <c r="C402" s="68" t="s">
        <v>228</v>
      </c>
      <c r="D402" s="68" t="s">
        <v>451</v>
      </c>
      <c r="E402" s="69">
        <v>1989</v>
      </c>
      <c r="F402" s="69">
        <v>2015</v>
      </c>
      <c r="G402" s="69" t="s">
        <v>58</v>
      </c>
      <c r="H402" s="69">
        <v>9</v>
      </c>
      <c r="I402" s="69">
        <v>1</v>
      </c>
      <c r="J402" s="79">
        <v>2263.8000000000002</v>
      </c>
      <c r="K402" s="79">
        <v>1890.48</v>
      </c>
      <c r="L402" s="79">
        <v>120.7</v>
      </c>
      <c r="M402" s="80">
        <v>89</v>
      </c>
      <c r="N402" s="81">
        <f t="shared" si="158"/>
        <v>5340335.5010031993</v>
      </c>
      <c r="O402" s="79"/>
      <c r="P402" s="85"/>
      <c r="Q402" s="85"/>
      <c r="R402" s="85">
        <f t="shared" si="145"/>
        <v>1315469.3506400001</v>
      </c>
      <c r="S402" s="85">
        <f>+'Приложение №2'!E402-'Приложение №1'!R402</f>
        <v>4024866.1503631994</v>
      </c>
      <c r="T402" s="85">
        <v>0</v>
      </c>
      <c r="U402" s="79">
        <f t="shared" si="155"/>
        <v>2655.3244866213859</v>
      </c>
      <c r="V402" s="79">
        <f t="shared" si="155"/>
        <v>2655.3244866213859</v>
      </c>
      <c r="W402" s="87">
        <v>2023</v>
      </c>
      <c r="X402" s="88" t="e">
        <f>+#REF!-'[1]Приложение №1'!$P1448</f>
        <v>#REF!</v>
      </c>
      <c r="Z402" s="46">
        <f t="shared" si="143"/>
        <v>9119250.5199999996</v>
      </c>
      <c r="AA402" s="31">
        <v>4650099.0199755002</v>
      </c>
      <c r="AB402" s="31">
        <v>3191386.1136439801</v>
      </c>
      <c r="AC402" s="31">
        <v>0</v>
      </c>
      <c r="AD402" s="31">
        <v>0</v>
      </c>
      <c r="AE402" s="31">
        <v>0</v>
      </c>
      <c r="AF402" s="31"/>
      <c r="AG402" s="31">
        <v>223707.09100320001</v>
      </c>
      <c r="AH402" s="31">
        <v>0</v>
      </c>
      <c r="AI402" s="31">
        <v>0</v>
      </c>
      <c r="AJ402" s="31">
        <v>0</v>
      </c>
      <c r="AK402" s="31">
        <v>0</v>
      </c>
      <c r="AL402" s="31">
        <v>0</v>
      </c>
      <c r="AM402" s="31">
        <v>786496.37100000004</v>
      </c>
      <c r="AN402" s="47">
        <v>91192.5052</v>
      </c>
      <c r="AO402" s="48">
        <v>176369.41917732</v>
      </c>
      <c r="AP402" s="91">
        <f>+N402-'Приложение №2'!E402</f>
        <v>0</v>
      </c>
      <c r="AQ402" s="6">
        <v>1031474.39</v>
      </c>
      <c r="AR402" s="6">
        <f t="shared" si="160"/>
        <v>283994.96064</v>
      </c>
      <c r="AS402" s="6">
        <f>+(K402*13.29+L402*22.52)*12*30</f>
        <v>10023351.552000001</v>
      </c>
      <c r="AT402" s="88">
        <f t="shared" si="159"/>
        <v>-5998485.4016368017</v>
      </c>
    </row>
    <row r="403" spans="1:46">
      <c r="A403" s="105">
        <f t="shared" si="156"/>
        <v>388</v>
      </c>
      <c r="B403" s="106">
        <f t="shared" si="157"/>
        <v>195</v>
      </c>
      <c r="C403" s="68" t="s">
        <v>228</v>
      </c>
      <c r="D403" s="68" t="s">
        <v>452</v>
      </c>
      <c r="E403" s="69">
        <v>1990</v>
      </c>
      <c r="F403" s="69">
        <v>2015</v>
      </c>
      <c r="G403" s="69" t="s">
        <v>58</v>
      </c>
      <c r="H403" s="69">
        <v>9</v>
      </c>
      <c r="I403" s="69">
        <v>4</v>
      </c>
      <c r="J403" s="79">
        <v>9225.6</v>
      </c>
      <c r="K403" s="79">
        <v>8138.5</v>
      </c>
      <c r="L403" s="79">
        <v>48</v>
      </c>
      <c r="M403" s="80">
        <v>380</v>
      </c>
      <c r="N403" s="81">
        <f t="shared" si="158"/>
        <v>25200863.72312158</v>
      </c>
      <c r="O403" s="79"/>
      <c r="P403" s="85"/>
      <c r="Q403" s="85"/>
      <c r="R403" s="85">
        <f t="shared" si="145"/>
        <v>5532618.585</v>
      </c>
      <c r="S403" s="85">
        <f>+'Приложение №2'!E403-'Приложение №1'!R403</f>
        <v>19668245.138121579</v>
      </c>
      <c r="T403" s="85">
        <v>9.3132257461547893E-10</v>
      </c>
      <c r="U403" s="79">
        <f t="shared" si="155"/>
        <v>3078.3440692752188</v>
      </c>
      <c r="V403" s="79">
        <f t="shared" si="155"/>
        <v>3078.3440692752188</v>
      </c>
      <c r="W403" s="87">
        <v>2023</v>
      </c>
      <c r="X403" s="88" t="e">
        <f>+#REF!-'[1]Приложение №1'!$P1449</f>
        <v>#REF!</v>
      </c>
      <c r="Z403" s="46">
        <f t="shared" si="143"/>
        <v>88860936.86999993</v>
      </c>
      <c r="AA403" s="31">
        <v>18821465.971318901</v>
      </c>
      <c r="AB403" s="31">
        <v>12917265.834582901</v>
      </c>
      <c r="AC403" s="31">
        <v>7862973.2694105599</v>
      </c>
      <c r="AD403" s="31">
        <v>7094254.7407149598</v>
      </c>
      <c r="AE403" s="31">
        <v>0</v>
      </c>
      <c r="AF403" s="31"/>
      <c r="AG403" s="31">
        <v>905463.60092160001</v>
      </c>
      <c r="AH403" s="31">
        <v>0</v>
      </c>
      <c r="AI403" s="31">
        <v>9181582.5123036001</v>
      </c>
      <c r="AJ403" s="31">
        <v>0</v>
      </c>
      <c r="AK403" s="31">
        <v>0</v>
      </c>
      <c r="AL403" s="31">
        <v>20962139.475577399</v>
      </c>
      <c r="AM403" s="31">
        <v>8527053.227</v>
      </c>
      <c r="AN403" s="47">
        <v>888609.36869999999</v>
      </c>
      <c r="AO403" s="48">
        <v>1700128.8694700201</v>
      </c>
      <c r="AP403" s="91">
        <f>+N403-'Приложение №2'!E403</f>
        <v>0</v>
      </c>
      <c r="AQ403" s="88">
        <f>4418354.01</f>
        <v>4418354.01</v>
      </c>
      <c r="AR403" s="6">
        <f t="shared" si="160"/>
        <v>1114264.575</v>
      </c>
      <c r="AS403" s="6">
        <f>+(K403*13.29+L403*22.52)*12*30</f>
        <v>39326985</v>
      </c>
      <c r="AT403" s="88">
        <f t="shared" si="159"/>
        <v>-19658739.861878421</v>
      </c>
    </row>
    <row r="404" spans="1:46">
      <c r="A404" s="105">
        <f t="shared" si="156"/>
        <v>389</v>
      </c>
      <c r="B404" s="106">
        <f t="shared" si="157"/>
        <v>196</v>
      </c>
      <c r="C404" s="68" t="s">
        <v>228</v>
      </c>
      <c r="D404" s="68" t="s">
        <v>244</v>
      </c>
      <c r="E404" s="69">
        <v>1992</v>
      </c>
      <c r="F404" s="69">
        <v>2015</v>
      </c>
      <c r="G404" s="69" t="s">
        <v>58</v>
      </c>
      <c r="H404" s="69">
        <v>9</v>
      </c>
      <c r="I404" s="69">
        <v>3</v>
      </c>
      <c r="J404" s="79">
        <v>6872</v>
      </c>
      <c r="K404" s="79">
        <v>6094.4</v>
      </c>
      <c r="L404" s="79">
        <v>0</v>
      </c>
      <c r="M404" s="80">
        <v>259</v>
      </c>
      <c r="N404" s="81">
        <f t="shared" si="158"/>
        <v>14909658.087223198</v>
      </c>
      <c r="O404" s="79"/>
      <c r="P404" s="85"/>
      <c r="Q404" s="85"/>
      <c r="R404" s="85">
        <v>1484681.68870748</v>
      </c>
      <c r="S404" s="85">
        <f>+'Приложение №2'!E404-'Приложение №1'!R404</f>
        <v>13424976.398515718</v>
      </c>
      <c r="T404" s="85">
        <f>+'Приложение №2'!E404-'Приложение №1'!P404-'Приложение №1'!Q404-'Приложение №1'!R404-'Приложение №1'!S404</f>
        <v>0</v>
      </c>
      <c r="U404" s="79">
        <f t="shared" si="155"/>
        <v>2446.4521671080333</v>
      </c>
      <c r="V404" s="79">
        <f t="shared" si="155"/>
        <v>2446.4521671080333</v>
      </c>
      <c r="W404" s="87">
        <v>2023</v>
      </c>
      <c r="X404" s="88" t="e">
        <f>+#REF!-'[1]Приложение №1'!$P1158</f>
        <v>#REF!</v>
      </c>
      <c r="Y404" s="6" t="s">
        <v>230</v>
      </c>
      <c r="Z404" s="46">
        <f t="shared" si="143"/>
        <v>58070573.899999999</v>
      </c>
      <c r="AA404" s="31">
        <v>13934572.418976299</v>
      </c>
      <c r="AB404" s="31">
        <v>9563366.4457228798</v>
      </c>
      <c r="AC404" s="31">
        <v>5821394.0711791199</v>
      </c>
      <c r="AD404" s="31">
        <v>5252269.2207845999</v>
      </c>
      <c r="AE404" s="31">
        <v>0</v>
      </c>
      <c r="AF404" s="31"/>
      <c r="AG404" s="31">
        <v>670364.7917232</v>
      </c>
      <c r="AH404" s="31">
        <v>0</v>
      </c>
      <c r="AI404" s="31">
        <v>0</v>
      </c>
      <c r="AJ404" s="31">
        <v>0</v>
      </c>
      <c r="AK404" s="31">
        <v>0</v>
      </c>
      <c r="AL404" s="31">
        <v>15519431.430770401</v>
      </c>
      <c r="AM404" s="31">
        <v>5618420.8085000003</v>
      </c>
      <c r="AN404" s="47">
        <v>580705.73899999994</v>
      </c>
      <c r="AO404" s="48">
        <v>1110048.9733434999</v>
      </c>
      <c r="AP404" s="91">
        <f>+N404-'Приложение №2'!E404</f>
        <v>0</v>
      </c>
      <c r="AQ404" s="88">
        <f>3336709.09-263343.45-R167</f>
        <v>667822.73650747957</v>
      </c>
      <c r="AR404" s="6">
        <f t="shared" si="160"/>
        <v>826144.67519999982</v>
      </c>
      <c r="AS404" s="6">
        <f>+(K404*13.29+L404*22.52)*12*30-1442656.44</f>
        <v>27715390.919999991</v>
      </c>
      <c r="AT404" s="88">
        <f t="shared" si="159"/>
        <v>-14290414.521484273</v>
      </c>
    </row>
    <row r="405" spans="1:46">
      <c r="A405" s="105">
        <f t="shared" si="156"/>
        <v>390</v>
      </c>
      <c r="B405" s="106">
        <f t="shared" si="157"/>
        <v>197</v>
      </c>
      <c r="C405" s="68" t="s">
        <v>228</v>
      </c>
      <c r="D405" s="68" t="s">
        <v>242</v>
      </c>
      <c r="E405" s="69">
        <v>1989</v>
      </c>
      <c r="F405" s="69">
        <v>2015</v>
      </c>
      <c r="G405" s="69" t="s">
        <v>58</v>
      </c>
      <c r="H405" s="69">
        <v>9</v>
      </c>
      <c r="I405" s="69">
        <v>4</v>
      </c>
      <c r="J405" s="79">
        <v>9199.2999999999993</v>
      </c>
      <c r="K405" s="79">
        <v>8072</v>
      </c>
      <c r="L405" s="79">
        <v>65.599999999999994</v>
      </c>
      <c r="M405" s="80">
        <v>366</v>
      </c>
      <c r="N405" s="81">
        <f t="shared" si="158"/>
        <v>39658580.604182005</v>
      </c>
      <c r="O405" s="79"/>
      <c r="P405" s="85">
        <v>11067050.84</v>
      </c>
      <c r="Q405" s="85"/>
      <c r="R405" s="85">
        <f>+AQ405+AR405-R165</f>
        <v>4700408.8283999991</v>
      </c>
      <c r="S405" s="85">
        <f t="shared" si="146"/>
        <v>14473887.709999997</v>
      </c>
      <c r="T405" s="85">
        <f>+'Приложение №2'!E405-'Приложение №1'!P405-'Приложение №1'!Q405-'Приложение №1'!R405-'Приложение №1'!S405</f>
        <v>9417233.2257820107</v>
      </c>
      <c r="U405" s="79">
        <f t="shared" si="155"/>
        <v>4873.4984029913003</v>
      </c>
      <c r="V405" s="79">
        <f t="shared" si="155"/>
        <v>4873.4984029913003</v>
      </c>
      <c r="W405" s="87">
        <v>2023</v>
      </c>
      <c r="X405" s="88" t="e">
        <f>+#REF!-'[1]Приложение №1'!$P1450</f>
        <v>#REF!</v>
      </c>
      <c r="Z405" s="46">
        <f t="shared" si="143"/>
        <v>77772109.159999952</v>
      </c>
      <c r="AA405" s="31">
        <v>18662138.402554899</v>
      </c>
      <c r="AB405" s="31">
        <v>12807918.526641799</v>
      </c>
      <c r="AC405" s="31">
        <v>7796411.5854290398</v>
      </c>
      <c r="AD405" s="31">
        <v>7034200.4194895998</v>
      </c>
      <c r="AE405" s="31">
        <v>0</v>
      </c>
      <c r="AF405" s="31"/>
      <c r="AG405" s="31">
        <v>897798.66553440003</v>
      </c>
      <c r="AH405" s="31">
        <v>0</v>
      </c>
      <c r="AI405" s="31">
        <v>0</v>
      </c>
      <c r="AJ405" s="31">
        <v>0</v>
      </c>
      <c r="AK405" s="31">
        <v>0</v>
      </c>
      <c r="AL405" s="31">
        <v>20784690.6631115</v>
      </c>
      <c r="AM405" s="31">
        <v>7524575.8235999998</v>
      </c>
      <c r="AN405" s="47">
        <v>777721.09160000004</v>
      </c>
      <c r="AO405" s="48">
        <v>1486653.98203872</v>
      </c>
      <c r="AP405" s="91">
        <f>+N405-'Приложение №2'!E405</f>
        <v>0</v>
      </c>
      <c r="AQ405" s="6">
        <v>4641267.93</v>
      </c>
      <c r="AR405" s="6">
        <f t="shared" si="160"/>
        <v>1109292.7583999999</v>
      </c>
      <c r="AS405" s="6">
        <f>+(K405*13.29+L405*22.52)*12*30-AS165</f>
        <v>14473887.709999997</v>
      </c>
      <c r="AT405" s="88">
        <f t="shared" si="159"/>
        <v>0</v>
      </c>
    </row>
    <row r="406" spans="1:46">
      <c r="A406" s="105">
        <f t="shared" si="156"/>
        <v>391</v>
      </c>
      <c r="B406" s="106">
        <f t="shared" si="157"/>
        <v>198</v>
      </c>
      <c r="C406" s="68" t="s">
        <v>228</v>
      </c>
      <c r="D406" s="68" t="s">
        <v>453</v>
      </c>
      <c r="E406" s="69">
        <v>1981</v>
      </c>
      <c r="F406" s="69">
        <v>2012</v>
      </c>
      <c r="G406" s="69" t="s">
        <v>58</v>
      </c>
      <c r="H406" s="69">
        <v>9</v>
      </c>
      <c r="I406" s="69">
        <v>1</v>
      </c>
      <c r="J406" s="79">
        <v>3186</v>
      </c>
      <c r="K406" s="79">
        <v>2438</v>
      </c>
      <c r="L406" s="79">
        <v>0</v>
      </c>
      <c r="M406" s="80">
        <v>147</v>
      </c>
      <c r="N406" s="81">
        <f t="shared" si="158"/>
        <v>24395451.924600039</v>
      </c>
      <c r="O406" s="79"/>
      <c r="P406" s="85">
        <v>4675363.0278000003</v>
      </c>
      <c r="Q406" s="85"/>
      <c r="R406" s="85">
        <f t="shared" si="145"/>
        <v>1721639.844</v>
      </c>
      <c r="S406" s="85">
        <f t="shared" si="146"/>
        <v>11664367.199999999</v>
      </c>
      <c r="T406" s="85">
        <f>+'Приложение №2'!E406-'Приложение №1'!P406-'Приложение №1'!Q406-'Приложение №1'!R406-'Приложение №1'!S406</f>
        <v>6334081.8528000377</v>
      </c>
      <c r="U406" s="79">
        <f t="shared" si="155"/>
        <v>10006.337951025447</v>
      </c>
      <c r="V406" s="79">
        <f t="shared" si="155"/>
        <v>10006.337951025447</v>
      </c>
      <c r="W406" s="87">
        <v>2023</v>
      </c>
      <c r="X406" s="88" t="e">
        <f>+#REF!-'[1]Приложение №1'!$P830</f>
        <v>#REF!</v>
      </c>
      <c r="Z406" s="46">
        <f t="shared" si="143"/>
        <v>50902320.63000004</v>
      </c>
      <c r="AA406" s="31">
        <v>5637051.2554028397</v>
      </c>
      <c r="AB406" s="31">
        <v>3868736.3499422399</v>
      </c>
      <c r="AC406" s="31">
        <v>2354969.76838536</v>
      </c>
      <c r="AD406" s="31">
        <v>2124737.6642049602</v>
      </c>
      <c r="AE406" s="31">
        <v>0</v>
      </c>
      <c r="AF406" s="31"/>
      <c r="AG406" s="31">
        <v>271187.41644960002</v>
      </c>
      <c r="AH406" s="31">
        <v>0</v>
      </c>
      <c r="AI406" s="31">
        <v>0</v>
      </c>
      <c r="AJ406" s="31">
        <v>0</v>
      </c>
      <c r="AK406" s="31">
        <v>23873389.253413599</v>
      </c>
      <c r="AL406" s="31">
        <v>6278185.5016536601</v>
      </c>
      <c r="AM406" s="31">
        <v>5013921.5710000005</v>
      </c>
      <c r="AN406" s="47">
        <v>509023.20630000002</v>
      </c>
      <c r="AO406" s="48">
        <v>971118.64324778004</v>
      </c>
      <c r="AP406" s="91">
        <f>+N406-'Приложение №2'!E406</f>
        <v>0</v>
      </c>
      <c r="AQ406" s="6">
        <v>1391149.44</v>
      </c>
      <c r="AR406" s="6">
        <f t="shared" si="160"/>
        <v>330490.40399999998</v>
      </c>
      <c r="AS406" s="6">
        <f>+(K406*13.29+L406*22.52)*12*30</f>
        <v>11664367.199999999</v>
      </c>
      <c r="AT406" s="88">
        <f t="shared" si="159"/>
        <v>0</v>
      </c>
    </row>
    <row r="407" spans="1:46">
      <c r="A407" s="105">
        <f t="shared" si="156"/>
        <v>392</v>
      </c>
      <c r="B407" s="106">
        <f t="shared" si="157"/>
        <v>199</v>
      </c>
      <c r="C407" s="68" t="s">
        <v>228</v>
      </c>
      <c r="D407" s="68" t="s">
        <v>454</v>
      </c>
      <c r="E407" s="69">
        <v>1989</v>
      </c>
      <c r="F407" s="69">
        <v>2015</v>
      </c>
      <c r="G407" s="69" t="s">
        <v>58</v>
      </c>
      <c r="H407" s="69">
        <v>9</v>
      </c>
      <c r="I407" s="69">
        <v>1</v>
      </c>
      <c r="J407" s="79">
        <v>2250.9</v>
      </c>
      <c r="K407" s="79">
        <v>2005.7</v>
      </c>
      <c r="L407" s="79">
        <v>0</v>
      </c>
      <c r="M407" s="80">
        <v>81</v>
      </c>
      <c r="N407" s="81">
        <f t="shared" si="158"/>
        <v>8858174.1696719993</v>
      </c>
      <c r="O407" s="79"/>
      <c r="P407" s="85"/>
      <c r="Q407" s="85"/>
      <c r="R407" s="85">
        <f t="shared" si="145"/>
        <v>1375698.0906</v>
      </c>
      <c r="S407" s="85">
        <f>+'Приложение №2'!E407-'Приложение №1'!R407</f>
        <v>7482476.0790719995</v>
      </c>
      <c r="T407" s="85">
        <v>0</v>
      </c>
      <c r="U407" s="79">
        <f t="shared" si="155"/>
        <v>4416.500059665952</v>
      </c>
      <c r="V407" s="79">
        <f t="shared" si="155"/>
        <v>4416.500059665952</v>
      </c>
      <c r="W407" s="87">
        <v>2023</v>
      </c>
      <c r="X407" s="88" t="e">
        <f>+#REF!-'[1]Приложение №1'!$P1452</f>
        <v>#REF!</v>
      </c>
      <c r="Z407" s="46">
        <f t="shared" si="143"/>
        <v>8960039.7127500009</v>
      </c>
      <c r="AA407" s="31">
        <v>4869659.12</v>
      </c>
      <c r="AB407" s="31">
        <v>3179641.99571718</v>
      </c>
      <c r="AC407" s="31">
        <v>0</v>
      </c>
      <c r="AD407" s="31">
        <v>0</v>
      </c>
      <c r="AE407" s="31">
        <v>0</v>
      </c>
      <c r="AF407" s="31"/>
      <c r="AG407" s="31">
        <v>222883.86136800001</v>
      </c>
      <c r="AH407" s="31">
        <v>0</v>
      </c>
      <c r="AI407" s="31">
        <v>0</v>
      </c>
      <c r="AJ407" s="31">
        <v>0</v>
      </c>
      <c r="AK407" s="31">
        <v>0</v>
      </c>
      <c r="AL407" s="31">
        <v>0</v>
      </c>
      <c r="AM407" s="31">
        <v>449564.57699999999</v>
      </c>
      <c r="AN407" s="47">
        <v>61925.636700000003</v>
      </c>
      <c r="AO407" s="48">
        <v>176364.52196481999</v>
      </c>
      <c r="AP407" s="91">
        <f>+N407-'Приложение №2'!E407</f>
        <v>0</v>
      </c>
      <c r="AQ407" s="6">
        <v>1103809.4099999999</v>
      </c>
      <c r="AR407" s="6">
        <f t="shared" si="160"/>
        <v>271888.68060000002</v>
      </c>
      <c r="AS407" s="6">
        <f>+(K407*13.29+L407*22.52)*12*30</f>
        <v>9596071.0800000001</v>
      </c>
      <c r="AT407" s="88">
        <f t="shared" si="159"/>
        <v>-2113595.0009280005</v>
      </c>
    </row>
    <row r="408" spans="1:46">
      <c r="A408" s="105">
        <f t="shared" si="156"/>
        <v>393</v>
      </c>
      <c r="B408" s="106">
        <f t="shared" si="157"/>
        <v>200</v>
      </c>
      <c r="C408" s="68" t="s">
        <v>228</v>
      </c>
      <c r="D408" s="68" t="s">
        <v>455</v>
      </c>
      <c r="E408" s="69">
        <v>1988</v>
      </c>
      <c r="F408" s="69">
        <v>2014</v>
      </c>
      <c r="G408" s="69" t="s">
        <v>58</v>
      </c>
      <c r="H408" s="69">
        <v>9</v>
      </c>
      <c r="I408" s="69">
        <v>1</v>
      </c>
      <c r="J408" s="79">
        <v>2270.5</v>
      </c>
      <c r="K408" s="79">
        <v>2006.4</v>
      </c>
      <c r="L408" s="79">
        <v>66</v>
      </c>
      <c r="M408" s="80">
        <v>90</v>
      </c>
      <c r="N408" s="81">
        <f t="shared" si="158"/>
        <v>7481358.0205419995</v>
      </c>
      <c r="O408" s="79"/>
      <c r="P408" s="85"/>
      <c r="Q408" s="85"/>
      <c r="R408" s="85">
        <f t="shared" si="145"/>
        <v>1477419.7452</v>
      </c>
      <c r="S408" s="85">
        <f>+'Приложение №2'!E408-'Приложение №1'!R408</f>
        <v>6003938.2753419997</v>
      </c>
      <c r="T408" s="85">
        <v>0</v>
      </c>
      <c r="U408" s="79">
        <f t="shared" si="155"/>
        <v>3609.9971147182009</v>
      </c>
      <c r="V408" s="79">
        <f t="shared" si="155"/>
        <v>3609.9971147182009</v>
      </c>
      <c r="W408" s="87">
        <v>2023</v>
      </c>
      <c r="X408" s="88" t="e">
        <f>+#REF!-'[1]Приложение №1'!$P1453</f>
        <v>#REF!</v>
      </c>
      <c r="Z408" s="46">
        <f t="shared" si="143"/>
        <v>11270269.226899998</v>
      </c>
      <c r="AA408" s="31">
        <v>4965914.72</v>
      </c>
      <c r="AB408" s="31">
        <v>3178213.6485762601</v>
      </c>
      <c r="AC408" s="31">
        <v>1934636.11525968</v>
      </c>
      <c r="AD408" s="31">
        <v>0</v>
      </c>
      <c r="AE408" s="31">
        <v>0</v>
      </c>
      <c r="AF408" s="31"/>
      <c r="AG408" s="31">
        <v>222783.73884480001</v>
      </c>
      <c r="AH408" s="31">
        <v>0</v>
      </c>
      <c r="AI408" s="31">
        <v>0</v>
      </c>
      <c r="AJ408" s="31">
        <v>0</v>
      </c>
      <c r="AK408" s="31">
        <v>0</v>
      </c>
      <c r="AL408" s="31">
        <v>0</v>
      </c>
      <c r="AM408" s="31">
        <v>671526.34699999995</v>
      </c>
      <c r="AN408" s="47">
        <v>76330.362099999998</v>
      </c>
      <c r="AO408" s="48">
        <v>220864.29511926</v>
      </c>
      <c r="AP408" s="91">
        <f>+N408-'Приложение №2'!E408</f>
        <v>0</v>
      </c>
      <c r="AQ408" s="6">
        <v>1190275.71</v>
      </c>
      <c r="AR408" s="6">
        <f t="shared" si="160"/>
        <v>287144.03519999998</v>
      </c>
      <c r="AS408" s="6">
        <f>+(K408*13.29+L408*22.52)*12*30</f>
        <v>10134495.359999999</v>
      </c>
      <c r="AT408" s="88">
        <f t="shared" si="159"/>
        <v>-4130557.0846579997</v>
      </c>
    </row>
    <row r="409" spans="1:46">
      <c r="A409" s="105">
        <f t="shared" si="156"/>
        <v>394</v>
      </c>
      <c r="B409" s="106">
        <f t="shared" si="157"/>
        <v>201</v>
      </c>
      <c r="C409" s="68" t="s">
        <v>228</v>
      </c>
      <c r="D409" s="68" t="s">
        <v>456</v>
      </c>
      <c r="E409" s="69">
        <v>1991</v>
      </c>
      <c r="F409" s="69">
        <v>2012</v>
      </c>
      <c r="G409" s="69" t="s">
        <v>58</v>
      </c>
      <c r="H409" s="69">
        <v>9</v>
      </c>
      <c r="I409" s="69">
        <v>1</v>
      </c>
      <c r="J409" s="79">
        <v>2282.58</v>
      </c>
      <c r="K409" s="79">
        <v>1973.3</v>
      </c>
      <c r="L409" s="79">
        <v>54.5</v>
      </c>
      <c r="M409" s="80">
        <v>71</v>
      </c>
      <c r="N409" s="81">
        <f t="shared" si="158"/>
        <v>2192601.5954139996</v>
      </c>
      <c r="O409" s="79"/>
      <c r="P409" s="85"/>
      <c r="Q409" s="85"/>
      <c r="R409" s="85">
        <f t="shared" si="145"/>
        <v>1188247.6894</v>
      </c>
      <c r="S409" s="85">
        <f>+'Приложение №2'!E409-'Приложение №1'!R409</f>
        <v>1004353.9060139996</v>
      </c>
      <c r="T409" s="85">
        <v>0</v>
      </c>
      <c r="U409" s="79">
        <f t="shared" si="155"/>
        <v>1081.2711290137092</v>
      </c>
      <c r="V409" s="79">
        <f t="shared" si="155"/>
        <v>1081.2711290137092</v>
      </c>
      <c r="W409" s="87">
        <v>2023</v>
      </c>
      <c r="X409" s="88" t="e">
        <f>+#REF!-'[1]Приложение №1'!$P1624</f>
        <v>#REF!</v>
      </c>
      <c r="Z409" s="46">
        <f t="shared" si="143"/>
        <v>11449528.669999998</v>
      </c>
      <c r="AA409" s="31">
        <v>4690983.0775407599</v>
      </c>
      <c r="AB409" s="31">
        <v>3219445.04641326</v>
      </c>
      <c r="AC409" s="31">
        <v>1959734.4140967601</v>
      </c>
      <c r="AD409" s="31">
        <v>0</v>
      </c>
      <c r="AE409" s="31">
        <v>0</v>
      </c>
      <c r="AF409" s="31"/>
      <c r="AG409" s="31">
        <v>225673.94234784</v>
      </c>
      <c r="AH409" s="31">
        <v>0</v>
      </c>
      <c r="AI409" s="31">
        <v>0</v>
      </c>
      <c r="AJ409" s="31">
        <v>0</v>
      </c>
      <c r="AK409" s="31">
        <v>0</v>
      </c>
      <c r="AL409" s="31">
        <v>0</v>
      </c>
      <c r="AM409" s="31">
        <v>1018421.4066</v>
      </c>
      <c r="AN409" s="47">
        <v>114495.2867</v>
      </c>
      <c r="AO409" s="48">
        <v>220775.49630137999</v>
      </c>
      <c r="AP409" s="91">
        <f>+N409-'Приложение №2'!E409</f>
        <v>0</v>
      </c>
      <c r="AQ409" s="6">
        <v>908232.22</v>
      </c>
      <c r="AR409" s="6">
        <f t="shared" si="160"/>
        <v>280015.4694</v>
      </c>
      <c r="AS409" s="6">
        <f>+(K409*13.29+L409*22.52)*12*30</f>
        <v>9882898.9199999999</v>
      </c>
      <c r="AT409" s="88">
        <f t="shared" si="159"/>
        <v>-8878545.0139860008</v>
      </c>
    </row>
    <row r="410" spans="1:46">
      <c r="A410" s="105">
        <f t="shared" si="156"/>
        <v>395</v>
      </c>
      <c r="B410" s="106">
        <f t="shared" si="157"/>
        <v>202</v>
      </c>
      <c r="C410" s="68" t="s">
        <v>228</v>
      </c>
      <c r="D410" s="68" t="s">
        <v>457</v>
      </c>
      <c r="E410" s="69">
        <v>1971</v>
      </c>
      <c r="F410" s="69">
        <v>2015</v>
      </c>
      <c r="G410" s="69" t="s">
        <v>58</v>
      </c>
      <c r="H410" s="69">
        <v>4</v>
      </c>
      <c r="I410" s="69">
        <v>3</v>
      </c>
      <c r="J410" s="79">
        <v>2186.1</v>
      </c>
      <c r="K410" s="79">
        <v>2051.6</v>
      </c>
      <c r="L410" s="79">
        <v>31.5</v>
      </c>
      <c r="M410" s="80">
        <v>100</v>
      </c>
      <c r="N410" s="81">
        <f t="shared" si="158"/>
        <v>5983323.2458999995</v>
      </c>
      <c r="O410" s="79"/>
      <c r="P410" s="85"/>
      <c r="Q410" s="85"/>
      <c r="R410" s="85">
        <f t="shared" si="145"/>
        <v>1109273.1399999999</v>
      </c>
      <c r="S410" s="85">
        <f>+'Приложение №2'!E410-'Приложение №1'!R410</f>
        <v>4874050.1058999998</v>
      </c>
      <c r="T410" s="85">
        <v>0</v>
      </c>
      <c r="U410" s="79">
        <f t="shared" si="155"/>
        <v>2872.316857520042</v>
      </c>
      <c r="V410" s="79">
        <f t="shared" si="155"/>
        <v>2872.316857520042</v>
      </c>
      <c r="W410" s="87">
        <v>2023</v>
      </c>
      <c r="X410" s="88" t="e">
        <f>+#REF!-'[1]Приложение №1'!$P508</f>
        <v>#REF!</v>
      </c>
      <c r="Z410" s="46">
        <f t="shared" si="143"/>
        <v>6575080.4899999993</v>
      </c>
      <c r="AA410" s="31">
        <v>5855280.1284377398</v>
      </c>
      <c r="AB410" s="31">
        <v>0</v>
      </c>
      <c r="AC410" s="31">
        <v>0</v>
      </c>
      <c r="AD410" s="31">
        <v>0</v>
      </c>
      <c r="AE410" s="31">
        <v>0</v>
      </c>
      <c r="AF410" s="31"/>
      <c r="AG410" s="31">
        <v>0</v>
      </c>
      <c r="AH410" s="31">
        <v>0</v>
      </c>
      <c r="AI410" s="31">
        <v>0</v>
      </c>
      <c r="AJ410" s="31">
        <v>0</v>
      </c>
      <c r="AK410" s="31">
        <v>0</v>
      </c>
      <c r="AL410" s="31">
        <v>0</v>
      </c>
      <c r="AM410" s="31">
        <v>526006.43920000002</v>
      </c>
      <c r="AN410" s="47">
        <v>65750.804900000003</v>
      </c>
      <c r="AO410" s="48">
        <v>128043.11746225999</v>
      </c>
      <c r="AP410" s="91">
        <f>+N410-'Приложение №2'!E410</f>
        <v>0</v>
      </c>
      <c r="AQ410" s="6">
        <v>893583.94</v>
      </c>
      <c r="AR410" s="6">
        <f>+(K410*10+L410*20)*12*0.85</f>
        <v>215689.19999999998</v>
      </c>
      <c r="AS410" s="6">
        <f>+(K410*10+L410*20)*12*30</f>
        <v>7612560</v>
      </c>
      <c r="AT410" s="88">
        <f t="shared" si="159"/>
        <v>-2738509.8941000002</v>
      </c>
    </row>
    <row r="411" spans="1:46">
      <c r="A411" s="105">
        <f t="shared" si="156"/>
        <v>396</v>
      </c>
      <c r="B411" s="106">
        <f t="shared" si="157"/>
        <v>203</v>
      </c>
      <c r="C411" s="68" t="s">
        <v>228</v>
      </c>
      <c r="D411" s="68" t="s">
        <v>247</v>
      </c>
      <c r="E411" s="69">
        <v>1993</v>
      </c>
      <c r="F411" s="69">
        <v>2014</v>
      </c>
      <c r="G411" s="69" t="s">
        <v>58</v>
      </c>
      <c r="H411" s="69">
        <v>9</v>
      </c>
      <c r="I411" s="69">
        <v>1</v>
      </c>
      <c r="J411" s="79">
        <v>2553.4</v>
      </c>
      <c r="K411" s="79">
        <v>2128.8000000000002</v>
      </c>
      <c r="L411" s="79">
        <v>0</v>
      </c>
      <c r="M411" s="80">
        <v>78</v>
      </c>
      <c r="N411" s="81">
        <f t="shared" si="158"/>
        <v>9815875.3841793202</v>
      </c>
      <c r="O411" s="79"/>
      <c r="P411" s="85"/>
      <c r="Q411" s="85"/>
      <c r="R411" s="85">
        <v>597799.18099999998</v>
      </c>
      <c r="S411" s="85">
        <f>+AS411</f>
        <v>7283384.3099999987</v>
      </c>
      <c r="T411" s="85">
        <f>+'Приложение №2'!E411-'Приложение №1'!P411-'Приложение №1'!Q411-'Приложение №1'!R411-'Приложение №1'!S411</f>
        <v>1934691.8931793217</v>
      </c>
      <c r="U411" s="79">
        <f t="shared" si="155"/>
        <v>4610.9899399564638</v>
      </c>
      <c r="V411" s="79">
        <f t="shared" si="155"/>
        <v>4610.9899399564638</v>
      </c>
      <c r="W411" s="87">
        <v>2023</v>
      </c>
      <c r="X411" s="88" t="e">
        <f>+#REF!-'[1]Приложение №1'!$P1082</f>
        <v>#REF!</v>
      </c>
      <c r="Z411" s="46">
        <f t="shared" ref="Z411:Z412" si="161">SUM(AA411:AO411)</f>
        <v>44395710.679999955</v>
      </c>
      <c r="AA411" s="31">
        <v>4916492.8733411403</v>
      </c>
      <c r="AB411" s="31">
        <v>3374213.5460846401</v>
      </c>
      <c r="AC411" s="31">
        <v>2053944.7940944801</v>
      </c>
      <c r="AD411" s="31">
        <v>1853142.2046320401</v>
      </c>
      <c r="AE411" s="31">
        <v>0</v>
      </c>
      <c r="AF411" s="31"/>
      <c r="AG411" s="31">
        <v>236522.7739728</v>
      </c>
      <c r="AH411" s="31">
        <v>0</v>
      </c>
      <c r="AI411" s="31">
        <v>0</v>
      </c>
      <c r="AJ411" s="31">
        <v>0</v>
      </c>
      <c r="AK411" s="31">
        <v>20821763.508175101</v>
      </c>
      <c r="AL411" s="31">
        <v>5475673.8714455403</v>
      </c>
      <c r="AM411" s="31">
        <v>4373014.9959000004</v>
      </c>
      <c r="AN411" s="47">
        <v>443957.10680000001</v>
      </c>
      <c r="AO411" s="48">
        <v>846985.00555422006</v>
      </c>
      <c r="AP411" s="91">
        <f>+N411-'Приложение №2'!E411</f>
        <v>0</v>
      </c>
      <c r="AQ411" s="6">
        <f>1103126.79-79353.74-714183.7328</f>
        <v>309589.31720000005</v>
      </c>
      <c r="AR411" s="6">
        <f>+(K411*13.29+L411*22.52)*12*0.85</f>
        <v>288575.87039999996</v>
      </c>
      <c r="AS411" s="6">
        <f>+(K411*13.29+L411*22.52)*12*30-300950.5-2600695.91</f>
        <v>7283384.3099999987</v>
      </c>
      <c r="AT411" s="88">
        <f t="shared" si="159"/>
        <v>0</v>
      </c>
    </row>
    <row r="412" spans="1:46">
      <c r="A412" s="105">
        <f t="shared" si="156"/>
        <v>397</v>
      </c>
      <c r="B412" s="106">
        <f t="shared" si="157"/>
        <v>204</v>
      </c>
      <c r="C412" s="68" t="s">
        <v>228</v>
      </c>
      <c r="D412" s="68" t="s">
        <v>458</v>
      </c>
      <c r="E412" s="69">
        <v>1993</v>
      </c>
      <c r="F412" s="69">
        <v>2016</v>
      </c>
      <c r="G412" s="69" t="s">
        <v>58</v>
      </c>
      <c r="H412" s="69">
        <v>9</v>
      </c>
      <c r="I412" s="69">
        <v>1</v>
      </c>
      <c r="J412" s="79">
        <v>2834.5</v>
      </c>
      <c r="K412" s="79">
        <v>1783.4</v>
      </c>
      <c r="L412" s="79">
        <v>0</v>
      </c>
      <c r="M412" s="80">
        <v>147</v>
      </c>
      <c r="N412" s="81">
        <f t="shared" si="158"/>
        <v>3195363.8498400003</v>
      </c>
      <c r="O412" s="79"/>
      <c r="P412" s="85"/>
      <c r="Q412" s="85"/>
      <c r="R412" s="85">
        <f t="shared" si="145"/>
        <v>779041.65720000002</v>
      </c>
      <c r="S412" s="85">
        <f>+'Приложение №2'!E412-'Приложение №1'!R412</f>
        <v>2416322.19264</v>
      </c>
      <c r="T412" s="85">
        <v>0</v>
      </c>
      <c r="U412" s="79">
        <f t="shared" si="155"/>
        <v>1791.7258325894359</v>
      </c>
      <c r="V412" s="79">
        <f t="shared" si="155"/>
        <v>1791.7258325894359</v>
      </c>
      <c r="W412" s="87">
        <v>2023</v>
      </c>
      <c r="X412" s="88" t="e">
        <f>+#REF!-'[1]Приложение №1'!$P1625</f>
        <v>#REF!</v>
      </c>
      <c r="Z412" s="46">
        <f t="shared" si="161"/>
        <v>3200641.0999999996</v>
      </c>
      <c r="AA412" s="31">
        <v>0</v>
      </c>
      <c r="AB412" s="31">
        <v>0</v>
      </c>
      <c r="AC412" s="31">
        <v>0</v>
      </c>
      <c r="AD412" s="31">
        <v>0</v>
      </c>
      <c r="AE412" s="31">
        <v>0</v>
      </c>
      <c r="AF412" s="31"/>
      <c r="AG412" s="31">
        <v>0</v>
      </c>
      <c r="AH412" s="31">
        <v>0</v>
      </c>
      <c r="AI412" s="31">
        <v>2818932.6424139999</v>
      </c>
      <c r="AJ412" s="31">
        <v>0</v>
      </c>
      <c r="AK412" s="31">
        <v>0</v>
      </c>
      <c r="AL412" s="31">
        <v>0</v>
      </c>
      <c r="AM412" s="31">
        <v>288057.69900000002</v>
      </c>
      <c r="AN412" s="47">
        <v>32006.411</v>
      </c>
      <c r="AO412" s="48">
        <v>61644.347586000004</v>
      </c>
      <c r="AP412" s="91">
        <f>+N412-'Приложение №2'!E412</f>
        <v>0</v>
      </c>
      <c r="AQ412" s="6">
        <v>537287.52</v>
      </c>
      <c r="AR412" s="6">
        <f>+(K412*13.29+L412*22.52)*12*0.85</f>
        <v>241754.13719999997</v>
      </c>
      <c r="AS412" s="6">
        <f>+(K412*13.29+L412*22.52)*12*30</f>
        <v>8532498.959999999</v>
      </c>
      <c r="AT412" s="88">
        <f t="shared" si="159"/>
        <v>-6116176.767359999</v>
      </c>
    </row>
    <row r="413" spans="1:46">
      <c r="A413" s="105">
        <f t="shared" si="156"/>
        <v>398</v>
      </c>
      <c r="B413" s="106">
        <f t="shared" si="157"/>
        <v>205</v>
      </c>
      <c r="C413" s="68" t="s">
        <v>228</v>
      </c>
      <c r="D413" s="68" t="s">
        <v>248</v>
      </c>
      <c r="E413" s="69">
        <v>1972</v>
      </c>
      <c r="F413" s="69">
        <v>2013</v>
      </c>
      <c r="G413" s="69" t="s">
        <v>58</v>
      </c>
      <c r="H413" s="69">
        <v>4</v>
      </c>
      <c r="I413" s="69">
        <v>6</v>
      </c>
      <c r="J413" s="79">
        <v>4437.8999999999996</v>
      </c>
      <c r="K413" s="79">
        <v>4088.2</v>
      </c>
      <c r="L413" s="79">
        <v>0</v>
      </c>
      <c r="M413" s="80">
        <v>207</v>
      </c>
      <c r="N413" s="81">
        <f t="shared" si="158"/>
        <v>13125184.475528559</v>
      </c>
      <c r="O413" s="79"/>
      <c r="P413" s="85">
        <f>+'Приложение №2'!E413-'Приложение №1'!R413-'Приложение №1'!S413</f>
        <v>0</v>
      </c>
      <c r="Q413" s="85"/>
      <c r="R413" s="85">
        <f t="shared" si="145"/>
        <v>2349964.75</v>
      </c>
      <c r="S413" s="85">
        <f>+'Приложение №2'!E413-'Приложение №1'!R413</f>
        <v>10775219.725528559</v>
      </c>
      <c r="T413" s="85">
        <f>+'Приложение №2'!E413-'Приложение №1'!P413-'Приложение №1'!Q413-'Приложение №1'!R413-'Приложение №1'!S413</f>
        <v>0</v>
      </c>
      <c r="U413" s="79">
        <f t="shared" si="155"/>
        <v>3210.5044947724082</v>
      </c>
      <c r="V413" s="79">
        <f t="shared" si="155"/>
        <v>3210.5044947724082</v>
      </c>
      <c r="W413" s="87">
        <v>2023</v>
      </c>
      <c r="X413" s="88" t="e">
        <f>+#REF!-'[1]Приложение №1'!$P1456</f>
        <v>#REF!</v>
      </c>
      <c r="Z413" s="46">
        <f t="shared" si="143"/>
        <v>26371012.292399999</v>
      </c>
      <c r="AA413" s="31">
        <v>12305507</v>
      </c>
      <c r="AB413" s="31">
        <v>4288000.4889749996</v>
      </c>
      <c r="AC413" s="31">
        <v>4479954.2738714404</v>
      </c>
      <c r="AD413" s="31">
        <v>3127291</v>
      </c>
      <c r="AE413" s="31">
        <v>0</v>
      </c>
      <c r="AF413" s="31"/>
      <c r="AG413" s="31">
        <v>386031.94970676</v>
      </c>
      <c r="AH413" s="31">
        <v>0</v>
      </c>
      <c r="AI413" s="31">
        <v>0</v>
      </c>
      <c r="AJ413" s="31">
        <v>0</v>
      </c>
      <c r="AK413" s="31">
        <v>0</v>
      </c>
      <c r="AL413" s="31">
        <v>0</v>
      </c>
      <c r="AM413" s="31">
        <v>1122564.2276999999</v>
      </c>
      <c r="AN413" s="47">
        <v>134247.94029999999</v>
      </c>
      <c r="AO413" s="48">
        <v>527415.41184680001</v>
      </c>
      <c r="AP413" s="91">
        <f>+N413-'Приложение №2'!E413</f>
        <v>0</v>
      </c>
      <c r="AQ413" s="6">
        <v>1932968.35</v>
      </c>
      <c r="AR413" s="6">
        <f t="shared" ref="AR413:AR419" si="162">+(K413*10+L413*20)*12*0.85</f>
        <v>416996.39999999997</v>
      </c>
      <c r="AS413" s="6">
        <f>+(K413*10+L413*20)*12*30</f>
        <v>14717520</v>
      </c>
      <c r="AT413" s="88">
        <f t="shared" si="159"/>
        <v>-3942300.2744714413</v>
      </c>
    </row>
    <row r="414" spans="1:46">
      <c r="A414" s="105">
        <f t="shared" si="156"/>
        <v>399</v>
      </c>
      <c r="B414" s="106">
        <f t="shared" si="157"/>
        <v>206</v>
      </c>
      <c r="C414" s="68" t="s">
        <v>249</v>
      </c>
      <c r="D414" s="68" t="s">
        <v>250</v>
      </c>
      <c r="E414" s="69">
        <v>1985</v>
      </c>
      <c r="F414" s="69">
        <v>1985</v>
      </c>
      <c r="G414" s="69" t="s">
        <v>58</v>
      </c>
      <c r="H414" s="69">
        <v>5</v>
      </c>
      <c r="I414" s="69">
        <v>4</v>
      </c>
      <c r="J414" s="79">
        <v>4957.5</v>
      </c>
      <c r="K414" s="79">
        <v>4305.3999999999996</v>
      </c>
      <c r="L414" s="79">
        <v>651.20000000000005</v>
      </c>
      <c r="M414" s="80">
        <v>166</v>
      </c>
      <c r="N414" s="81">
        <f t="shared" si="158"/>
        <v>19747257.494667001</v>
      </c>
      <c r="O414" s="79"/>
      <c r="P414" s="85">
        <f>+'Приложение №2'!E414-'Приложение №1'!R414-'Приложение №1'!S414</f>
        <v>0</v>
      </c>
      <c r="Q414" s="85"/>
      <c r="R414" s="85">
        <f t="shared" si="145"/>
        <v>2600649.54</v>
      </c>
      <c r="S414" s="85">
        <f>+'Приложение №2'!E414-'Приложение №1'!R414</f>
        <v>17146607.954667002</v>
      </c>
      <c r="T414" s="85">
        <f>+'Приложение №2'!E414-'Приложение №1'!P414-'Приложение №1'!Q414-'Приложение №1'!R414-'Приложение №1'!S414</f>
        <v>0</v>
      </c>
      <c r="U414" s="79">
        <f t="shared" si="155"/>
        <v>3984.0329045448498</v>
      </c>
      <c r="V414" s="79">
        <f t="shared" si="155"/>
        <v>3984.0329045448498</v>
      </c>
      <c r="W414" s="87">
        <v>2023</v>
      </c>
      <c r="X414" s="88" t="e">
        <f>+#REF!-'[1]Приложение №1'!$P1633</f>
        <v>#REF!</v>
      </c>
      <c r="Z414" s="46">
        <f t="shared" si="143"/>
        <v>19423335.669999976</v>
      </c>
      <c r="AA414" s="31">
        <v>12305784.6204766</v>
      </c>
      <c r="AB414" s="31">
        <v>4512564.0806433596</v>
      </c>
      <c r="AC414" s="31">
        <v>0</v>
      </c>
      <c r="AD414" s="31">
        <v>0</v>
      </c>
      <c r="AE414" s="31">
        <v>0</v>
      </c>
      <c r="AF414" s="31"/>
      <c r="AG414" s="31">
        <v>406248.53806488001</v>
      </c>
      <c r="AH414" s="31">
        <v>0</v>
      </c>
      <c r="AI414" s="31">
        <v>0</v>
      </c>
      <c r="AJ414" s="31">
        <v>0</v>
      </c>
      <c r="AK414" s="31">
        <v>0</v>
      </c>
      <c r="AL414" s="31">
        <v>0</v>
      </c>
      <c r="AM414" s="31">
        <v>1627838.0182</v>
      </c>
      <c r="AN414" s="47">
        <v>194233.3567</v>
      </c>
      <c r="AO414" s="48">
        <v>376667.05591514002</v>
      </c>
      <c r="AP414" s="91">
        <f>+N414-'Приложение №2'!E414</f>
        <v>0</v>
      </c>
      <c r="AQ414" s="6">
        <v>2028653.94</v>
      </c>
      <c r="AR414" s="6">
        <f t="shared" si="162"/>
        <v>571995.6</v>
      </c>
      <c r="AS414" s="6">
        <f>+(K414*10+L414*20)*12*30</f>
        <v>20188080</v>
      </c>
      <c r="AT414" s="88">
        <f t="shared" si="159"/>
        <v>-3041472.045332998</v>
      </c>
    </row>
    <row r="415" spans="1:46">
      <c r="A415" s="105">
        <f t="shared" si="156"/>
        <v>400</v>
      </c>
      <c r="B415" s="106">
        <f t="shared" si="157"/>
        <v>207</v>
      </c>
      <c r="C415" s="68" t="s">
        <v>249</v>
      </c>
      <c r="D415" s="68" t="s">
        <v>251</v>
      </c>
      <c r="E415" s="69">
        <v>1988</v>
      </c>
      <c r="F415" s="69">
        <v>1988</v>
      </c>
      <c r="G415" s="69" t="s">
        <v>58</v>
      </c>
      <c r="H415" s="69">
        <v>5</v>
      </c>
      <c r="I415" s="69">
        <v>4</v>
      </c>
      <c r="J415" s="79">
        <v>5038.3999999999996</v>
      </c>
      <c r="K415" s="79">
        <v>3442.8</v>
      </c>
      <c r="L415" s="79">
        <v>1586</v>
      </c>
      <c r="M415" s="80">
        <v>156</v>
      </c>
      <c r="N415" s="81">
        <f t="shared" si="158"/>
        <v>24458262.938599996</v>
      </c>
      <c r="O415" s="79"/>
      <c r="P415" s="85">
        <f>+'Приложение №2'!E415-'Приложение №1'!R415-'Приложение №1'!S415</f>
        <v>7143822.5127391946</v>
      </c>
      <c r="Q415" s="85"/>
      <c r="R415" s="85">
        <f t="shared" ref="R415:R417" si="163">+AR415</f>
        <v>674709.6</v>
      </c>
      <c r="S415" s="85">
        <f t="shared" si="146"/>
        <v>16639730.8258608</v>
      </c>
      <c r="T415" s="85">
        <f>+'Приложение №2'!E415-'Приложение №1'!P415-'Приложение №1'!Q415-'Приложение №1'!R415-'Приложение №1'!S415</f>
        <v>0</v>
      </c>
      <c r="U415" s="79">
        <f t="shared" si="155"/>
        <v>4863.6380326519238</v>
      </c>
      <c r="V415" s="79">
        <f t="shared" si="155"/>
        <v>4863.6380326519238</v>
      </c>
      <c r="W415" s="87">
        <v>2023</v>
      </c>
      <c r="X415" s="88" t="e">
        <f>+#REF!-'[1]Приложение №1'!$P1466</f>
        <v>#REF!</v>
      </c>
      <c r="Z415" s="46">
        <f t="shared" si="143"/>
        <v>50851543.909999989</v>
      </c>
      <c r="AA415" s="31">
        <v>12240570.2260023</v>
      </c>
      <c r="AB415" s="31">
        <v>4488649.7915120404</v>
      </c>
      <c r="AC415" s="31">
        <v>4689585.7163009401</v>
      </c>
      <c r="AD415" s="31">
        <v>0</v>
      </c>
      <c r="AE415" s="31">
        <v>0</v>
      </c>
      <c r="AF415" s="31"/>
      <c r="AG415" s="31">
        <v>404095.62569795997</v>
      </c>
      <c r="AH415" s="31">
        <v>0</v>
      </c>
      <c r="AI415" s="31">
        <v>23028460.340860799</v>
      </c>
      <c r="AJ415" s="31">
        <v>0</v>
      </c>
      <c r="AK415" s="31">
        <v>0</v>
      </c>
      <c r="AL415" s="31">
        <v>0</v>
      </c>
      <c r="AM415" s="31">
        <v>4510858.3295</v>
      </c>
      <c r="AN415" s="47">
        <v>508515.43910000002</v>
      </c>
      <c r="AO415" s="48">
        <v>980808.44102596003</v>
      </c>
      <c r="AP415" s="91">
        <f>+N415-'Приложение №2'!E415</f>
        <v>0</v>
      </c>
      <c r="AQ415" s="88">
        <f>2748459.05-R173</f>
        <v>-128443.95999999996</v>
      </c>
      <c r="AR415" s="6">
        <f t="shared" si="162"/>
        <v>674709.6</v>
      </c>
      <c r="AS415" s="6">
        <f>+(K415*10+L415*20)*12*30-S173</f>
        <v>16639730.8258608</v>
      </c>
      <c r="AT415" s="88">
        <f t="shared" si="159"/>
        <v>0</v>
      </c>
    </row>
    <row r="416" spans="1:46">
      <c r="A416" s="105">
        <f t="shared" si="156"/>
        <v>401</v>
      </c>
      <c r="B416" s="106">
        <f t="shared" si="157"/>
        <v>208</v>
      </c>
      <c r="C416" s="68" t="s">
        <v>249</v>
      </c>
      <c r="D416" s="68" t="s">
        <v>459</v>
      </c>
      <c r="E416" s="69">
        <v>1985</v>
      </c>
      <c r="F416" s="69">
        <v>1985</v>
      </c>
      <c r="G416" s="69" t="s">
        <v>58</v>
      </c>
      <c r="H416" s="69">
        <v>5</v>
      </c>
      <c r="I416" s="69">
        <v>1</v>
      </c>
      <c r="J416" s="79">
        <v>3093.6</v>
      </c>
      <c r="K416" s="79">
        <v>1867</v>
      </c>
      <c r="L416" s="79">
        <v>323</v>
      </c>
      <c r="M416" s="80">
        <v>98</v>
      </c>
      <c r="N416" s="81">
        <f t="shared" si="158"/>
        <v>6450583.4850393999</v>
      </c>
      <c r="O416" s="79"/>
      <c r="P416" s="85">
        <v>686514.50749999995</v>
      </c>
      <c r="Q416" s="85"/>
      <c r="R416" s="85">
        <f t="shared" ref="R416" si="164">+AQ416+AR416</f>
        <v>1268360.26</v>
      </c>
      <c r="S416" s="85">
        <f>+'Приложение №2'!E416-'Приложение №1'!P416-'Приложение №1'!Q416-'Приложение №1'!R416</f>
        <v>4495708.7175393999</v>
      </c>
      <c r="T416" s="85">
        <f>+'Приложение №2'!E416-'Приложение №1'!P416-'Приложение №1'!Q416-'Приложение №1'!R416-'Приложение №1'!S416</f>
        <v>0</v>
      </c>
      <c r="U416" s="79">
        <f t="shared" si="155"/>
        <v>2945.4719109768948</v>
      </c>
      <c r="V416" s="79">
        <f t="shared" si="155"/>
        <v>2945.4719109768948</v>
      </c>
      <c r="W416" s="87">
        <v>2023</v>
      </c>
      <c r="X416" s="88" t="e">
        <f>+#REF!-'[1]Приложение №1'!$P1470</f>
        <v>#REF!</v>
      </c>
      <c r="Z416" s="46">
        <f t="shared" si="143"/>
        <v>25777981.719999999</v>
      </c>
      <c r="AA416" s="31">
        <v>6939898.4786422197</v>
      </c>
      <c r="AB416" s="31">
        <v>2544879.30231024</v>
      </c>
      <c r="AC416" s="31">
        <v>0</v>
      </c>
      <c r="AD416" s="31">
        <v>0</v>
      </c>
      <c r="AE416" s="31">
        <v>0</v>
      </c>
      <c r="AF416" s="31"/>
      <c r="AG416" s="31">
        <v>229105.55551800001</v>
      </c>
      <c r="AH416" s="31">
        <v>0</v>
      </c>
      <c r="AI416" s="31">
        <v>13056187.2491106</v>
      </c>
      <c r="AJ416" s="31">
        <v>0</v>
      </c>
      <c r="AK416" s="31">
        <v>0</v>
      </c>
      <c r="AL416" s="31">
        <v>0</v>
      </c>
      <c r="AM416" s="31">
        <v>2252195.9907</v>
      </c>
      <c r="AN416" s="47">
        <v>257779.81719999999</v>
      </c>
      <c r="AO416" s="48">
        <v>497935.32651893998</v>
      </c>
      <c r="AP416" s="91">
        <f>+N416-'Приложение №2'!E416</f>
        <v>0</v>
      </c>
      <c r="AQ416" s="6">
        <v>1012034.26</v>
      </c>
      <c r="AR416" s="6">
        <f t="shared" si="162"/>
        <v>256326</v>
      </c>
      <c r="AS416" s="6">
        <f>+(K416*10+L416*20)*12*30</f>
        <v>9046800</v>
      </c>
      <c r="AT416" s="88">
        <f t="shared" si="159"/>
        <v>-4551091.2824606001</v>
      </c>
    </row>
    <row r="417" spans="1:46">
      <c r="A417" s="105">
        <f t="shared" si="156"/>
        <v>402</v>
      </c>
      <c r="B417" s="106">
        <f t="shared" si="157"/>
        <v>209</v>
      </c>
      <c r="C417" s="68" t="s">
        <v>249</v>
      </c>
      <c r="D417" s="68" t="s">
        <v>460</v>
      </c>
      <c r="E417" s="69">
        <v>1987</v>
      </c>
      <c r="F417" s="69">
        <v>1987</v>
      </c>
      <c r="G417" s="69" t="s">
        <v>58</v>
      </c>
      <c r="H417" s="69">
        <v>5</v>
      </c>
      <c r="I417" s="69">
        <v>1</v>
      </c>
      <c r="J417" s="79">
        <v>2928.7</v>
      </c>
      <c r="K417" s="79">
        <v>2372.1</v>
      </c>
      <c r="L417" s="79">
        <v>221.2</v>
      </c>
      <c r="M417" s="80">
        <v>125</v>
      </c>
      <c r="N417" s="81">
        <f t="shared" si="158"/>
        <v>16843607.011849999</v>
      </c>
      <c r="O417" s="79"/>
      <c r="P417" s="85">
        <v>3489956.9766666698</v>
      </c>
      <c r="Q417" s="85"/>
      <c r="R417" s="85">
        <f t="shared" si="163"/>
        <v>287079</v>
      </c>
      <c r="S417" s="85">
        <f t="shared" si="146"/>
        <v>10132200</v>
      </c>
      <c r="T417" s="85">
        <f>+'Приложение №2'!E417-'Приложение №1'!P417-'Приложение №1'!Q417-'Приложение №1'!R417-'Приложение №1'!S417</f>
        <v>2934371.0351833291</v>
      </c>
      <c r="U417" s="79">
        <f t="shared" si="155"/>
        <v>6495.0476272895539</v>
      </c>
      <c r="V417" s="79">
        <f t="shared" si="155"/>
        <v>6495.0476272895539</v>
      </c>
      <c r="W417" s="87">
        <v>2023</v>
      </c>
      <c r="X417" s="88" t="e">
        <f>+#REF!-'[1]Приложение №1'!$P1479</f>
        <v>#REF!</v>
      </c>
      <c r="Z417" s="46">
        <f t="shared" si="143"/>
        <v>25208513.879999995</v>
      </c>
      <c r="AA417" s="31">
        <v>6786587.4460183801</v>
      </c>
      <c r="AB417" s="31">
        <v>2488659.7441826402</v>
      </c>
      <c r="AC417" s="31">
        <v>0</v>
      </c>
      <c r="AD417" s="31">
        <v>0</v>
      </c>
      <c r="AE417" s="31">
        <v>0</v>
      </c>
      <c r="AF417" s="31"/>
      <c r="AG417" s="31">
        <v>224044.32360912001</v>
      </c>
      <c r="AH417" s="31">
        <v>0</v>
      </c>
      <c r="AI417" s="31">
        <v>12767759.748387</v>
      </c>
      <c r="AJ417" s="31">
        <v>0</v>
      </c>
      <c r="AK417" s="31">
        <v>0</v>
      </c>
      <c r="AL417" s="31">
        <v>0</v>
      </c>
      <c r="AM417" s="31">
        <v>2202442.1663000002</v>
      </c>
      <c r="AN417" s="47">
        <v>252085.13879999999</v>
      </c>
      <c r="AO417" s="48">
        <v>486935.31270285998</v>
      </c>
      <c r="AP417" s="91">
        <f>+N417-'Приложение №2'!E417</f>
        <v>0</v>
      </c>
      <c r="AQ417" s="88">
        <f>1039812.33</f>
        <v>1039812.33</v>
      </c>
      <c r="AR417" s="6">
        <f t="shared" si="162"/>
        <v>287079</v>
      </c>
      <c r="AS417" s="6">
        <f>+(K417*10+L417*20)*12*30</f>
        <v>10132200</v>
      </c>
      <c r="AT417" s="88">
        <f t="shared" si="159"/>
        <v>0</v>
      </c>
    </row>
    <row r="418" spans="1:46">
      <c r="A418" s="105">
        <f t="shared" si="156"/>
        <v>403</v>
      </c>
      <c r="B418" s="106">
        <f t="shared" si="157"/>
        <v>210</v>
      </c>
      <c r="C418" s="68" t="s">
        <v>249</v>
      </c>
      <c r="D418" s="68" t="s">
        <v>461</v>
      </c>
      <c r="E418" s="69">
        <v>1987</v>
      </c>
      <c r="F418" s="69">
        <v>1987</v>
      </c>
      <c r="G418" s="69" t="s">
        <v>58</v>
      </c>
      <c r="H418" s="69">
        <v>5</v>
      </c>
      <c r="I418" s="69">
        <v>4</v>
      </c>
      <c r="J418" s="79">
        <v>4891.3999999999996</v>
      </c>
      <c r="K418" s="79">
        <v>4293.1000000000004</v>
      </c>
      <c r="L418" s="79">
        <v>598.29999999999995</v>
      </c>
      <c r="M418" s="80">
        <v>199</v>
      </c>
      <c r="N418" s="81">
        <f t="shared" si="158"/>
        <v>28815163.8424908</v>
      </c>
      <c r="O418" s="79"/>
      <c r="P418" s="85">
        <f>+'Приложение №2'!E418-'Приложение №1'!R418-'Приложение №1'!S418</f>
        <v>6483712.7524907999</v>
      </c>
      <c r="Q418" s="85"/>
      <c r="R418" s="85">
        <f t="shared" si="145"/>
        <v>2568531.09</v>
      </c>
      <c r="S418" s="85">
        <f t="shared" si="146"/>
        <v>19762920</v>
      </c>
      <c r="T418" s="85">
        <f>+'Приложение №2'!E418-'Приложение №1'!P418-'Приложение №1'!Q418-'Приложение №1'!R418-'Приложение №1'!S418</f>
        <v>0</v>
      </c>
      <c r="U418" s="79">
        <f t="shared" si="155"/>
        <v>5890.9849618699755</v>
      </c>
      <c r="V418" s="79">
        <f t="shared" si="155"/>
        <v>5890.9849618699755</v>
      </c>
      <c r="W418" s="87">
        <v>2023</v>
      </c>
      <c r="X418" s="88" t="e">
        <f>+#REF!-'[1]Приложение №1'!$P1634</f>
        <v>#REF!</v>
      </c>
      <c r="Z418" s="46">
        <f t="shared" si="143"/>
        <v>19345683.86999996</v>
      </c>
      <c r="AA418" s="31">
        <v>12256587.7965749</v>
      </c>
      <c r="AB418" s="31">
        <v>4494523.4791594204</v>
      </c>
      <c r="AC418" s="31">
        <v>0</v>
      </c>
      <c r="AD418" s="31">
        <v>0</v>
      </c>
      <c r="AE418" s="31">
        <v>0</v>
      </c>
      <c r="AF418" s="31"/>
      <c r="AG418" s="31">
        <v>404624.41455659998</v>
      </c>
      <c r="AH418" s="31">
        <v>0</v>
      </c>
      <c r="AI418" s="31">
        <v>0</v>
      </c>
      <c r="AJ418" s="31">
        <v>0</v>
      </c>
      <c r="AK418" s="31">
        <v>0</v>
      </c>
      <c r="AL418" s="31">
        <v>0</v>
      </c>
      <c r="AM418" s="31">
        <v>1621330.1477000001</v>
      </c>
      <c r="AN418" s="47">
        <v>193456.83869999999</v>
      </c>
      <c r="AO418" s="48">
        <v>375161.19330903998</v>
      </c>
      <c r="AP418" s="91">
        <f>+N418-'Приложение №2'!E418</f>
        <v>0</v>
      </c>
      <c r="AQ418" s="6">
        <v>2008581.69</v>
      </c>
      <c r="AR418" s="6">
        <f t="shared" si="162"/>
        <v>559949.4</v>
      </c>
      <c r="AS418" s="6">
        <f>+(K418*10+L418*20)*12*30</f>
        <v>19762920</v>
      </c>
      <c r="AT418" s="88">
        <f t="shared" si="159"/>
        <v>0</v>
      </c>
    </row>
    <row r="419" spans="1:46">
      <c r="A419" s="105">
        <f t="shared" si="156"/>
        <v>404</v>
      </c>
      <c r="B419" s="106">
        <f t="shared" si="157"/>
        <v>211</v>
      </c>
      <c r="C419" s="68" t="s">
        <v>249</v>
      </c>
      <c r="D419" s="68" t="s">
        <v>462</v>
      </c>
      <c r="E419" s="69">
        <v>1986</v>
      </c>
      <c r="F419" s="69">
        <v>1986</v>
      </c>
      <c r="G419" s="69" t="s">
        <v>58</v>
      </c>
      <c r="H419" s="69">
        <v>5</v>
      </c>
      <c r="I419" s="69">
        <v>4</v>
      </c>
      <c r="J419" s="79">
        <v>4691.8999999999996</v>
      </c>
      <c r="K419" s="79">
        <v>4321.1000000000004</v>
      </c>
      <c r="L419" s="79">
        <v>298</v>
      </c>
      <c r="M419" s="80">
        <v>195</v>
      </c>
      <c r="N419" s="81">
        <f t="shared" si="158"/>
        <v>32574012.911932997</v>
      </c>
      <c r="O419" s="79"/>
      <c r="P419" s="85">
        <v>10129603.4281183</v>
      </c>
      <c r="Q419" s="85"/>
      <c r="R419" s="85">
        <f t="shared" si="145"/>
        <v>2387600.1</v>
      </c>
      <c r="S419" s="85">
        <f t="shared" si="146"/>
        <v>17701560</v>
      </c>
      <c r="T419" s="85">
        <f>+'Приложение №2'!E419-'Приложение №1'!P419-'Приложение №1'!Q419-'Приложение №1'!R419-'Приложение №1'!S419</f>
        <v>2355249.3838146999</v>
      </c>
      <c r="U419" s="79">
        <f t="shared" si="155"/>
        <v>7052.0259167225204</v>
      </c>
      <c r="V419" s="79">
        <f t="shared" si="155"/>
        <v>7052.0259167225204</v>
      </c>
      <c r="W419" s="87">
        <v>2023</v>
      </c>
      <c r="X419" s="88" t="e">
        <f>+#REF!-'[1]Приложение №1'!$P1635</f>
        <v>#REF!</v>
      </c>
      <c r="Z419" s="46">
        <f t="shared" si="143"/>
        <v>19513628.469999976</v>
      </c>
      <c r="AA419" s="31">
        <v>12362990.2296646</v>
      </c>
      <c r="AB419" s="31">
        <v>4533541.53030576</v>
      </c>
      <c r="AC419" s="31">
        <v>0</v>
      </c>
      <c r="AD419" s="31">
        <v>0</v>
      </c>
      <c r="AE419" s="31">
        <v>0</v>
      </c>
      <c r="AF419" s="31"/>
      <c r="AG419" s="31">
        <v>408137.05600247998</v>
      </c>
      <c r="AH419" s="31">
        <v>0</v>
      </c>
      <c r="AI419" s="31">
        <v>0</v>
      </c>
      <c r="AJ419" s="31">
        <v>0</v>
      </c>
      <c r="AK419" s="31">
        <v>0</v>
      </c>
      <c r="AL419" s="31">
        <v>0</v>
      </c>
      <c r="AM419" s="31">
        <v>1635405.3101999999</v>
      </c>
      <c r="AN419" s="47">
        <v>195136.28469999999</v>
      </c>
      <c r="AO419" s="48">
        <v>378418.05912713998</v>
      </c>
      <c r="AP419" s="91">
        <f>+N419-'Приложение №2'!E419</f>
        <v>0</v>
      </c>
      <c r="AQ419" s="6">
        <v>1886055.9</v>
      </c>
      <c r="AR419" s="6">
        <f t="shared" si="162"/>
        <v>501544.2</v>
      </c>
      <c r="AS419" s="6">
        <f>+(K419*10+L419*20)*12*30</f>
        <v>17701560</v>
      </c>
      <c r="AT419" s="88">
        <f t="shared" si="159"/>
        <v>0</v>
      </c>
    </row>
    <row r="420" spans="1:46">
      <c r="A420" s="105">
        <f t="shared" si="156"/>
        <v>405</v>
      </c>
      <c r="B420" s="106">
        <f t="shared" si="157"/>
        <v>212</v>
      </c>
      <c r="C420" s="68" t="s">
        <v>463</v>
      </c>
      <c r="D420" s="68" t="s">
        <v>464</v>
      </c>
      <c r="E420" s="69">
        <v>2003</v>
      </c>
      <c r="F420" s="69">
        <v>2003</v>
      </c>
      <c r="G420" s="69" t="s">
        <v>58</v>
      </c>
      <c r="H420" s="69">
        <v>6</v>
      </c>
      <c r="I420" s="69">
        <v>2</v>
      </c>
      <c r="J420" s="79">
        <v>4628.5</v>
      </c>
      <c r="K420" s="79">
        <v>3639.6</v>
      </c>
      <c r="L420" s="79">
        <v>0</v>
      </c>
      <c r="M420" s="80">
        <v>142</v>
      </c>
      <c r="N420" s="81">
        <f t="shared" si="158"/>
        <v>22010479.830000002</v>
      </c>
      <c r="O420" s="79"/>
      <c r="P420" s="85">
        <v>886090.96180000098</v>
      </c>
      <c r="Q420" s="85"/>
      <c r="R420" s="85">
        <f t="shared" si="145"/>
        <v>2164436.5467999997</v>
      </c>
      <c r="S420" s="85">
        <f t="shared" si="146"/>
        <v>17413302.239999998</v>
      </c>
      <c r="T420" s="85">
        <f>+'Приложение №2'!E420-'Приложение №1'!P420-'Приложение №1'!Q420-'Приложение №1'!R420-'Приложение №1'!S420</f>
        <v>1546650.0814000033</v>
      </c>
      <c r="U420" s="79">
        <f t="shared" si="155"/>
        <v>6047.4996785361036</v>
      </c>
      <c r="V420" s="79">
        <f t="shared" si="155"/>
        <v>6047.4996785361036</v>
      </c>
      <c r="W420" s="87">
        <v>2023</v>
      </c>
      <c r="X420" s="88" t="e">
        <f>+#REF!-'[1]Приложение №1'!$P1641</f>
        <v>#REF!</v>
      </c>
      <c r="Z420" s="46">
        <f t="shared" si="143"/>
        <v>22231583.709999997</v>
      </c>
      <c r="AA420" s="31">
        <v>0</v>
      </c>
      <c r="AB420" s="31">
        <v>0</v>
      </c>
      <c r="AC420" s="31">
        <v>0</v>
      </c>
      <c r="AD420" s="31">
        <v>0</v>
      </c>
      <c r="AE420" s="31">
        <v>0</v>
      </c>
      <c r="AF420" s="31"/>
      <c r="AG420" s="31">
        <v>0</v>
      </c>
      <c r="AH420" s="31">
        <v>0</v>
      </c>
      <c r="AI420" s="31">
        <v>19580245.036745399</v>
      </c>
      <c r="AJ420" s="31">
        <v>0</v>
      </c>
      <c r="AK420" s="31">
        <v>0</v>
      </c>
      <c r="AL420" s="31">
        <v>0</v>
      </c>
      <c r="AM420" s="31">
        <v>2000842.5338999999</v>
      </c>
      <c r="AN420" s="47">
        <v>222315.8371</v>
      </c>
      <c r="AO420" s="48">
        <v>428180.30225459998</v>
      </c>
      <c r="AP420" s="91">
        <f>+N420-'Приложение №2'!E420</f>
        <v>0</v>
      </c>
      <c r="AQ420" s="6">
        <v>1671059.65</v>
      </c>
      <c r="AR420" s="6">
        <f>+(K420*13.29+L420*22.52)*12*0.85</f>
        <v>493376.89679999993</v>
      </c>
      <c r="AS420" s="6">
        <f>+(K420*13.29+L420*22.52)*12*30</f>
        <v>17413302.239999998</v>
      </c>
      <c r="AT420" s="88">
        <f t="shared" si="159"/>
        <v>0</v>
      </c>
    </row>
    <row r="421" spans="1:46">
      <c r="A421" s="105">
        <f t="shared" si="156"/>
        <v>406</v>
      </c>
      <c r="B421" s="106">
        <f t="shared" si="157"/>
        <v>213</v>
      </c>
      <c r="C421" s="68" t="s">
        <v>463</v>
      </c>
      <c r="D421" s="68" t="s">
        <v>465</v>
      </c>
      <c r="E421" s="69">
        <v>1995</v>
      </c>
      <c r="F421" s="69">
        <v>2009</v>
      </c>
      <c r="G421" s="69" t="s">
        <v>58</v>
      </c>
      <c r="H421" s="69">
        <v>5</v>
      </c>
      <c r="I421" s="69">
        <v>2</v>
      </c>
      <c r="J421" s="79">
        <v>2134.1999999999998</v>
      </c>
      <c r="K421" s="79">
        <v>1911.8</v>
      </c>
      <c r="L421" s="79">
        <v>0</v>
      </c>
      <c r="M421" s="80">
        <v>75</v>
      </c>
      <c r="N421" s="81">
        <f t="shared" si="158"/>
        <v>3633489.3452695999</v>
      </c>
      <c r="O421" s="79"/>
      <c r="P421" s="85">
        <v>930573.32250000001</v>
      </c>
      <c r="Q421" s="85"/>
      <c r="R421" s="85">
        <f t="shared" ref="R421" si="165">+AQ421+AR421</f>
        <v>1062863.97</v>
      </c>
      <c r="S421" s="85">
        <f>+'Приложение №2'!E421-'Приложение №1'!P421-'Приложение №1'!Q421-'Приложение №1'!R421</f>
        <v>1640052.0527696002</v>
      </c>
      <c r="T421" s="85">
        <f>+'Приложение №2'!E421-'Приложение №1'!P421-'Приложение №1'!Q421-'Приложение №1'!R421-'Приложение №1'!S421</f>
        <v>0</v>
      </c>
      <c r="U421" s="79">
        <f t="shared" si="155"/>
        <v>1900.5593395070614</v>
      </c>
      <c r="V421" s="79">
        <f t="shared" si="155"/>
        <v>1900.5593395070614</v>
      </c>
      <c r="W421" s="87">
        <v>2023</v>
      </c>
      <c r="X421" s="88" t="e">
        <f>+#REF!-'[1]Приложение №1'!$P1486</f>
        <v>#REF!</v>
      </c>
      <c r="Z421" s="46">
        <f t="shared" si="143"/>
        <v>11647646.459999999</v>
      </c>
      <c r="AA421" s="31">
        <v>0</v>
      </c>
      <c r="AB421" s="31">
        <v>0</v>
      </c>
      <c r="AC421" s="31">
        <v>0</v>
      </c>
      <c r="AD421" s="31">
        <v>0</v>
      </c>
      <c r="AE421" s="31">
        <v>0</v>
      </c>
      <c r="AF421" s="31"/>
      <c r="AG421" s="31">
        <v>0</v>
      </c>
      <c r="AH421" s="31">
        <v>0</v>
      </c>
      <c r="AI421" s="31">
        <v>10258548.1431804</v>
      </c>
      <c r="AJ421" s="31">
        <v>0</v>
      </c>
      <c r="AK421" s="31">
        <v>0</v>
      </c>
      <c r="AL421" s="31">
        <v>0</v>
      </c>
      <c r="AM421" s="31">
        <v>1048288.1814</v>
      </c>
      <c r="AN421" s="47">
        <v>116476.46460000001</v>
      </c>
      <c r="AO421" s="48">
        <v>224333.6708196</v>
      </c>
      <c r="AP421" s="91">
        <f>+N421-'Приложение №2'!E421</f>
        <v>0</v>
      </c>
      <c r="AQ421" s="6">
        <v>867860.37</v>
      </c>
      <c r="AR421" s="6">
        <f t="shared" ref="AR421:AR438" si="166">+(K421*10+L421*20)*12*0.85</f>
        <v>195003.6</v>
      </c>
      <c r="AS421" s="6">
        <f>+(K421*10+L421*20)*12*30</f>
        <v>6882480</v>
      </c>
      <c r="AT421" s="88">
        <f t="shared" si="159"/>
        <v>-5242427.9472303996</v>
      </c>
    </row>
    <row r="422" spans="1:46">
      <c r="A422" s="105">
        <f t="shared" si="156"/>
        <v>407</v>
      </c>
      <c r="B422" s="106">
        <f t="shared" si="157"/>
        <v>214</v>
      </c>
      <c r="C422" s="68" t="s">
        <v>254</v>
      </c>
      <c r="D422" s="68" t="s">
        <v>255</v>
      </c>
      <c r="E422" s="69">
        <v>1982</v>
      </c>
      <c r="F422" s="69">
        <v>1982</v>
      </c>
      <c r="G422" s="69" t="s">
        <v>58</v>
      </c>
      <c r="H422" s="69">
        <v>5</v>
      </c>
      <c r="I422" s="69">
        <v>1</v>
      </c>
      <c r="J422" s="79">
        <v>982.9</v>
      </c>
      <c r="K422" s="79">
        <v>982.9</v>
      </c>
      <c r="L422" s="79">
        <v>0</v>
      </c>
      <c r="M422" s="80">
        <v>23</v>
      </c>
      <c r="N422" s="81">
        <f t="shared" si="158"/>
        <v>1832846.1297638123</v>
      </c>
      <c r="O422" s="79"/>
      <c r="P422" s="85">
        <v>1398916.8396544</v>
      </c>
      <c r="Q422" s="85"/>
      <c r="R422" s="85">
        <f t="shared" ref="R422:R424" si="167">+AR422</f>
        <v>100255.8</v>
      </c>
      <c r="S422" s="85">
        <v>0</v>
      </c>
      <c r="T422" s="85">
        <f>+'Приложение №2'!E422-'Приложение №1'!P422-'Приложение №1'!Q422-'Приложение №1'!R422-'Приложение №1'!S422</f>
        <v>333673.49010941229</v>
      </c>
      <c r="U422" s="79">
        <f t="shared" si="155"/>
        <v>1864.7330651783623</v>
      </c>
      <c r="V422" s="79">
        <f t="shared" si="155"/>
        <v>1864.7330651783623</v>
      </c>
      <c r="W422" s="87">
        <v>2023</v>
      </c>
      <c r="X422" s="88" t="e">
        <f>+#REF!-'[1]Приложение №1'!$P1857</f>
        <v>#REF!</v>
      </c>
      <c r="Z422" s="46">
        <f t="shared" ref="Z422:Z455" si="168">SUM(AA422:AO422)</f>
        <v>25846647.639999997</v>
      </c>
      <c r="AA422" s="31">
        <v>3015626.05896552</v>
      </c>
      <c r="AB422" s="31">
        <v>1381996.98965328</v>
      </c>
      <c r="AC422" s="31">
        <v>1398423.8962755599</v>
      </c>
      <c r="AD422" s="31">
        <v>910108.47884879995</v>
      </c>
      <c r="AE422" s="31">
        <v>0</v>
      </c>
      <c r="AF422" s="31"/>
      <c r="AG422" s="31">
        <v>91642.682540640002</v>
      </c>
      <c r="AH422" s="31">
        <v>0</v>
      </c>
      <c r="AI422" s="31">
        <v>7209302.2726031998</v>
      </c>
      <c r="AJ422" s="31">
        <v>0</v>
      </c>
      <c r="AK422" s="31">
        <v>3664064.33732724</v>
      </c>
      <c r="AL422" s="31">
        <v>4963125.4813509602</v>
      </c>
      <c r="AM422" s="31">
        <v>2458924.8816</v>
      </c>
      <c r="AN422" s="47">
        <v>258466.47640000001</v>
      </c>
      <c r="AO422" s="48">
        <v>494966.08443480002</v>
      </c>
      <c r="AP422" s="91">
        <f>+N422-'Приложение №2'!E422</f>
        <v>0</v>
      </c>
      <c r="AQ422" s="88">
        <f>344430.27-R175</f>
        <v>244174.47000000003</v>
      </c>
      <c r="AR422" s="6">
        <f t="shared" si="166"/>
        <v>100255.8</v>
      </c>
      <c r="AS422" s="6">
        <f>+(K422*10+L422*20)*12*30-S175</f>
        <v>-61819.558963202871</v>
      </c>
      <c r="AT422" s="88">
        <f t="shared" si="159"/>
        <v>61819.558963202871</v>
      </c>
    </row>
    <row r="423" spans="1:46">
      <c r="A423" s="105">
        <f t="shared" si="156"/>
        <v>408</v>
      </c>
      <c r="B423" s="106">
        <f t="shared" si="157"/>
        <v>215</v>
      </c>
      <c r="C423" s="68" t="s">
        <v>254</v>
      </c>
      <c r="D423" s="68" t="s">
        <v>256</v>
      </c>
      <c r="E423" s="69">
        <v>1979</v>
      </c>
      <c r="F423" s="69">
        <v>2013</v>
      </c>
      <c r="G423" s="69" t="s">
        <v>58</v>
      </c>
      <c r="H423" s="69">
        <v>4</v>
      </c>
      <c r="I423" s="69">
        <v>2</v>
      </c>
      <c r="J423" s="79">
        <v>1304.3</v>
      </c>
      <c r="K423" s="79">
        <v>1304.3</v>
      </c>
      <c r="L423" s="79">
        <v>0</v>
      </c>
      <c r="M423" s="80">
        <v>47</v>
      </c>
      <c r="N423" s="81">
        <f t="shared" si="158"/>
        <v>8034419.9657033095</v>
      </c>
      <c r="O423" s="79"/>
      <c r="P423" s="85">
        <v>2682675.2085677702</v>
      </c>
      <c r="Q423" s="85"/>
      <c r="R423" s="85">
        <f t="shared" si="167"/>
        <v>133038.6</v>
      </c>
      <c r="S423" s="85">
        <f t="shared" ref="S423:S446" si="169">+AS423</f>
        <v>4695480</v>
      </c>
      <c r="T423" s="85">
        <f>+'Приложение №2'!E423-'Приложение №1'!P423-'Приложение №1'!Q423-'Приложение №1'!R423-'Приложение №1'!S423</f>
        <v>523226.15713553969</v>
      </c>
      <c r="U423" s="79">
        <f t="shared" si="155"/>
        <v>6159.9478384599479</v>
      </c>
      <c r="V423" s="79">
        <f t="shared" si="155"/>
        <v>6159.9478384599479</v>
      </c>
      <c r="W423" s="87">
        <v>2023</v>
      </c>
      <c r="X423" s="88" t="e">
        <f>+#REF!-'[1]Приложение №1'!$P1474</f>
        <v>#REF!</v>
      </c>
      <c r="Z423" s="46">
        <f t="shared" si="168"/>
        <v>28614187.700000003</v>
      </c>
      <c r="AA423" s="31">
        <v>0</v>
      </c>
      <c r="AB423" s="31">
        <v>0</v>
      </c>
      <c r="AC423" s="31">
        <v>1925825.0481519001</v>
      </c>
      <c r="AD423" s="31">
        <v>1253346.5063616</v>
      </c>
      <c r="AE423" s="31">
        <v>0</v>
      </c>
      <c r="AF423" s="31"/>
      <c r="AG423" s="31">
        <v>0</v>
      </c>
      <c r="AH423" s="31">
        <v>0</v>
      </c>
      <c r="AI423" s="31">
        <v>9928216.292715</v>
      </c>
      <c r="AJ423" s="31">
        <v>0</v>
      </c>
      <c r="AK423" s="31">
        <v>5045928.4281096598</v>
      </c>
      <c r="AL423" s="31">
        <v>6834917.0833343398</v>
      </c>
      <c r="AM423" s="31">
        <v>2793370.4105000002</v>
      </c>
      <c r="AN423" s="47">
        <v>286141.87699999998</v>
      </c>
      <c r="AO423" s="48">
        <v>546442.05382749997</v>
      </c>
      <c r="AP423" s="91">
        <f>+N423-'Приложение №2'!E423</f>
        <v>0</v>
      </c>
      <c r="AQ423" s="88">
        <f>505122.22</f>
        <v>505122.22</v>
      </c>
      <c r="AR423" s="6">
        <f t="shared" si="166"/>
        <v>133038.6</v>
      </c>
      <c r="AS423" s="6">
        <f>+(K423*10+L423*20)*12*30</f>
        <v>4695480</v>
      </c>
      <c r="AT423" s="88">
        <f t="shared" si="159"/>
        <v>0</v>
      </c>
    </row>
    <row r="424" spans="1:46">
      <c r="A424" s="105">
        <f t="shared" si="156"/>
        <v>409</v>
      </c>
      <c r="B424" s="106">
        <f t="shared" si="157"/>
        <v>216</v>
      </c>
      <c r="C424" s="68" t="s">
        <v>254</v>
      </c>
      <c r="D424" s="68" t="s">
        <v>466</v>
      </c>
      <c r="E424" s="69">
        <v>1979</v>
      </c>
      <c r="F424" s="69">
        <v>1979</v>
      </c>
      <c r="G424" s="69" t="s">
        <v>58</v>
      </c>
      <c r="H424" s="69">
        <v>4</v>
      </c>
      <c r="I424" s="69">
        <v>2</v>
      </c>
      <c r="J424" s="79">
        <v>1251.7</v>
      </c>
      <c r="K424" s="79">
        <v>1251.7</v>
      </c>
      <c r="L424" s="79">
        <v>0</v>
      </c>
      <c r="M424" s="80">
        <v>44</v>
      </c>
      <c r="N424" s="81">
        <f t="shared" si="158"/>
        <v>9688406.258375138</v>
      </c>
      <c r="O424" s="79"/>
      <c r="P424" s="85">
        <v>2843838.4141774601</v>
      </c>
      <c r="Q424" s="85"/>
      <c r="R424" s="85">
        <f t="shared" si="167"/>
        <v>127673.4</v>
      </c>
      <c r="S424" s="85">
        <f t="shared" si="169"/>
        <v>3216138.08</v>
      </c>
      <c r="T424" s="85">
        <f>+'Приложение №2'!E424-'Приложение №1'!P424-'Приложение №1'!Q424-'Приложение №1'!R424-'Приложение №1'!S424</f>
        <v>3500756.364197677</v>
      </c>
      <c r="U424" s="79">
        <f t="shared" si="155"/>
        <v>7740.198336961842</v>
      </c>
      <c r="V424" s="79">
        <f t="shared" si="155"/>
        <v>7740.198336961842</v>
      </c>
      <c r="W424" s="87">
        <v>2023</v>
      </c>
      <c r="X424" s="88" t="e">
        <f>+#REF!-'[1]Приложение №1'!$P1191</f>
        <v>#REF!</v>
      </c>
      <c r="Z424" s="46">
        <f t="shared" si="168"/>
        <v>10704920.850000001</v>
      </c>
      <c r="AA424" s="31">
        <v>4162366.3452462</v>
      </c>
      <c r="AB424" s="31">
        <v>1907523.5611068001</v>
      </c>
      <c r="AC424" s="31">
        <v>1930197.0630411</v>
      </c>
      <c r="AD424" s="31">
        <v>1256191.858278</v>
      </c>
      <c r="AE424" s="31">
        <v>0</v>
      </c>
      <c r="AF424" s="31"/>
      <c r="AG424" s="31">
        <v>126491.2857684</v>
      </c>
      <c r="AH424" s="31">
        <v>0</v>
      </c>
      <c r="AI424" s="31"/>
      <c r="AJ424" s="31">
        <v>0</v>
      </c>
      <c r="AK424" s="31"/>
      <c r="AL424" s="31"/>
      <c r="AM424" s="31">
        <v>1009919.349</v>
      </c>
      <c r="AN424" s="47">
        <v>107049.20849999999</v>
      </c>
      <c r="AO424" s="48">
        <v>205182.17905949999</v>
      </c>
      <c r="AP424" s="91">
        <f>+N424-'Приложение №2'!E424</f>
        <v>0</v>
      </c>
      <c r="AQ424" s="88">
        <f>438075.68</f>
        <v>438075.68</v>
      </c>
      <c r="AR424" s="6">
        <f t="shared" si="166"/>
        <v>127673.4</v>
      </c>
      <c r="AS424" s="6">
        <f>+(K424*10+L424*20)*12*30-1289981.92</f>
        <v>3216138.08</v>
      </c>
      <c r="AT424" s="88">
        <f t="shared" si="159"/>
        <v>0</v>
      </c>
    </row>
    <row r="425" spans="1:46">
      <c r="A425" s="105">
        <f t="shared" si="156"/>
        <v>410</v>
      </c>
      <c r="B425" s="106">
        <f t="shared" si="157"/>
        <v>217</v>
      </c>
      <c r="C425" s="68" t="s">
        <v>254</v>
      </c>
      <c r="D425" s="68" t="s">
        <v>467</v>
      </c>
      <c r="E425" s="69">
        <v>1972</v>
      </c>
      <c r="F425" s="69">
        <v>1972</v>
      </c>
      <c r="G425" s="69" t="s">
        <v>58</v>
      </c>
      <c r="H425" s="69">
        <v>4</v>
      </c>
      <c r="I425" s="69">
        <v>2</v>
      </c>
      <c r="J425" s="79">
        <v>1471.5</v>
      </c>
      <c r="K425" s="79">
        <v>1257.9000000000001</v>
      </c>
      <c r="L425" s="79">
        <v>0</v>
      </c>
      <c r="M425" s="80">
        <v>37</v>
      </c>
      <c r="N425" s="81">
        <f t="shared" si="158"/>
        <v>6648750.9974128036</v>
      </c>
      <c r="O425" s="79"/>
      <c r="P425" s="85">
        <v>331357.31247093301</v>
      </c>
      <c r="Q425" s="85"/>
      <c r="R425" s="85">
        <f>+AQ425+AR425</f>
        <v>466035.92</v>
      </c>
      <c r="S425" s="85">
        <f t="shared" si="169"/>
        <v>4528440</v>
      </c>
      <c r="T425" s="85">
        <f>+'Приложение №2'!E425-'Приложение №1'!P425-'Приложение №1'!Q425-'Приложение №1'!R425-'Приложение №1'!S425</f>
        <v>1322917.7649418702</v>
      </c>
      <c r="U425" s="79">
        <f t="shared" ref="U425:V454" si="170">$N425/($K425+$L425)</f>
        <v>5285.5958322702945</v>
      </c>
      <c r="V425" s="79">
        <f t="shared" si="170"/>
        <v>5285.5958322702945</v>
      </c>
      <c r="W425" s="87">
        <v>2023</v>
      </c>
      <c r="X425" s="88" t="e">
        <f>+#REF!-'[1]Приложение №1'!$P859</f>
        <v>#REF!</v>
      </c>
      <c r="Z425" s="46">
        <f t="shared" ref="Z425:Z453" si="171">SUM(AA425:AO425)</f>
        <v>16159497.98</v>
      </c>
      <c r="AA425" s="31">
        <v>0</v>
      </c>
      <c r="AB425" s="31">
        <v>0</v>
      </c>
      <c r="AC425" s="31">
        <v>0</v>
      </c>
      <c r="AD425" s="31">
        <v>0</v>
      </c>
      <c r="AE425" s="31">
        <v>0</v>
      </c>
      <c r="AF425" s="31"/>
      <c r="AG425" s="31">
        <v>0</v>
      </c>
      <c r="AH425" s="31">
        <v>0</v>
      </c>
      <c r="AI425" s="31">
        <v>0</v>
      </c>
      <c r="AJ425" s="31">
        <v>0</v>
      </c>
      <c r="AK425" s="31">
        <v>5977461.9471231</v>
      </c>
      <c r="AL425" s="31">
        <v>8096717.4565498196</v>
      </c>
      <c r="AM425" s="31">
        <v>1615949.798</v>
      </c>
      <c r="AN425" s="47">
        <v>161594.9798</v>
      </c>
      <c r="AO425" s="48">
        <v>307773.79852707998</v>
      </c>
      <c r="AP425" s="91">
        <f>+N425-'Приложение №2'!E425</f>
        <v>0</v>
      </c>
      <c r="AQ425" s="6">
        <f>337730.12</f>
        <v>337730.12</v>
      </c>
      <c r="AR425" s="6">
        <f t="shared" si="166"/>
        <v>128305.8</v>
      </c>
      <c r="AS425" s="6">
        <f>+(K425*10+L425*20)*12*30</f>
        <v>4528440</v>
      </c>
      <c r="AT425" s="88">
        <f t="shared" si="159"/>
        <v>0</v>
      </c>
    </row>
    <row r="426" spans="1:46">
      <c r="A426" s="105">
        <f t="shared" si="156"/>
        <v>411</v>
      </c>
      <c r="B426" s="106">
        <f t="shared" si="157"/>
        <v>218</v>
      </c>
      <c r="C426" s="68" t="s">
        <v>254</v>
      </c>
      <c r="D426" s="68" t="s">
        <v>468</v>
      </c>
      <c r="E426" s="69">
        <v>1975</v>
      </c>
      <c r="F426" s="69">
        <v>2010</v>
      </c>
      <c r="G426" s="69" t="s">
        <v>58</v>
      </c>
      <c r="H426" s="69">
        <v>4</v>
      </c>
      <c r="I426" s="69">
        <v>2</v>
      </c>
      <c r="J426" s="79">
        <v>1415.4</v>
      </c>
      <c r="K426" s="79">
        <v>1415.4</v>
      </c>
      <c r="L426" s="79">
        <v>0</v>
      </c>
      <c r="M426" s="80">
        <v>39</v>
      </c>
      <c r="N426" s="81">
        <f t="shared" si="158"/>
        <v>9102569.4658067226</v>
      </c>
      <c r="O426" s="79"/>
      <c r="P426" s="85">
        <v>1386547.1137890699</v>
      </c>
      <c r="Q426" s="85"/>
      <c r="R426" s="85">
        <f t="shared" ref="R426:R458" si="172">+AQ426+AR426</f>
        <v>231788.24</v>
      </c>
      <c r="S426" s="85">
        <f t="shared" si="169"/>
        <v>4466725.7279000003</v>
      </c>
      <c r="T426" s="85">
        <f>+'Приложение №2'!E426-'Приложение №1'!P426-'Приложение №1'!Q426-'Приложение №1'!R426-'Приложение №1'!S426</f>
        <v>3017508.3841176536</v>
      </c>
      <c r="U426" s="79">
        <f t="shared" si="170"/>
        <v>6431.0933063492457</v>
      </c>
      <c r="V426" s="79">
        <f t="shared" si="170"/>
        <v>6431.0933063492457</v>
      </c>
      <c r="W426" s="87">
        <v>2023</v>
      </c>
      <c r="X426" s="88" t="e">
        <f>+#REF!-'[1]Приложение №1'!$P1245</f>
        <v>#REF!</v>
      </c>
      <c r="Z426" s="46">
        <f t="shared" si="171"/>
        <v>29462353.34</v>
      </c>
      <c r="AA426" s="31">
        <v>0</v>
      </c>
      <c r="AB426" s="31">
        <v>0</v>
      </c>
      <c r="AC426" s="31">
        <v>1982909.2719916201</v>
      </c>
      <c r="AD426" s="31">
        <v>1290497.4993876</v>
      </c>
      <c r="AE426" s="31">
        <v>0</v>
      </c>
      <c r="AF426" s="31"/>
      <c r="AG426" s="31">
        <v>0</v>
      </c>
      <c r="AH426" s="31">
        <v>0</v>
      </c>
      <c r="AI426" s="31">
        <v>10222502.889866401</v>
      </c>
      <c r="AJ426" s="31">
        <v>0</v>
      </c>
      <c r="AK426" s="31">
        <v>5195496.9927289803</v>
      </c>
      <c r="AL426" s="31">
        <v>7037513.8477249201</v>
      </c>
      <c r="AM426" s="31">
        <v>2876169.9234000002</v>
      </c>
      <c r="AN426" s="47">
        <v>294623.53340000001</v>
      </c>
      <c r="AO426" s="48">
        <v>562639.38150048</v>
      </c>
      <c r="AP426" s="91">
        <f>+N426-'Приложение №2'!E426</f>
        <v>0</v>
      </c>
      <c r="AQ426" s="6">
        <f>559628.74-472211.3</f>
        <v>87417.44</v>
      </c>
      <c r="AR426" s="6">
        <f t="shared" si="166"/>
        <v>144370.79999999999</v>
      </c>
      <c r="AS426" s="6">
        <f>+(K426*10+L426*20)*12*30-628714.2721</f>
        <v>4466725.7279000003</v>
      </c>
      <c r="AT426" s="88">
        <f t="shared" si="159"/>
        <v>0</v>
      </c>
    </row>
    <row r="427" spans="1:46">
      <c r="A427" s="105">
        <f t="shared" si="156"/>
        <v>412</v>
      </c>
      <c r="B427" s="106">
        <f t="shared" si="157"/>
        <v>219</v>
      </c>
      <c r="C427" s="68" t="s">
        <v>254</v>
      </c>
      <c r="D427" s="68" t="s">
        <v>257</v>
      </c>
      <c r="E427" s="69">
        <v>1989</v>
      </c>
      <c r="F427" s="69">
        <v>2013</v>
      </c>
      <c r="G427" s="69" t="s">
        <v>58</v>
      </c>
      <c r="H427" s="69">
        <v>5</v>
      </c>
      <c r="I427" s="69">
        <v>3</v>
      </c>
      <c r="J427" s="79">
        <v>2867.1</v>
      </c>
      <c r="K427" s="79">
        <v>2862</v>
      </c>
      <c r="L427" s="79">
        <v>0</v>
      </c>
      <c r="M427" s="80">
        <v>82</v>
      </c>
      <c r="N427" s="81">
        <f t="shared" si="158"/>
        <v>7717731.9717803607</v>
      </c>
      <c r="O427" s="79"/>
      <c r="P427" s="85">
        <f>+'Приложение №2'!E427-'Приложение №1'!R427-'Приложение №1'!S427</f>
        <v>6571877.8117803605</v>
      </c>
      <c r="Q427" s="85"/>
      <c r="R427" s="85">
        <f t="shared" si="172"/>
        <v>1145854.1600000001</v>
      </c>
      <c r="S427" s="85"/>
      <c r="T427" s="85"/>
      <c r="U427" s="79">
        <f t="shared" si="170"/>
        <v>2696.6219328373027</v>
      </c>
      <c r="V427" s="79">
        <f t="shared" si="170"/>
        <v>2696.6219328373027</v>
      </c>
      <c r="W427" s="87">
        <v>2023</v>
      </c>
      <c r="X427" s="88" t="e">
        <f>+#REF!-'[1]Приложение №1'!$P1492</f>
        <v>#REF!</v>
      </c>
      <c r="Z427" s="46">
        <f t="shared" si="171"/>
        <v>8541004.8900000006</v>
      </c>
      <c r="AA427" s="31">
        <v>0</v>
      </c>
      <c r="AB427" s="31">
        <v>0</v>
      </c>
      <c r="AC427" s="31">
        <v>4445034.5403198004</v>
      </c>
      <c r="AD427" s="31">
        <v>2892873.6360392398</v>
      </c>
      <c r="AE427" s="31">
        <v>0</v>
      </c>
      <c r="AF427" s="31"/>
      <c r="AG427" s="31">
        <v>0</v>
      </c>
      <c r="AH427" s="31">
        <v>0</v>
      </c>
      <c r="AI427" s="31">
        <v>0</v>
      </c>
      <c r="AJ427" s="31">
        <v>0</v>
      </c>
      <c r="AK427" s="31">
        <v>0</v>
      </c>
      <c r="AL427" s="31">
        <v>0</v>
      </c>
      <c r="AM427" s="31">
        <v>957221.47470000002</v>
      </c>
      <c r="AN427" s="47">
        <v>85410.048899999994</v>
      </c>
      <c r="AO427" s="48">
        <v>160465.19004096001</v>
      </c>
      <c r="AP427" s="91">
        <f>+N427-'Приложение №2'!E427</f>
        <v>0</v>
      </c>
      <c r="AQ427" s="6">
        <v>853930.16</v>
      </c>
      <c r="AR427" s="6">
        <f t="shared" si="166"/>
        <v>291924</v>
      </c>
      <c r="AS427" s="6">
        <f>+(K427*10+L427*20)*12*30</f>
        <v>10303200</v>
      </c>
      <c r="AT427" s="88">
        <f t="shared" si="159"/>
        <v>-10303200</v>
      </c>
    </row>
    <row r="428" spans="1:46">
      <c r="A428" s="105">
        <f t="shared" si="156"/>
        <v>413</v>
      </c>
      <c r="B428" s="106">
        <f t="shared" si="157"/>
        <v>220</v>
      </c>
      <c r="C428" s="68" t="s">
        <v>254</v>
      </c>
      <c r="D428" s="68" t="s">
        <v>469</v>
      </c>
      <c r="E428" s="69">
        <v>1971</v>
      </c>
      <c r="F428" s="69">
        <v>2012</v>
      </c>
      <c r="G428" s="69" t="s">
        <v>58</v>
      </c>
      <c r="H428" s="69">
        <v>4</v>
      </c>
      <c r="I428" s="69">
        <v>4</v>
      </c>
      <c r="J428" s="79">
        <v>2748.3</v>
      </c>
      <c r="K428" s="79">
        <v>2738.3</v>
      </c>
      <c r="L428" s="79">
        <v>0</v>
      </c>
      <c r="M428" s="80">
        <v>105</v>
      </c>
      <c r="N428" s="81">
        <f t="shared" si="158"/>
        <v>6161823.346674839</v>
      </c>
      <c r="O428" s="79"/>
      <c r="P428" s="85">
        <v>3797418.997</v>
      </c>
      <c r="Q428" s="85"/>
      <c r="R428" s="85">
        <f t="shared" si="172"/>
        <v>1250766.44</v>
      </c>
      <c r="S428" s="85">
        <f>+'Приложение №2'!E428-'Приложение №1'!R428-P428</f>
        <v>1113637.9096748396</v>
      </c>
      <c r="T428" s="85">
        <f>+'Приложение №2'!E428-'Приложение №1'!P428-'Приложение №1'!Q428-'Приложение №1'!R428-'Приложение №1'!S428</f>
        <v>0</v>
      </c>
      <c r="U428" s="79">
        <f t="shared" si="170"/>
        <v>2250.2367697749842</v>
      </c>
      <c r="V428" s="79">
        <f t="shared" si="170"/>
        <v>2250.2367697749842</v>
      </c>
      <c r="W428" s="87">
        <v>2023</v>
      </c>
      <c r="X428" s="88" t="e">
        <f>+#REF!-'[1]Приложение №1'!$P1105</f>
        <v>#REF!</v>
      </c>
      <c r="Z428" s="46">
        <f t="shared" ref="Z428" si="173">SUM(AA428:AO428)</f>
        <v>62662210.079999916</v>
      </c>
      <c r="AA428" s="31">
        <v>0</v>
      </c>
      <c r="AB428" s="31">
        <v>0</v>
      </c>
      <c r="AC428" s="31">
        <v>4217364.3079906804</v>
      </c>
      <c r="AD428" s="31">
        <v>2744703.5403370801</v>
      </c>
      <c r="AE428" s="31">
        <v>0</v>
      </c>
      <c r="AF428" s="31"/>
      <c r="AG428" s="31">
        <v>0</v>
      </c>
      <c r="AH428" s="31">
        <v>0</v>
      </c>
      <c r="AI428" s="31">
        <v>21741801.005597401</v>
      </c>
      <c r="AJ428" s="31">
        <v>0</v>
      </c>
      <c r="AK428" s="31">
        <v>11050078.7312399</v>
      </c>
      <c r="AL428" s="31">
        <v>14967785.0272427</v>
      </c>
      <c r="AM428" s="31">
        <v>6117201.9047999997</v>
      </c>
      <c r="AN428" s="47">
        <v>626622.10080000001</v>
      </c>
      <c r="AO428" s="48">
        <v>1196653.46199216</v>
      </c>
      <c r="AP428" s="91">
        <f>+N428-'Приложение №2'!E428</f>
        <v>0</v>
      </c>
      <c r="AQ428" s="6">
        <v>971459.84</v>
      </c>
      <c r="AR428" s="6">
        <f t="shared" si="166"/>
        <v>279306.59999999998</v>
      </c>
      <c r="AS428" s="6">
        <f>+(K428*10+L428*20)*12*30</f>
        <v>9857880</v>
      </c>
      <c r="AT428" s="88">
        <f t="shared" si="159"/>
        <v>-8744242.09032516</v>
      </c>
    </row>
    <row r="429" spans="1:46">
      <c r="A429" s="105">
        <f t="shared" si="156"/>
        <v>414</v>
      </c>
      <c r="B429" s="106">
        <f t="shared" si="157"/>
        <v>221</v>
      </c>
      <c r="C429" s="68" t="s">
        <v>254</v>
      </c>
      <c r="D429" s="68" t="s">
        <v>470</v>
      </c>
      <c r="E429" s="69">
        <v>1981</v>
      </c>
      <c r="F429" s="69">
        <v>1981</v>
      </c>
      <c r="G429" s="69" t="s">
        <v>58</v>
      </c>
      <c r="H429" s="69">
        <v>4</v>
      </c>
      <c r="I429" s="69">
        <v>2</v>
      </c>
      <c r="J429" s="79">
        <v>1312.5</v>
      </c>
      <c r="K429" s="79">
        <v>1312.5</v>
      </c>
      <c r="L429" s="79">
        <v>0</v>
      </c>
      <c r="M429" s="80">
        <v>60</v>
      </c>
      <c r="N429" s="81">
        <f t="shared" si="158"/>
        <v>8194296.4237568062</v>
      </c>
      <c r="O429" s="79"/>
      <c r="P429" s="85">
        <v>1276378.0712522699</v>
      </c>
      <c r="Q429" s="85"/>
      <c r="R429" s="85">
        <f t="shared" si="172"/>
        <v>169987.72999999998</v>
      </c>
      <c r="S429" s="85">
        <f t="shared" si="169"/>
        <v>4469610.4400000004</v>
      </c>
      <c r="T429" s="85">
        <f>+'Приложение №2'!E429-'Приложение №1'!P429-'Приложение №1'!Q429-'Приложение №1'!R429-'Приложение №1'!S429</f>
        <v>2278320.1825045357</v>
      </c>
      <c r="U429" s="79">
        <f t="shared" si="170"/>
        <v>6243.2734657194715</v>
      </c>
      <c r="V429" s="79">
        <f t="shared" si="170"/>
        <v>6243.2734657194715</v>
      </c>
      <c r="W429" s="87">
        <v>2023</v>
      </c>
      <c r="X429" s="88" t="e">
        <f>+#REF!-'[1]Приложение №1'!$P1675</f>
        <v>#REF!</v>
      </c>
      <c r="Z429" s="46">
        <f t="shared" si="171"/>
        <v>36563550.319999993</v>
      </c>
      <c r="AA429" s="31">
        <v>4266007.5956097599</v>
      </c>
      <c r="AB429" s="31">
        <v>1955020.1317046401</v>
      </c>
      <c r="AC429" s="31">
        <v>1978258.19473128</v>
      </c>
      <c r="AD429" s="31">
        <v>1287470.5310543999</v>
      </c>
      <c r="AE429" s="31">
        <v>0</v>
      </c>
      <c r="AF429" s="31"/>
      <c r="AG429" s="31">
        <v>129640.86798431999</v>
      </c>
      <c r="AH429" s="31">
        <v>0</v>
      </c>
      <c r="AI429" s="31">
        <v>10198525.1661216</v>
      </c>
      <c r="AJ429" s="31">
        <v>0</v>
      </c>
      <c r="AK429" s="31">
        <v>5183310.5259751203</v>
      </c>
      <c r="AL429" s="31">
        <v>7021006.7784964796</v>
      </c>
      <c r="AM429" s="31">
        <v>3478479.1008000001</v>
      </c>
      <c r="AN429" s="47">
        <v>365635.50319999998</v>
      </c>
      <c r="AO429" s="48">
        <v>700195.92432240001</v>
      </c>
      <c r="AP429" s="91">
        <f>+N429-'Приложение №2'!E429</f>
        <v>0</v>
      </c>
      <c r="AQ429" s="6">
        <f>461712.25-425599.52</f>
        <v>36112.729999999981</v>
      </c>
      <c r="AR429" s="6">
        <f t="shared" si="166"/>
        <v>133875</v>
      </c>
      <c r="AS429" s="6">
        <f>+(K429*10+L429*20)*12*30-255389.56</f>
        <v>4469610.4400000004</v>
      </c>
      <c r="AT429" s="88">
        <f t="shared" si="159"/>
        <v>0</v>
      </c>
    </row>
    <row r="430" spans="1:46">
      <c r="A430" s="105">
        <f t="shared" si="156"/>
        <v>415</v>
      </c>
      <c r="B430" s="106">
        <f t="shared" si="157"/>
        <v>222</v>
      </c>
      <c r="C430" s="68" t="s">
        <v>471</v>
      </c>
      <c r="D430" s="68" t="s">
        <v>472</v>
      </c>
      <c r="E430" s="69">
        <v>1989</v>
      </c>
      <c r="F430" s="69">
        <v>2013</v>
      </c>
      <c r="G430" s="69" t="s">
        <v>58</v>
      </c>
      <c r="H430" s="69">
        <v>4</v>
      </c>
      <c r="I430" s="69">
        <v>2</v>
      </c>
      <c r="J430" s="79">
        <v>1529.1</v>
      </c>
      <c r="K430" s="79">
        <v>1348.1</v>
      </c>
      <c r="L430" s="79">
        <v>0</v>
      </c>
      <c r="M430" s="80">
        <v>46</v>
      </c>
      <c r="N430" s="81">
        <f t="shared" si="158"/>
        <v>7441099.7124260003</v>
      </c>
      <c r="O430" s="79"/>
      <c r="P430" s="85">
        <v>1104159.19666667</v>
      </c>
      <c r="Q430" s="85"/>
      <c r="R430" s="85">
        <f t="shared" si="172"/>
        <v>716576.24</v>
      </c>
      <c r="S430" s="85">
        <f t="shared" si="169"/>
        <v>4853160</v>
      </c>
      <c r="T430" s="85">
        <f>+'Приложение №2'!E430-'Приложение №1'!P430-'Приложение №1'!Q430-'Приложение №1'!R430-'Приложение №1'!S430</f>
        <v>767204.27575933002</v>
      </c>
      <c r="U430" s="79">
        <f t="shared" si="170"/>
        <v>5519.6941713715605</v>
      </c>
      <c r="V430" s="79">
        <f t="shared" si="170"/>
        <v>5519.6941713715605</v>
      </c>
      <c r="W430" s="87">
        <v>2023</v>
      </c>
      <c r="X430" s="88" t="e">
        <f>+#REF!-'[1]Приложение №1'!$P1679</f>
        <v>#REF!</v>
      </c>
      <c r="Z430" s="46">
        <f t="shared" si="171"/>
        <v>12006150.479999999</v>
      </c>
      <c r="AA430" s="31">
        <v>2778320.4092007</v>
      </c>
      <c r="AB430" s="31">
        <v>1283573.09968482</v>
      </c>
      <c r="AC430" s="31">
        <v>0</v>
      </c>
      <c r="AD430" s="31">
        <v>0</v>
      </c>
      <c r="AE430" s="31">
        <v>0</v>
      </c>
      <c r="AF430" s="31"/>
      <c r="AG430" s="31">
        <v>0</v>
      </c>
      <c r="AH430" s="31">
        <v>0</v>
      </c>
      <c r="AI430" s="31">
        <v>6528512.2887180001</v>
      </c>
      <c r="AJ430" s="31">
        <v>0</v>
      </c>
      <c r="AK430" s="31">
        <v>0</v>
      </c>
      <c r="AL430" s="31">
        <v>0</v>
      </c>
      <c r="AM430" s="31">
        <v>1064092.452</v>
      </c>
      <c r="AN430" s="47">
        <v>120061.5048</v>
      </c>
      <c r="AO430" s="48">
        <v>231590.72559648001</v>
      </c>
      <c r="AP430" s="91">
        <f>+N430-'Приложение №2'!E430</f>
        <v>0</v>
      </c>
      <c r="AQ430" s="6">
        <v>579070.04</v>
      </c>
      <c r="AR430" s="6">
        <f t="shared" si="166"/>
        <v>137506.19999999998</v>
      </c>
      <c r="AS430" s="6">
        <f>+(K430*10+L430*20)*12*30</f>
        <v>4853160</v>
      </c>
      <c r="AT430" s="88">
        <f t="shared" si="159"/>
        <v>0</v>
      </c>
    </row>
    <row r="431" spans="1:46">
      <c r="A431" s="105">
        <f t="shared" si="156"/>
        <v>416</v>
      </c>
      <c r="B431" s="106">
        <f t="shared" si="157"/>
        <v>223</v>
      </c>
      <c r="C431" s="68" t="s">
        <v>471</v>
      </c>
      <c r="D431" s="68" t="s">
        <v>473</v>
      </c>
      <c r="E431" s="69">
        <v>1989</v>
      </c>
      <c r="F431" s="69">
        <v>2013</v>
      </c>
      <c r="G431" s="69" t="s">
        <v>58</v>
      </c>
      <c r="H431" s="69">
        <v>4</v>
      </c>
      <c r="I431" s="69">
        <v>1</v>
      </c>
      <c r="J431" s="79">
        <v>875.7</v>
      </c>
      <c r="K431" s="79">
        <v>808.7</v>
      </c>
      <c r="L431" s="79">
        <v>67</v>
      </c>
      <c r="M431" s="80">
        <v>23</v>
      </c>
      <c r="N431" s="81">
        <f t="shared" si="158"/>
        <v>3577560.5734000001</v>
      </c>
      <c r="O431" s="79"/>
      <c r="P431" s="85"/>
      <c r="Q431" s="85"/>
      <c r="R431" s="85">
        <f t="shared" si="172"/>
        <v>495536.14</v>
      </c>
      <c r="S431" s="85">
        <f>+'Приложение №2'!E431-'Приложение №1'!R431</f>
        <v>3082024.4334</v>
      </c>
      <c r="T431" s="85">
        <v>5.8207660913467401E-11</v>
      </c>
      <c r="U431" s="79">
        <f t="shared" si="170"/>
        <v>4085.3723574283431</v>
      </c>
      <c r="V431" s="79">
        <f t="shared" si="170"/>
        <v>4085.3723574283431</v>
      </c>
      <c r="W431" s="87">
        <v>2023</v>
      </c>
      <c r="X431" s="88" t="e">
        <f>+#REF!-'[1]Приложение №1'!$P1680</f>
        <v>#REF!</v>
      </c>
      <c r="Z431" s="46">
        <f t="shared" si="171"/>
        <v>3689249.02</v>
      </c>
      <c r="AA431" s="31">
        <v>1648298.3059179001</v>
      </c>
      <c r="AB431" s="31">
        <v>761507.33362662001</v>
      </c>
      <c r="AC431" s="31">
        <v>771439.24014653999</v>
      </c>
      <c r="AD431" s="31">
        <v>0</v>
      </c>
      <c r="AE431" s="31">
        <v>0</v>
      </c>
      <c r="AF431" s="31"/>
      <c r="AG431" s="31">
        <v>75038.982825240004</v>
      </c>
      <c r="AH431" s="31">
        <v>0</v>
      </c>
      <c r="AI431" s="31">
        <v>0</v>
      </c>
      <c r="AJ431" s="31">
        <v>0</v>
      </c>
      <c r="AK431" s="31">
        <v>0</v>
      </c>
      <c r="AL431" s="31">
        <v>0</v>
      </c>
      <c r="AM431" s="31">
        <v>324864.33429999999</v>
      </c>
      <c r="AN431" s="47">
        <v>36892.4902</v>
      </c>
      <c r="AO431" s="48">
        <v>71208.332983700006</v>
      </c>
      <c r="AP431" s="91">
        <f>+N431-'Приложение №2'!E431</f>
        <v>0</v>
      </c>
      <c r="AQ431" s="6">
        <v>399380.74</v>
      </c>
      <c r="AR431" s="6">
        <f t="shared" si="166"/>
        <v>96155.4</v>
      </c>
      <c r="AS431" s="6">
        <f>+(K431*10+L431*20)*12*30</f>
        <v>3393720</v>
      </c>
      <c r="AT431" s="88">
        <f t="shared" si="159"/>
        <v>-311695.56660000002</v>
      </c>
    </row>
    <row r="432" spans="1:46">
      <c r="A432" s="105">
        <f t="shared" si="156"/>
        <v>417</v>
      </c>
      <c r="B432" s="106">
        <f t="shared" si="157"/>
        <v>224</v>
      </c>
      <c r="C432" s="68" t="s">
        <v>471</v>
      </c>
      <c r="D432" s="68" t="s">
        <v>474</v>
      </c>
      <c r="E432" s="69">
        <v>1992</v>
      </c>
      <c r="F432" s="69">
        <v>2013</v>
      </c>
      <c r="G432" s="69" t="s">
        <v>58</v>
      </c>
      <c r="H432" s="69">
        <v>5</v>
      </c>
      <c r="I432" s="69">
        <v>3</v>
      </c>
      <c r="J432" s="79">
        <v>3334.6</v>
      </c>
      <c r="K432" s="79">
        <v>2949.9</v>
      </c>
      <c r="L432" s="79">
        <v>0</v>
      </c>
      <c r="M432" s="80">
        <v>91</v>
      </c>
      <c r="N432" s="81">
        <f t="shared" si="158"/>
        <v>17965449.162177999</v>
      </c>
      <c r="O432" s="79"/>
      <c r="P432" s="85">
        <v>3312889.3466666699</v>
      </c>
      <c r="Q432" s="85"/>
      <c r="R432" s="85">
        <f t="shared" si="172"/>
        <v>1493518.79</v>
      </c>
      <c r="S432" s="85">
        <f t="shared" si="169"/>
        <v>10619640</v>
      </c>
      <c r="T432" s="85">
        <f>+'Приложение №2'!E432-'Приложение №1'!P432-'Приложение №1'!Q432-'Приложение №1'!R432-'Приложение №1'!S432</f>
        <v>2539401.0255113281</v>
      </c>
      <c r="U432" s="79">
        <f t="shared" si="170"/>
        <v>6090.1892139319971</v>
      </c>
      <c r="V432" s="79">
        <f t="shared" si="170"/>
        <v>6090.1892139319971</v>
      </c>
      <c r="W432" s="87">
        <v>2023</v>
      </c>
      <c r="X432" s="88" t="e">
        <f>+#REF!-'[1]Приложение №1'!$P1681</f>
        <v>#REF!</v>
      </c>
      <c r="Z432" s="46">
        <f t="shared" si="171"/>
        <v>24232773.930000003</v>
      </c>
      <c r="AA432" s="31">
        <v>6144661.3698834004</v>
      </c>
      <c r="AB432" s="31">
        <v>2838809.3808026402</v>
      </c>
      <c r="AC432" s="31">
        <v>2875834.3669440001</v>
      </c>
      <c r="AD432" s="31">
        <v>1857721.65669048</v>
      </c>
      <c r="AE432" s="31">
        <v>0</v>
      </c>
      <c r="AF432" s="31"/>
      <c r="AG432" s="31">
        <v>0</v>
      </c>
      <c r="AH432" s="31">
        <v>0</v>
      </c>
      <c r="AI432" s="31">
        <v>0</v>
      </c>
      <c r="AJ432" s="31">
        <v>0</v>
      </c>
      <c r="AK432" s="31">
        <v>7458847.8699054597</v>
      </c>
      <c r="AL432" s="31">
        <v>0</v>
      </c>
      <c r="AM432" s="31">
        <v>2351498.0564000001</v>
      </c>
      <c r="AN432" s="47">
        <v>242327.73929999999</v>
      </c>
      <c r="AO432" s="48">
        <v>463073.49007402</v>
      </c>
      <c r="AP432" s="91">
        <f>+N432-'Приложение №2'!E432</f>
        <v>0</v>
      </c>
      <c r="AQ432" s="6">
        <v>1192628.99</v>
      </c>
      <c r="AR432" s="6">
        <f t="shared" si="166"/>
        <v>300889.8</v>
      </c>
      <c r="AS432" s="6">
        <f>+(K432*10+L432*20)*12*30</f>
        <v>10619640</v>
      </c>
      <c r="AT432" s="88">
        <f t="shared" si="159"/>
        <v>0</v>
      </c>
    </row>
    <row r="433" spans="1:46">
      <c r="A433" s="105">
        <f t="shared" si="156"/>
        <v>418</v>
      </c>
      <c r="B433" s="106">
        <f t="shared" si="157"/>
        <v>225</v>
      </c>
      <c r="C433" s="68" t="s">
        <v>471</v>
      </c>
      <c r="D433" s="68" t="s">
        <v>475</v>
      </c>
      <c r="E433" s="69">
        <v>1993</v>
      </c>
      <c r="F433" s="69">
        <v>2013</v>
      </c>
      <c r="G433" s="69" t="s">
        <v>58</v>
      </c>
      <c r="H433" s="69">
        <v>4</v>
      </c>
      <c r="I433" s="69">
        <v>2</v>
      </c>
      <c r="J433" s="79">
        <v>1957.1</v>
      </c>
      <c r="K433" s="79">
        <v>1782.2</v>
      </c>
      <c r="L433" s="79">
        <v>0</v>
      </c>
      <c r="M433" s="80">
        <v>51</v>
      </c>
      <c r="N433" s="81">
        <f t="shared" si="158"/>
        <v>7768881.3499999996</v>
      </c>
      <c r="O433" s="79"/>
      <c r="P433" s="85">
        <f>+'Приложение №2'!E433-'Приложение №1'!R433-'Приложение №1'!S433</f>
        <v>489303.72999999952</v>
      </c>
      <c r="Q433" s="85"/>
      <c r="R433" s="85">
        <f t="shared" si="172"/>
        <v>863657.62</v>
      </c>
      <c r="S433" s="85">
        <f t="shared" si="169"/>
        <v>6415920</v>
      </c>
      <c r="T433" s="85">
        <f>+'Приложение №2'!E433-'Приложение №1'!P433-'Приложение №1'!Q433-'Приложение №1'!R433-'Приложение №1'!S433</f>
        <v>0</v>
      </c>
      <c r="U433" s="79">
        <f t="shared" si="170"/>
        <v>4359.1523678599478</v>
      </c>
      <c r="V433" s="79">
        <f t="shared" si="170"/>
        <v>4359.1523678599478</v>
      </c>
      <c r="W433" s="87">
        <v>2023</v>
      </c>
      <c r="X433" s="88" t="e">
        <f>+#REF!-'[1]Приложение №1'!$P1251</f>
        <v>#REF!</v>
      </c>
      <c r="Z433" s="46">
        <f t="shared" si="171"/>
        <v>9192230.629999999</v>
      </c>
      <c r="AA433" s="31">
        <v>3604821.641694</v>
      </c>
      <c r="AB433" s="31">
        <v>1665413.416611</v>
      </c>
      <c r="AC433" s="31">
        <v>1687134.46937952</v>
      </c>
      <c r="AD433" s="31">
        <v>1089849.3568829999</v>
      </c>
      <c r="AE433" s="31">
        <v>0</v>
      </c>
      <c r="AF433" s="31"/>
      <c r="AG433" s="31">
        <v>0</v>
      </c>
      <c r="AH433" s="31">
        <v>0</v>
      </c>
      <c r="AI433" s="31">
        <v>0</v>
      </c>
      <c r="AJ433" s="31">
        <v>0</v>
      </c>
      <c r="AK433" s="31">
        <v>0</v>
      </c>
      <c r="AL433" s="31">
        <v>0</v>
      </c>
      <c r="AM433" s="31">
        <v>877113.06050000002</v>
      </c>
      <c r="AN433" s="47">
        <v>91922.306299999997</v>
      </c>
      <c r="AO433" s="48">
        <v>175976.37863247999</v>
      </c>
      <c r="AP433" s="91">
        <f>+N433-'Приложение №2'!E433</f>
        <v>0</v>
      </c>
      <c r="AQ433" s="6">
        <v>681873.22</v>
      </c>
      <c r="AR433" s="6">
        <f t="shared" si="166"/>
        <v>181784.4</v>
      </c>
      <c r="AS433" s="6">
        <f>+(K433*10+L433*20)*12*30</f>
        <v>6415920</v>
      </c>
      <c r="AT433" s="88">
        <f t="shared" si="159"/>
        <v>0</v>
      </c>
    </row>
    <row r="434" spans="1:46">
      <c r="A434" s="105">
        <f t="shared" si="156"/>
        <v>419</v>
      </c>
      <c r="B434" s="106">
        <f t="shared" si="157"/>
        <v>226</v>
      </c>
      <c r="C434" s="68" t="s">
        <v>471</v>
      </c>
      <c r="D434" s="68" t="s">
        <v>476</v>
      </c>
      <c r="E434" s="69">
        <v>1995</v>
      </c>
      <c r="F434" s="69">
        <v>2013</v>
      </c>
      <c r="G434" s="69" t="s">
        <v>58</v>
      </c>
      <c r="H434" s="69">
        <v>5</v>
      </c>
      <c r="I434" s="69">
        <v>3</v>
      </c>
      <c r="J434" s="79">
        <v>3373.2</v>
      </c>
      <c r="K434" s="79">
        <v>2966.3</v>
      </c>
      <c r="L434" s="79">
        <v>0</v>
      </c>
      <c r="M434" s="80">
        <v>107</v>
      </c>
      <c r="N434" s="81">
        <f t="shared" si="158"/>
        <v>10164042.110000001</v>
      </c>
      <c r="O434" s="79"/>
      <c r="P434" s="85"/>
      <c r="Q434" s="85"/>
      <c r="R434" s="85">
        <f t="shared" si="172"/>
        <v>1643881.3900000001</v>
      </c>
      <c r="S434" s="85">
        <f>+'Приложение №2'!E434-'Приложение №1'!R434</f>
        <v>8520160.7200000007</v>
      </c>
      <c r="T434" s="85">
        <v>0</v>
      </c>
      <c r="U434" s="79">
        <f t="shared" si="170"/>
        <v>3426.5051107440249</v>
      </c>
      <c r="V434" s="79">
        <f t="shared" si="170"/>
        <v>3426.5051107440249</v>
      </c>
      <c r="W434" s="87">
        <v>2023</v>
      </c>
      <c r="X434" s="88" t="e">
        <f>+#REF!-'[1]Приложение №1'!$P1252</f>
        <v>#REF!</v>
      </c>
      <c r="Z434" s="46">
        <f t="shared" si="171"/>
        <v>12550430.99</v>
      </c>
      <c r="AA434" s="31">
        <v>6235881.2519148597</v>
      </c>
      <c r="AB434" s="31">
        <v>2880952.6065108599</v>
      </c>
      <c r="AC434" s="31">
        <v>0</v>
      </c>
      <c r="AD434" s="31">
        <v>1885300.26106884</v>
      </c>
      <c r="AE434" s="31">
        <v>0</v>
      </c>
      <c r="AF434" s="31"/>
      <c r="AG434" s="31">
        <v>0</v>
      </c>
      <c r="AH434" s="31">
        <v>0</v>
      </c>
      <c r="AI434" s="31">
        <v>0</v>
      </c>
      <c r="AJ434" s="31">
        <v>0</v>
      </c>
      <c r="AK434" s="31">
        <v>0</v>
      </c>
      <c r="AL434" s="31">
        <v>0</v>
      </c>
      <c r="AM434" s="31">
        <v>1182198.1705</v>
      </c>
      <c r="AN434" s="47">
        <v>125504.30989999999</v>
      </c>
      <c r="AO434" s="48">
        <v>240594.39010543999</v>
      </c>
      <c r="AP434" s="91">
        <f>+N434-'Приложение №2'!E434</f>
        <v>0</v>
      </c>
      <c r="AQ434" s="6">
        <v>1341318.79</v>
      </c>
      <c r="AR434" s="6">
        <f t="shared" si="166"/>
        <v>302562.59999999998</v>
      </c>
      <c r="AS434" s="6">
        <f>+(K434*10+L434*20)*12*30</f>
        <v>10678680</v>
      </c>
      <c r="AT434" s="88">
        <f t="shared" si="159"/>
        <v>-2158519.2799999993</v>
      </c>
    </row>
    <row r="435" spans="1:46">
      <c r="A435" s="105">
        <f t="shared" si="156"/>
        <v>420</v>
      </c>
      <c r="B435" s="106">
        <f t="shared" si="157"/>
        <v>227</v>
      </c>
      <c r="C435" s="68" t="s">
        <v>471</v>
      </c>
      <c r="D435" s="68" t="s">
        <v>477</v>
      </c>
      <c r="E435" s="69">
        <v>1988</v>
      </c>
      <c r="F435" s="69">
        <v>2013</v>
      </c>
      <c r="G435" s="69" t="s">
        <v>58</v>
      </c>
      <c r="H435" s="69">
        <v>3</v>
      </c>
      <c r="I435" s="69">
        <v>3</v>
      </c>
      <c r="J435" s="79">
        <v>1390.3</v>
      </c>
      <c r="K435" s="79">
        <v>1293.32</v>
      </c>
      <c r="L435" s="79">
        <v>0</v>
      </c>
      <c r="M435" s="80">
        <v>45</v>
      </c>
      <c r="N435" s="81">
        <f t="shared" si="158"/>
        <v>9321568.8579659984</v>
      </c>
      <c r="O435" s="79"/>
      <c r="P435" s="85">
        <v>3324827.2333333301</v>
      </c>
      <c r="Q435" s="85"/>
      <c r="R435" s="85">
        <f t="shared" si="172"/>
        <v>444526.31000000006</v>
      </c>
      <c r="S435" s="85">
        <f t="shared" si="169"/>
        <v>3594082.05</v>
      </c>
      <c r="T435" s="85">
        <f>+'Приложение №2'!E435-'Приложение №1'!P435-'Приложение №1'!Q435-'Приложение №1'!R435-'Приложение №1'!S435</f>
        <v>1958133.2646326693</v>
      </c>
      <c r="U435" s="79">
        <f t="shared" si="170"/>
        <v>7207.4729053644878</v>
      </c>
      <c r="V435" s="79">
        <f t="shared" si="170"/>
        <v>7207.4729053644878</v>
      </c>
      <c r="W435" s="87">
        <v>2023</v>
      </c>
      <c r="X435" s="88" t="e">
        <f>+#REF!-'[1]Приложение №1'!$P1253</f>
        <v>#REF!</v>
      </c>
      <c r="Z435" s="46">
        <f t="shared" si="171"/>
        <v>25655177.409999996</v>
      </c>
      <c r="AA435" s="31">
        <v>0</v>
      </c>
      <c r="AB435" s="31">
        <v>0</v>
      </c>
      <c r="AC435" s="31">
        <v>0</v>
      </c>
      <c r="AD435" s="31">
        <v>0</v>
      </c>
      <c r="AE435" s="31">
        <v>0</v>
      </c>
      <c r="AF435" s="31"/>
      <c r="AG435" s="31">
        <v>0</v>
      </c>
      <c r="AH435" s="31">
        <v>0</v>
      </c>
      <c r="AI435" s="31">
        <v>12294937.7469324</v>
      </c>
      <c r="AJ435" s="31">
        <v>0</v>
      </c>
      <c r="AK435" s="31">
        <v>10186152.058427099</v>
      </c>
      <c r="AL435" s="31">
        <v>0</v>
      </c>
      <c r="AM435" s="31">
        <v>2425919.9284000001</v>
      </c>
      <c r="AN435" s="47">
        <v>256551.77410000001</v>
      </c>
      <c r="AO435" s="48">
        <v>491615.90214050002</v>
      </c>
      <c r="AP435" s="91">
        <f>+N435-'Приложение №2'!E435</f>
        <v>0</v>
      </c>
      <c r="AQ435" s="6">
        <f>536959.76-224352.09</f>
        <v>312607.67000000004</v>
      </c>
      <c r="AR435" s="6">
        <f t="shared" si="166"/>
        <v>131918.63999999998</v>
      </c>
      <c r="AS435" s="6">
        <f>+(K435*10+L435*20)*12*30-1061869.95</f>
        <v>3594082.05</v>
      </c>
      <c r="AT435" s="88">
        <f t="shared" si="159"/>
        <v>0</v>
      </c>
    </row>
    <row r="436" spans="1:46">
      <c r="A436" s="105">
        <f t="shared" si="156"/>
        <v>421</v>
      </c>
      <c r="B436" s="106">
        <f t="shared" si="157"/>
        <v>228</v>
      </c>
      <c r="C436" s="68" t="s">
        <v>471</v>
      </c>
      <c r="D436" s="68" t="s">
        <v>478</v>
      </c>
      <c r="E436" s="69">
        <v>1987</v>
      </c>
      <c r="F436" s="69">
        <v>2013</v>
      </c>
      <c r="G436" s="69" t="s">
        <v>58</v>
      </c>
      <c r="H436" s="69">
        <v>3</v>
      </c>
      <c r="I436" s="69">
        <v>1</v>
      </c>
      <c r="J436" s="79">
        <v>801.1</v>
      </c>
      <c r="K436" s="79">
        <v>730.3</v>
      </c>
      <c r="L436" s="79">
        <v>0</v>
      </c>
      <c r="M436" s="80">
        <v>20</v>
      </c>
      <c r="N436" s="81">
        <f t="shared" si="158"/>
        <v>1811123.542842</v>
      </c>
      <c r="O436" s="79"/>
      <c r="P436" s="85"/>
      <c r="Q436" s="85"/>
      <c r="R436" s="85">
        <f t="shared" si="172"/>
        <v>370716.75999999995</v>
      </c>
      <c r="S436" s="85">
        <f>+'Приложение №2'!E436-'Приложение №1'!R436</f>
        <v>1440406.782842</v>
      </c>
      <c r="T436" s="85">
        <v>0</v>
      </c>
      <c r="U436" s="79">
        <f t="shared" si="170"/>
        <v>2479.9719880076682</v>
      </c>
      <c r="V436" s="79">
        <f t="shared" si="170"/>
        <v>2479.9719880076682</v>
      </c>
      <c r="W436" s="87">
        <v>2023</v>
      </c>
      <c r="X436" s="88" t="e">
        <f>+#REF!-'[1]Приложение №1'!$P860</f>
        <v>#REF!</v>
      </c>
      <c r="Z436" s="46">
        <f t="shared" si="171"/>
        <v>11533143.700000001</v>
      </c>
      <c r="AA436" s="31">
        <v>2498530.6047538202</v>
      </c>
      <c r="AB436" s="31">
        <v>1521682.50827208</v>
      </c>
      <c r="AC436" s="31">
        <v>0</v>
      </c>
      <c r="AD436" s="31">
        <v>0</v>
      </c>
      <c r="AE436" s="31">
        <v>0</v>
      </c>
      <c r="AF436" s="31"/>
      <c r="AG436" s="31">
        <v>230726.84989367999</v>
      </c>
      <c r="AH436" s="31">
        <v>0</v>
      </c>
      <c r="AI436" s="31">
        <v>0</v>
      </c>
      <c r="AJ436" s="31">
        <v>0</v>
      </c>
      <c r="AK436" s="31">
        <v>5869999.6362146996</v>
      </c>
      <c r="AL436" s="31">
        <v>0</v>
      </c>
      <c r="AM436" s="31">
        <v>1075548.2132000001</v>
      </c>
      <c r="AN436" s="47">
        <v>115331.43700000001</v>
      </c>
      <c r="AO436" s="48">
        <v>221324.45066572001</v>
      </c>
      <c r="AP436" s="91">
        <f>+N436-'Приложение №2'!E436</f>
        <v>0</v>
      </c>
      <c r="AQ436" s="6">
        <f>366713.48-70487.32</f>
        <v>296226.15999999997</v>
      </c>
      <c r="AR436" s="6">
        <f t="shared" si="166"/>
        <v>74490.599999999991</v>
      </c>
      <c r="AS436" s="6">
        <f>+(K436*10+L436*20)*12*30-373794.5</f>
        <v>2255285.5</v>
      </c>
      <c r="AT436" s="88">
        <f t="shared" si="159"/>
        <v>-814878.71715799998</v>
      </c>
    </row>
    <row r="437" spans="1:46">
      <c r="A437" s="105">
        <f t="shared" si="156"/>
        <v>422</v>
      </c>
      <c r="B437" s="106">
        <f t="shared" si="157"/>
        <v>229</v>
      </c>
      <c r="C437" s="68" t="s">
        <v>260</v>
      </c>
      <c r="D437" s="68" t="s">
        <v>479</v>
      </c>
      <c r="E437" s="69">
        <v>1974</v>
      </c>
      <c r="F437" s="69">
        <v>1980</v>
      </c>
      <c r="G437" s="69" t="s">
        <v>58</v>
      </c>
      <c r="H437" s="69">
        <v>4</v>
      </c>
      <c r="I437" s="69">
        <v>4</v>
      </c>
      <c r="J437" s="79">
        <v>3718.5</v>
      </c>
      <c r="K437" s="79">
        <v>2628.2</v>
      </c>
      <c r="L437" s="79">
        <v>61.4</v>
      </c>
      <c r="M437" s="80">
        <v>99</v>
      </c>
      <c r="N437" s="81">
        <f t="shared" si="158"/>
        <v>28484598.610168267</v>
      </c>
      <c r="O437" s="79"/>
      <c r="P437" s="85">
        <v>6153125.9248689702</v>
      </c>
      <c r="Q437" s="85"/>
      <c r="R437" s="85">
        <f t="shared" si="172"/>
        <v>1380937.2</v>
      </c>
      <c r="S437" s="85">
        <f t="shared" si="169"/>
        <v>9903600</v>
      </c>
      <c r="T437" s="85">
        <f>+'Приложение №2'!E437-'Приложение №1'!P437-'Приложение №1'!R437-'Приложение №1'!S437</f>
        <v>11046935.485299297</v>
      </c>
      <c r="U437" s="79">
        <f t="shared" si="170"/>
        <v>10590.644932394507</v>
      </c>
      <c r="V437" s="79">
        <f t="shared" si="170"/>
        <v>10590.644932394507</v>
      </c>
      <c r="W437" s="87">
        <v>2023</v>
      </c>
      <c r="X437" s="88" t="e">
        <f>+#REF!-'[1]Приложение №1'!$P1269</f>
        <v>#REF!</v>
      </c>
      <c r="Z437" s="46">
        <f t="shared" si="171"/>
        <v>14517653.370000001</v>
      </c>
      <c r="AA437" s="31">
        <v>0</v>
      </c>
      <c r="AB437" s="31">
        <v>0</v>
      </c>
      <c r="AC437" s="31">
        <v>0</v>
      </c>
      <c r="AD437" s="31">
        <v>0</v>
      </c>
      <c r="AE437" s="31">
        <v>0</v>
      </c>
      <c r="AF437" s="31"/>
      <c r="AG437" s="31">
        <v>0</v>
      </c>
      <c r="AH437" s="31">
        <v>0</v>
      </c>
      <c r="AI437" s="31">
        <v>12786278.0290938</v>
      </c>
      <c r="AJ437" s="31">
        <v>0</v>
      </c>
      <c r="AK437" s="31">
        <v>0</v>
      </c>
      <c r="AL437" s="31">
        <v>0</v>
      </c>
      <c r="AM437" s="31">
        <v>1306588.8033</v>
      </c>
      <c r="AN437" s="47">
        <v>145176.5337</v>
      </c>
      <c r="AO437" s="48">
        <v>279610.0039062</v>
      </c>
      <c r="AP437" s="91">
        <f>+N437-'Приложение №2'!E437</f>
        <v>0</v>
      </c>
      <c r="AQ437" s="6">
        <v>1100335.2</v>
      </c>
      <c r="AR437" s="6">
        <f t="shared" si="166"/>
        <v>280602</v>
      </c>
      <c r="AS437" s="6">
        <f>+(K437*10+L437*20)*12*30</f>
        <v>9903600</v>
      </c>
      <c r="AT437" s="88">
        <f t="shared" si="159"/>
        <v>0</v>
      </c>
    </row>
    <row r="438" spans="1:46">
      <c r="A438" s="105">
        <f t="shared" si="156"/>
        <v>423</v>
      </c>
      <c r="B438" s="106">
        <f t="shared" si="157"/>
        <v>230</v>
      </c>
      <c r="C438" s="68" t="s">
        <v>260</v>
      </c>
      <c r="D438" s="68" t="s">
        <v>262</v>
      </c>
      <c r="E438" s="69">
        <v>1986</v>
      </c>
      <c r="F438" s="69">
        <v>1986</v>
      </c>
      <c r="G438" s="69" t="s">
        <v>58</v>
      </c>
      <c r="H438" s="69">
        <v>4</v>
      </c>
      <c r="I438" s="69">
        <v>4</v>
      </c>
      <c r="J438" s="79">
        <v>3420.4</v>
      </c>
      <c r="K438" s="79">
        <v>2641.9</v>
      </c>
      <c r="L438" s="79">
        <v>0</v>
      </c>
      <c r="M438" s="80">
        <v>102</v>
      </c>
      <c r="N438" s="81">
        <f t="shared" si="158"/>
        <v>7852669.346012</v>
      </c>
      <c r="O438" s="79"/>
      <c r="P438" s="85">
        <f>+'Приложение №2'!E438-'Приложение №1'!R438-'Приложение №1'!S438</f>
        <v>0</v>
      </c>
      <c r="Q438" s="85"/>
      <c r="R438" s="85">
        <f t="shared" si="172"/>
        <v>1454282.82</v>
      </c>
      <c r="S438" s="85">
        <f>+'Приложение №2'!E438-'Приложение №1'!R438</f>
        <v>6398386.5260119997</v>
      </c>
      <c r="T438" s="85">
        <f>+'Приложение №2'!E438-'Приложение №1'!P438-'Приложение №1'!Q438-'Приложение №1'!R438-'Приложение №1'!S438</f>
        <v>0</v>
      </c>
      <c r="U438" s="79">
        <f t="shared" si="170"/>
        <v>2972.3567682395246</v>
      </c>
      <c r="V438" s="79">
        <f t="shared" si="170"/>
        <v>2972.3567682395246</v>
      </c>
      <c r="W438" s="87">
        <v>2023</v>
      </c>
      <c r="X438" s="88" t="e">
        <f>+#REF!-'[1]Приложение №1'!$P1270</f>
        <v>#REF!</v>
      </c>
      <c r="Z438" s="46">
        <f t="shared" si="171"/>
        <v>21968812.859999999</v>
      </c>
      <c r="AA438" s="31">
        <v>0</v>
      </c>
      <c r="AB438" s="31">
        <v>0</v>
      </c>
      <c r="AC438" s="31">
        <v>0</v>
      </c>
      <c r="AD438" s="31">
        <v>0</v>
      </c>
      <c r="AE438" s="31">
        <v>0</v>
      </c>
      <c r="AF438" s="31"/>
      <c r="AG438" s="31">
        <v>0</v>
      </c>
      <c r="AH438" s="31">
        <v>0</v>
      </c>
      <c r="AI438" s="31">
        <v>12571294.6707264</v>
      </c>
      <c r="AJ438" s="31">
        <v>0</v>
      </c>
      <c r="AK438" s="31">
        <v>0</v>
      </c>
      <c r="AL438" s="31">
        <v>6702211.8168390002</v>
      </c>
      <c r="AM438" s="31">
        <v>2054145.6924000001</v>
      </c>
      <c r="AN438" s="47">
        <v>219688.1286</v>
      </c>
      <c r="AO438" s="48">
        <v>421472.55143460003</v>
      </c>
      <c r="AP438" s="91">
        <f>+N438-'Приложение №2'!E438</f>
        <v>0</v>
      </c>
      <c r="AQ438" s="6">
        <v>1184809.02</v>
      </c>
      <c r="AR438" s="6">
        <f t="shared" si="166"/>
        <v>269473.8</v>
      </c>
      <c r="AS438" s="6">
        <f>+(K438*10+L438*20)*12*30</f>
        <v>9510840</v>
      </c>
      <c r="AT438" s="88">
        <f t="shared" si="159"/>
        <v>-3112453.4739880003</v>
      </c>
    </row>
    <row r="439" spans="1:46">
      <c r="A439" s="105">
        <f t="shared" si="156"/>
        <v>424</v>
      </c>
      <c r="B439" s="106">
        <f t="shared" si="157"/>
        <v>231</v>
      </c>
      <c r="C439" s="68" t="s">
        <v>480</v>
      </c>
      <c r="D439" s="68" t="s">
        <v>481</v>
      </c>
      <c r="E439" s="69">
        <v>1980</v>
      </c>
      <c r="F439" s="69">
        <v>2013</v>
      </c>
      <c r="G439" s="69" t="s">
        <v>482</v>
      </c>
      <c r="H439" s="69">
        <v>1</v>
      </c>
      <c r="I439" s="69">
        <v>2</v>
      </c>
      <c r="J439" s="79">
        <v>418.7</v>
      </c>
      <c r="K439" s="79">
        <v>397.3</v>
      </c>
      <c r="L439" s="79">
        <v>0</v>
      </c>
      <c r="M439" s="80">
        <v>19</v>
      </c>
      <c r="N439" s="81">
        <f t="shared" si="158"/>
        <v>2792199.2437518002</v>
      </c>
      <c r="O439" s="79"/>
      <c r="P439" s="85">
        <v>854862.32758393302</v>
      </c>
      <c r="Q439" s="85"/>
      <c r="R439" s="85">
        <f t="shared" si="172"/>
        <v>179774.24599999998</v>
      </c>
      <c r="S439" s="85">
        <f t="shared" si="169"/>
        <v>338499.6</v>
      </c>
      <c r="T439" s="85">
        <f>+'Приложение №2'!E439-'Приложение №1'!P439-'Приложение №1'!Q439-'Приложение №1'!R439-'Приложение №1'!S439</f>
        <v>1419063.070167867</v>
      </c>
      <c r="U439" s="79">
        <f t="shared" si="170"/>
        <v>7027.9366819828847</v>
      </c>
      <c r="V439" s="79">
        <f t="shared" si="170"/>
        <v>7027.9366819828847</v>
      </c>
      <c r="W439" s="87">
        <v>2023</v>
      </c>
      <c r="X439" s="88" t="e">
        <f>+#REF!-'[1]Приложение №1'!$P1719</f>
        <v>#REF!</v>
      </c>
      <c r="Z439" s="46">
        <f t="shared" si="171"/>
        <v>6552939.6500000004</v>
      </c>
      <c r="AA439" s="31">
        <v>0</v>
      </c>
      <c r="AB439" s="31">
        <v>0</v>
      </c>
      <c r="AC439" s="31">
        <v>0</v>
      </c>
      <c r="AD439" s="31">
        <v>0</v>
      </c>
      <c r="AE439" s="31">
        <v>0</v>
      </c>
      <c r="AF439" s="31"/>
      <c r="AG439" s="31">
        <v>0</v>
      </c>
      <c r="AH439" s="31">
        <v>0</v>
      </c>
      <c r="AI439" s="31">
        <v>2736680.7350400002</v>
      </c>
      <c r="AJ439" s="31">
        <v>0</v>
      </c>
      <c r="AK439" s="31">
        <v>0</v>
      </c>
      <c r="AL439" s="31">
        <v>3525835.391022</v>
      </c>
      <c r="AM439" s="31">
        <v>108678.99</v>
      </c>
      <c r="AN439" s="47">
        <v>44795.99</v>
      </c>
      <c r="AO439" s="48">
        <v>136948.54393799999</v>
      </c>
      <c r="AP439" s="91">
        <f>+N439-'Приложение №2'!E439</f>
        <v>0</v>
      </c>
      <c r="AQ439" s="6">
        <v>151001.78</v>
      </c>
      <c r="AR439" s="6">
        <f t="shared" ref="AR439:AR444" si="174">+(K439*7.1+L439*19.5)*12*0.85</f>
        <v>28772.465999999997</v>
      </c>
      <c r="AS439" s="6">
        <f t="shared" ref="AS439:AS444" si="175">+(K439*7.1+L439*19.5)*12*10</f>
        <v>338499.6</v>
      </c>
      <c r="AT439" s="88">
        <f t="shared" si="159"/>
        <v>0</v>
      </c>
    </row>
    <row r="440" spans="1:46">
      <c r="A440" s="105">
        <f t="shared" si="156"/>
        <v>425</v>
      </c>
      <c r="B440" s="106">
        <f t="shared" si="157"/>
        <v>232</v>
      </c>
      <c r="C440" s="68" t="s">
        <v>480</v>
      </c>
      <c r="D440" s="68" t="s">
        <v>483</v>
      </c>
      <c r="E440" s="69">
        <v>1975</v>
      </c>
      <c r="F440" s="69">
        <v>2009</v>
      </c>
      <c r="G440" s="69" t="s">
        <v>482</v>
      </c>
      <c r="H440" s="69">
        <v>2</v>
      </c>
      <c r="I440" s="69">
        <v>3</v>
      </c>
      <c r="J440" s="79">
        <v>588.92999999999995</v>
      </c>
      <c r="K440" s="79">
        <v>526.89</v>
      </c>
      <c r="L440" s="79">
        <v>0</v>
      </c>
      <c r="M440" s="80">
        <v>25</v>
      </c>
      <c r="N440" s="81">
        <f t="shared" si="158"/>
        <v>6636678.4600000009</v>
      </c>
      <c r="O440" s="79"/>
      <c r="P440" s="85">
        <v>2042518.3920666701</v>
      </c>
      <c r="Q440" s="85"/>
      <c r="R440" s="85">
        <f t="shared" si="172"/>
        <v>216869.5638</v>
      </c>
      <c r="S440" s="85">
        <f t="shared" si="169"/>
        <v>448910.27999999997</v>
      </c>
      <c r="T440" s="85">
        <f>+'Приложение №2'!E440-'Приложение №1'!P440-'Приложение №1'!Q440-'Приложение №1'!R440-'Приложение №1'!S440</f>
        <v>3928380.2241333309</v>
      </c>
      <c r="U440" s="79">
        <f t="shared" si="170"/>
        <v>12595.946895936535</v>
      </c>
      <c r="V440" s="79">
        <f t="shared" si="170"/>
        <v>12595.946895936535</v>
      </c>
      <c r="W440" s="87">
        <v>2023</v>
      </c>
      <c r="X440" s="88" t="e">
        <f>+#REF!-'[1]Приложение №1'!$P538</f>
        <v>#REF!</v>
      </c>
      <c r="Z440" s="46">
        <f t="shared" si="171"/>
        <v>6793335.0199999996</v>
      </c>
      <c r="AA440" s="31">
        <v>1320658.3173839999</v>
      </c>
      <c r="AB440" s="31">
        <v>0</v>
      </c>
      <c r="AC440" s="31">
        <v>0</v>
      </c>
      <c r="AD440" s="31">
        <v>737257.57992599998</v>
      </c>
      <c r="AE440" s="31">
        <v>0</v>
      </c>
      <c r="AF440" s="31"/>
      <c r="AG440" s="31">
        <v>0</v>
      </c>
      <c r="AH440" s="31">
        <v>0</v>
      </c>
      <c r="AI440" s="31">
        <v>1613252.1332340001</v>
      </c>
      <c r="AJ440" s="31">
        <v>0</v>
      </c>
      <c r="AK440" s="31">
        <v>2823485.5104120001</v>
      </c>
      <c r="AL440" s="31">
        <v>0</v>
      </c>
      <c r="AM440" s="31">
        <v>126656.56</v>
      </c>
      <c r="AN440" s="47">
        <v>30000</v>
      </c>
      <c r="AO440" s="48">
        <v>142024.91904400001</v>
      </c>
      <c r="AP440" s="91">
        <f>+N440-'Приложение №2'!E440</f>
        <v>0</v>
      </c>
      <c r="AQ440" s="6">
        <v>178712.19</v>
      </c>
      <c r="AR440" s="6">
        <f t="shared" si="174"/>
        <v>38157.373800000001</v>
      </c>
      <c r="AS440" s="6">
        <f t="shared" si="175"/>
        <v>448910.27999999997</v>
      </c>
      <c r="AT440" s="88">
        <f t="shared" si="159"/>
        <v>0</v>
      </c>
    </row>
    <row r="441" spans="1:46">
      <c r="A441" s="105">
        <f t="shared" si="156"/>
        <v>426</v>
      </c>
      <c r="B441" s="106">
        <f t="shared" si="157"/>
        <v>233</v>
      </c>
      <c r="C441" s="68" t="s">
        <v>480</v>
      </c>
      <c r="D441" s="68" t="s">
        <v>484</v>
      </c>
      <c r="E441" s="69">
        <v>1975</v>
      </c>
      <c r="F441" s="69">
        <v>1975</v>
      </c>
      <c r="G441" s="69" t="s">
        <v>482</v>
      </c>
      <c r="H441" s="69">
        <v>2</v>
      </c>
      <c r="I441" s="69">
        <v>2</v>
      </c>
      <c r="J441" s="79">
        <v>404.7</v>
      </c>
      <c r="K441" s="79">
        <v>359</v>
      </c>
      <c r="L441" s="79">
        <v>0</v>
      </c>
      <c r="M441" s="80">
        <v>19</v>
      </c>
      <c r="N441" s="81">
        <f t="shared" si="158"/>
        <v>1958541.8158535198</v>
      </c>
      <c r="O441" s="79"/>
      <c r="P441" s="85">
        <v>572522.358351173</v>
      </c>
      <c r="Q441" s="85"/>
      <c r="R441" s="85">
        <f t="shared" si="172"/>
        <v>153563.35</v>
      </c>
      <c r="S441" s="85">
        <f t="shared" si="169"/>
        <v>305868</v>
      </c>
      <c r="T441" s="85">
        <f>+'Приложение №2'!E441-'Приложение №1'!P441-'Приложение №1'!Q441-'Приложение №1'!R441-'Приложение №1'!S441</f>
        <v>926588.10750234686</v>
      </c>
      <c r="U441" s="79">
        <f t="shared" si="170"/>
        <v>5455.548233575264</v>
      </c>
      <c r="V441" s="79">
        <f t="shared" si="170"/>
        <v>5455.548233575264</v>
      </c>
      <c r="W441" s="87">
        <v>2023</v>
      </c>
      <c r="X441" s="88" t="e">
        <f>+#REF!-'[1]Приложение №1'!$P1275</f>
        <v>#REF!</v>
      </c>
      <c r="Z441" s="46">
        <f t="shared" si="171"/>
        <v>2159719.6999999997</v>
      </c>
      <c r="AA441" s="31">
        <v>0</v>
      </c>
      <c r="AB441" s="31">
        <v>0</v>
      </c>
      <c r="AC441" s="31">
        <v>105075.60924000001</v>
      </c>
      <c r="AD441" s="31">
        <v>0</v>
      </c>
      <c r="AE441" s="31">
        <v>0</v>
      </c>
      <c r="AF441" s="31"/>
      <c r="AG441" s="31">
        <v>0</v>
      </c>
      <c r="AH441" s="31">
        <v>0</v>
      </c>
      <c r="AI441" s="31">
        <v>0</v>
      </c>
      <c r="AJ441" s="31">
        <v>0</v>
      </c>
      <c r="AK441" s="31">
        <v>1919964.769086</v>
      </c>
      <c r="AL441" s="31">
        <v>0</v>
      </c>
      <c r="AM441" s="31">
        <v>60395.79</v>
      </c>
      <c r="AN441" s="47">
        <v>30000</v>
      </c>
      <c r="AO441" s="48">
        <v>44283.531673999998</v>
      </c>
      <c r="AP441" s="91">
        <f>+N441-'Приложение №2'!E441</f>
        <v>0</v>
      </c>
      <c r="AQ441" s="6">
        <v>127564.57</v>
      </c>
      <c r="AR441" s="6">
        <f t="shared" si="174"/>
        <v>25998.780000000002</v>
      </c>
      <c r="AS441" s="6">
        <f t="shared" si="175"/>
        <v>305868</v>
      </c>
      <c r="AT441" s="88">
        <f t="shared" si="159"/>
        <v>0</v>
      </c>
    </row>
    <row r="442" spans="1:46">
      <c r="A442" s="105">
        <f t="shared" si="156"/>
        <v>427</v>
      </c>
      <c r="B442" s="106">
        <f t="shared" si="157"/>
        <v>234</v>
      </c>
      <c r="C442" s="68" t="s">
        <v>480</v>
      </c>
      <c r="D442" s="68" t="s">
        <v>485</v>
      </c>
      <c r="E442" s="69">
        <v>1982</v>
      </c>
      <c r="F442" s="69">
        <v>1982</v>
      </c>
      <c r="G442" s="69" t="s">
        <v>482</v>
      </c>
      <c r="H442" s="69">
        <v>2</v>
      </c>
      <c r="I442" s="69">
        <v>3</v>
      </c>
      <c r="J442" s="79">
        <v>1277.5</v>
      </c>
      <c r="K442" s="79">
        <v>1102.3</v>
      </c>
      <c r="L442" s="79">
        <v>0</v>
      </c>
      <c r="M442" s="80">
        <v>34</v>
      </c>
      <c r="N442" s="81">
        <f t="shared" si="158"/>
        <v>14630973.174031261</v>
      </c>
      <c r="O442" s="79"/>
      <c r="P442" s="85">
        <v>4932346.6957104197</v>
      </c>
      <c r="Q442" s="85"/>
      <c r="R442" s="85">
        <f t="shared" si="172"/>
        <v>426341.73599999998</v>
      </c>
      <c r="S442" s="85">
        <f t="shared" si="169"/>
        <v>939159.59999999986</v>
      </c>
      <c r="T442" s="85">
        <f>+'Приложение №2'!E442-'Приложение №1'!P442-'Приложение №1'!Q442-'Приложение №1'!R442-'Приложение №1'!S442</f>
        <v>8333125.1423208416</v>
      </c>
      <c r="U442" s="79">
        <f t="shared" si="170"/>
        <v>13273.131791736607</v>
      </c>
      <c r="V442" s="79">
        <f t="shared" si="170"/>
        <v>13273.131791736607</v>
      </c>
      <c r="W442" s="87">
        <v>2023</v>
      </c>
      <c r="X442" s="88" t="e">
        <f>+#REF!-'[1]Приложение №1'!$P1720</f>
        <v>#REF!</v>
      </c>
      <c r="Z442" s="46">
        <f t="shared" si="171"/>
        <v>20938342.830000006</v>
      </c>
      <c r="AA442" s="31">
        <v>2788532.6780639999</v>
      </c>
      <c r="AB442" s="31">
        <v>0</v>
      </c>
      <c r="AC442" s="31">
        <v>377369.21947200003</v>
      </c>
      <c r="AD442" s="31">
        <v>1566144.8148779999</v>
      </c>
      <c r="AE442" s="31">
        <v>0</v>
      </c>
      <c r="AF442" s="31"/>
      <c r="AG442" s="31">
        <v>616763.67752999999</v>
      </c>
      <c r="AH442" s="31">
        <v>0</v>
      </c>
      <c r="AI442" s="31">
        <v>3422622.3707340001</v>
      </c>
      <c r="AJ442" s="31">
        <v>0</v>
      </c>
      <c r="AK442" s="31">
        <v>5952055.6381440004</v>
      </c>
      <c r="AL442" s="31">
        <v>5507536.2469260003</v>
      </c>
      <c r="AM442" s="31">
        <v>219906.35</v>
      </c>
      <c r="AN442" s="47">
        <v>45000.3</v>
      </c>
      <c r="AO442" s="48">
        <v>442411.53425199998</v>
      </c>
      <c r="AP442" s="91">
        <f>+N442-'Приложение №2'!E442</f>
        <v>0</v>
      </c>
      <c r="AQ442" s="6">
        <v>346513.17</v>
      </c>
      <c r="AR442" s="6">
        <f t="shared" si="174"/>
        <v>79828.565999999992</v>
      </c>
      <c r="AS442" s="6">
        <f t="shared" si="175"/>
        <v>939159.59999999986</v>
      </c>
      <c r="AT442" s="88">
        <f t="shared" si="159"/>
        <v>0</v>
      </c>
    </row>
    <row r="443" spans="1:46">
      <c r="A443" s="105">
        <f t="shared" si="156"/>
        <v>428</v>
      </c>
      <c r="B443" s="106">
        <f t="shared" si="157"/>
        <v>235</v>
      </c>
      <c r="C443" s="68" t="s">
        <v>480</v>
      </c>
      <c r="D443" s="68" t="s">
        <v>486</v>
      </c>
      <c r="E443" s="69">
        <v>1977</v>
      </c>
      <c r="F443" s="69">
        <v>2009</v>
      </c>
      <c r="G443" s="69" t="s">
        <v>482</v>
      </c>
      <c r="H443" s="69">
        <v>2</v>
      </c>
      <c r="I443" s="69">
        <v>2</v>
      </c>
      <c r="J443" s="79">
        <v>513.5</v>
      </c>
      <c r="K443" s="79">
        <v>482.7</v>
      </c>
      <c r="L443" s="79">
        <v>0</v>
      </c>
      <c r="M443" s="80">
        <v>23</v>
      </c>
      <c r="N443" s="81">
        <f t="shared" si="158"/>
        <v>6038708.3828797396</v>
      </c>
      <c r="O443" s="79"/>
      <c r="P443" s="85">
        <v>2036554.7715932501</v>
      </c>
      <c r="Q443" s="85"/>
      <c r="R443" s="85">
        <f t="shared" si="172"/>
        <v>182941.56399999998</v>
      </c>
      <c r="S443" s="85">
        <f t="shared" si="169"/>
        <v>411260.39999999991</v>
      </c>
      <c r="T443" s="85">
        <f>+'Приложение №2'!E443-'Приложение №1'!P443-'Приложение №1'!Q443-'Приложение №1'!R443-'Приложение №1'!S443</f>
        <v>3407951.6472864896</v>
      </c>
      <c r="U443" s="79">
        <f t="shared" si="170"/>
        <v>12510.272183301719</v>
      </c>
      <c r="V443" s="79">
        <f t="shared" si="170"/>
        <v>12510.272183301719</v>
      </c>
      <c r="W443" s="87">
        <v>2023</v>
      </c>
      <c r="X443" s="88" t="e">
        <f>+#REF!-'[1]Приложение №1'!$P539</f>
        <v>#REF!</v>
      </c>
      <c r="Z443" s="46">
        <f t="shared" si="171"/>
        <v>8714786.4700000007</v>
      </c>
      <c r="AA443" s="31">
        <v>1207621.7677859999</v>
      </c>
      <c r="AB443" s="31">
        <v>0</v>
      </c>
      <c r="AC443" s="31">
        <v>0</v>
      </c>
      <c r="AD443" s="31">
        <v>674481.81868200004</v>
      </c>
      <c r="AE443" s="31">
        <v>0</v>
      </c>
      <c r="AF443" s="31"/>
      <c r="AG443" s="31">
        <v>0</v>
      </c>
      <c r="AH443" s="31">
        <v>0</v>
      </c>
      <c r="AI443" s="31">
        <v>1465015.4884260001</v>
      </c>
      <c r="AJ443" s="31">
        <v>0</v>
      </c>
      <c r="AK443" s="31">
        <v>2572639.0445699999</v>
      </c>
      <c r="AL443" s="31">
        <v>2380773.3781019999</v>
      </c>
      <c r="AM443" s="31">
        <v>188635.93</v>
      </c>
      <c r="AN443" s="47">
        <v>44103.23</v>
      </c>
      <c r="AO443" s="48">
        <v>181515.81243399999</v>
      </c>
      <c r="AP443" s="91">
        <f>+N443-'Приложение №2'!E443</f>
        <v>0</v>
      </c>
      <c r="AQ443" s="6">
        <v>147984.43</v>
      </c>
      <c r="AR443" s="6">
        <f t="shared" si="174"/>
        <v>34957.133999999991</v>
      </c>
      <c r="AS443" s="6">
        <f t="shared" si="175"/>
        <v>411260.39999999991</v>
      </c>
      <c r="AT443" s="88">
        <f t="shared" si="159"/>
        <v>0</v>
      </c>
    </row>
    <row r="444" spans="1:46">
      <c r="A444" s="105">
        <f t="shared" si="156"/>
        <v>429</v>
      </c>
      <c r="B444" s="106">
        <f t="shared" si="157"/>
        <v>236</v>
      </c>
      <c r="C444" s="68" t="s">
        <v>480</v>
      </c>
      <c r="D444" s="68" t="s">
        <v>487</v>
      </c>
      <c r="E444" s="69">
        <v>1980</v>
      </c>
      <c r="F444" s="69">
        <v>2009</v>
      </c>
      <c r="G444" s="69" t="s">
        <v>482</v>
      </c>
      <c r="H444" s="69">
        <v>2</v>
      </c>
      <c r="I444" s="69">
        <v>2</v>
      </c>
      <c r="J444" s="79">
        <v>672.9</v>
      </c>
      <c r="K444" s="79">
        <v>611.1</v>
      </c>
      <c r="L444" s="79">
        <v>0</v>
      </c>
      <c r="M444" s="80">
        <v>29</v>
      </c>
      <c r="N444" s="81">
        <f t="shared" si="158"/>
        <v>7180288.0363999996</v>
      </c>
      <c r="O444" s="79"/>
      <c r="P444" s="85">
        <v>2190719.2006666702</v>
      </c>
      <c r="Q444" s="85"/>
      <c r="R444" s="85">
        <f t="shared" si="172"/>
        <v>229660.23199999999</v>
      </c>
      <c r="S444" s="85">
        <f t="shared" si="169"/>
        <v>520657.19999999995</v>
      </c>
      <c r="T444" s="85">
        <f>+'Приложение №2'!E444-'Приложение №1'!P444-'Приложение №1'!Q444-'Приложение №1'!R444-'Приложение №1'!S444</f>
        <v>4239251.4037333298</v>
      </c>
      <c r="U444" s="79">
        <f t="shared" si="170"/>
        <v>11749.775873670429</v>
      </c>
      <c r="V444" s="79">
        <f t="shared" si="170"/>
        <v>11749.775873670429</v>
      </c>
      <c r="W444" s="87">
        <v>2023</v>
      </c>
      <c r="X444" s="88" t="e">
        <f>+#REF!-'[1]Приложение №1'!$P1721</f>
        <v>#REF!</v>
      </c>
      <c r="Z444" s="46">
        <f t="shared" si="171"/>
        <v>11378629.49</v>
      </c>
      <c r="AA444" s="31">
        <v>1424337.5088524399</v>
      </c>
      <c r="AB444" s="31">
        <v>0</v>
      </c>
      <c r="AC444" s="31">
        <v>0</v>
      </c>
      <c r="AD444" s="31">
        <v>760379.17506935995</v>
      </c>
      <c r="AE444" s="31">
        <v>0</v>
      </c>
      <c r="AF444" s="31"/>
      <c r="AG444" s="31">
        <v>334977.14468904003</v>
      </c>
      <c r="AH444" s="31">
        <v>0</v>
      </c>
      <c r="AI444" s="31">
        <v>1736316.6240672001</v>
      </c>
      <c r="AJ444" s="31">
        <v>0</v>
      </c>
      <c r="AK444" s="31">
        <v>2963106.3528674999</v>
      </c>
      <c r="AL444" s="31">
        <v>2745980.9435167201</v>
      </c>
      <c r="AM444" s="31">
        <v>1081828.9410000001</v>
      </c>
      <c r="AN444" s="47">
        <v>113786.29489999999</v>
      </c>
      <c r="AO444" s="48">
        <v>217916.50503773999</v>
      </c>
      <c r="AP444" s="91">
        <f>+N444-'Приложение №2'!E444</f>
        <v>0</v>
      </c>
      <c r="AQ444" s="6">
        <v>185404.37</v>
      </c>
      <c r="AR444" s="6">
        <f t="shared" si="174"/>
        <v>44255.861999999994</v>
      </c>
      <c r="AS444" s="6">
        <f t="shared" si="175"/>
        <v>520657.19999999995</v>
      </c>
      <c r="AT444" s="88">
        <f t="shared" si="159"/>
        <v>0</v>
      </c>
    </row>
    <row r="445" spans="1:46">
      <c r="A445" s="105">
        <f t="shared" si="156"/>
        <v>430</v>
      </c>
      <c r="B445" s="106">
        <f t="shared" si="157"/>
        <v>237</v>
      </c>
      <c r="C445" s="68" t="s">
        <v>488</v>
      </c>
      <c r="D445" s="68" t="s">
        <v>489</v>
      </c>
      <c r="E445" s="69">
        <v>1978</v>
      </c>
      <c r="F445" s="69">
        <v>2012</v>
      </c>
      <c r="G445" s="69" t="s">
        <v>58</v>
      </c>
      <c r="H445" s="69">
        <v>2</v>
      </c>
      <c r="I445" s="69">
        <v>2</v>
      </c>
      <c r="J445" s="79">
        <v>490.77</v>
      </c>
      <c r="K445" s="79">
        <v>162.07</v>
      </c>
      <c r="L445" s="79">
        <v>0</v>
      </c>
      <c r="M445" s="80">
        <v>12</v>
      </c>
      <c r="N445" s="81">
        <f t="shared" si="158"/>
        <v>16858412.73</v>
      </c>
      <c r="O445" s="79"/>
      <c r="P445" s="85">
        <v>4726214.1316666696</v>
      </c>
      <c r="Q445" s="85">
        <v>809042.81499999994</v>
      </c>
      <c r="R445" s="85">
        <f t="shared" si="172"/>
        <v>199998.12</v>
      </c>
      <c r="S445" s="85">
        <f t="shared" si="169"/>
        <v>583451.99999999988</v>
      </c>
      <c r="T445" s="85">
        <f>+'Приложение №2'!E445-'Приложение №1'!P445-'Приложение №1'!Q445-'Приложение №1'!R445-'Приложение №1'!S445</f>
        <v>10539705.663333332</v>
      </c>
      <c r="U445" s="79">
        <f t="shared" si="170"/>
        <v>104019.3294872586</v>
      </c>
      <c r="V445" s="79">
        <f t="shared" si="170"/>
        <v>104019.3294872586</v>
      </c>
      <c r="W445" s="87">
        <v>2023</v>
      </c>
      <c r="X445" s="88" t="e">
        <f>+#REF!-'[1]Приложение №1'!$P1273</f>
        <v>#REF!</v>
      </c>
      <c r="Z445" s="46">
        <f t="shared" si="171"/>
        <v>16858412.73</v>
      </c>
      <c r="AA445" s="31">
        <v>1683565.8969640001</v>
      </c>
      <c r="AB445" s="31">
        <v>1040219.4703179999</v>
      </c>
      <c r="AC445" s="31">
        <v>488517.72999399999</v>
      </c>
      <c r="AD445" s="31">
        <v>423331.30508199998</v>
      </c>
      <c r="AE445" s="31">
        <v>0</v>
      </c>
      <c r="AF445" s="31"/>
      <c r="AG445" s="31">
        <v>147640.393614</v>
      </c>
      <c r="AH445" s="31">
        <v>0</v>
      </c>
      <c r="AI445" s="31">
        <v>4805741.3532100003</v>
      </c>
      <c r="AJ445" s="31">
        <v>0</v>
      </c>
      <c r="AK445" s="31">
        <v>4013795.974678</v>
      </c>
      <c r="AL445" s="31">
        <v>3549227.0136119998</v>
      </c>
      <c r="AM445" s="31">
        <v>314486.53999999998</v>
      </c>
      <c r="AN445" s="31">
        <v>38674.67</v>
      </c>
      <c r="AO445" s="48">
        <v>353212.38252799999</v>
      </c>
      <c r="AP445" s="91">
        <f>+N445-'Приложение №2'!E445</f>
        <v>0</v>
      </c>
      <c r="AQ445" s="6">
        <v>183466.98</v>
      </c>
      <c r="AR445" s="6">
        <f>+(K445*10+L445*20)*12*0.85</f>
        <v>16531.14</v>
      </c>
      <c r="AS445" s="6">
        <f>+(K445*10+L445*20)*12*30</f>
        <v>583451.99999999988</v>
      </c>
      <c r="AT445" s="88">
        <f t="shared" si="159"/>
        <v>0</v>
      </c>
    </row>
    <row r="446" spans="1:46">
      <c r="A446" s="105">
        <f t="shared" si="156"/>
        <v>431</v>
      </c>
      <c r="B446" s="106">
        <f t="shared" si="157"/>
        <v>238</v>
      </c>
      <c r="C446" s="68" t="s">
        <v>490</v>
      </c>
      <c r="D446" s="68" t="s">
        <v>491</v>
      </c>
      <c r="E446" s="69">
        <v>1981</v>
      </c>
      <c r="F446" s="69">
        <v>2012</v>
      </c>
      <c r="G446" s="69" t="s">
        <v>482</v>
      </c>
      <c r="H446" s="69">
        <v>2</v>
      </c>
      <c r="I446" s="69">
        <v>2</v>
      </c>
      <c r="J446" s="79">
        <v>1102.5</v>
      </c>
      <c r="K446" s="79">
        <v>944.54</v>
      </c>
      <c r="L446" s="79">
        <v>0</v>
      </c>
      <c r="M446" s="80">
        <v>51</v>
      </c>
      <c r="N446" s="81">
        <f t="shared" si="158"/>
        <v>5471090.385000119</v>
      </c>
      <c r="O446" s="79"/>
      <c r="P446" s="85">
        <v>1550168.32240004</v>
      </c>
      <c r="Q446" s="85">
        <v>210000</v>
      </c>
      <c r="R446" s="85">
        <f t="shared" si="172"/>
        <v>340980.2868</v>
      </c>
      <c r="S446" s="85">
        <f t="shared" si="169"/>
        <v>804748.07999999984</v>
      </c>
      <c r="T446" s="85">
        <f>+'Приложение №2'!E446-'Приложение №1'!P446-'Приложение №1'!Q446-'Приложение №1'!R446-'Приложение №1'!S446</f>
        <v>2565193.695800079</v>
      </c>
      <c r="U446" s="79">
        <f t="shared" si="170"/>
        <v>5792.3331833486345</v>
      </c>
      <c r="V446" s="79">
        <f t="shared" si="170"/>
        <v>5792.3331833486345</v>
      </c>
      <c r="W446" s="87">
        <v>2023</v>
      </c>
      <c r="X446" s="88" t="e">
        <f>+#REF!-'[1]Приложение №1'!$P1276</f>
        <v>#REF!</v>
      </c>
      <c r="Z446" s="46">
        <f t="shared" si="171"/>
        <v>7994669.5200000005</v>
      </c>
      <c r="AA446" s="31">
        <v>0</v>
      </c>
      <c r="AB446" s="31">
        <v>0</v>
      </c>
      <c r="AC446" s="31">
        <v>0</v>
      </c>
      <c r="AD446" s="31">
        <v>0</v>
      </c>
      <c r="AE446" s="31">
        <v>0</v>
      </c>
      <c r="AF446" s="31"/>
      <c r="AG446" s="31">
        <v>0</v>
      </c>
      <c r="AH446" s="31">
        <v>0</v>
      </c>
      <c r="AI446" s="31">
        <v>2946332.8479479998</v>
      </c>
      <c r="AJ446" s="31">
        <v>0</v>
      </c>
      <c r="AK446" s="31">
        <v>0</v>
      </c>
      <c r="AL446" s="31">
        <v>4750816.3680600002</v>
      </c>
      <c r="AM446" s="31">
        <v>105837.82</v>
      </c>
      <c r="AN446" s="47">
        <v>23361.42</v>
      </c>
      <c r="AO446" s="48">
        <v>168321.06399200001</v>
      </c>
      <c r="AP446" s="91">
        <f>+N446-'Приложение №2'!E446</f>
        <v>0</v>
      </c>
      <c r="AQ446" s="93">
        <v>272576.7</v>
      </c>
      <c r="AR446" s="6">
        <f>+(K446*7.1+L446*19.5)*12*0.85</f>
        <v>68403.58679999999</v>
      </c>
      <c r="AS446" s="6">
        <f>+(K446*7.1+L446*19.5)*12*10</f>
        <v>804748.07999999984</v>
      </c>
      <c r="AT446" s="88">
        <f t="shared" si="159"/>
        <v>0</v>
      </c>
    </row>
    <row r="447" spans="1:46">
      <c r="A447" s="105">
        <f t="shared" si="156"/>
        <v>432</v>
      </c>
      <c r="B447" s="106">
        <f t="shared" si="157"/>
        <v>239</v>
      </c>
      <c r="C447" s="68" t="s">
        <v>278</v>
      </c>
      <c r="D447" s="68" t="s">
        <v>492</v>
      </c>
      <c r="E447" s="69">
        <v>1978</v>
      </c>
      <c r="F447" s="69">
        <v>2011</v>
      </c>
      <c r="G447" s="69" t="s">
        <v>58</v>
      </c>
      <c r="H447" s="69">
        <v>4</v>
      </c>
      <c r="I447" s="69">
        <v>4</v>
      </c>
      <c r="J447" s="79">
        <v>3928.1</v>
      </c>
      <c r="K447" s="79">
        <v>3427.4</v>
      </c>
      <c r="L447" s="79">
        <v>412.7</v>
      </c>
      <c r="M447" s="80">
        <v>110</v>
      </c>
      <c r="N447" s="81">
        <f t="shared" si="158"/>
        <v>6209439.0055262595</v>
      </c>
      <c r="O447" s="79"/>
      <c r="P447" s="85"/>
      <c r="Q447" s="85"/>
      <c r="R447" s="85">
        <f t="shared" si="172"/>
        <v>2262800.4500000002</v>
      </c>
      <c r="S447" s="85">
        <f>+'Приложение №2'!E447-'Приложение №1'!R447</f>
        <v>3946638.5555262594</v>
      </c>
      <c r="T447" s="85">
        <f>+'Приложение №2'!E447-'Приложение №1'!P447-'Приложение №1'!Q447-'Приложение №1'!R447-'Приложение №1'!S447</f>
        <v>0</v>
      </c>
      <c r="U447" s="79">
        <f t="shared" si="170"/>
        <v>1616.9992983324028</v>
      </c>
      <c r="V447" s="79">
        <f t="shared" si="170"/>
        <v>1616.9992983324028</v>
      </c>
      <c r="W447" s="87">
        <v>2023</v>
      </c>
      <c r="X447" s="88" t="e">
        <f>+#REF!-'[1]Приложение №1'!$P1988</f>
        <v>#REF!</v>
      </c>
      <c r="Z447" s="46">
        <f t="shared" si="171"/>
        <v>8909057.3100000005</v>
      </c>
      <c r="AA447" s="31">
        <v>0</v>
      </c>
      <c r="AB447" s="31">
        <v>0</v>
      </c>
      <c r="AC447" s="31">
        <v>0</v>
      </c>
      <c r="AD447" s="31">
        <v>0</v>
      </c>
      <c r="AE447" s="31">
        <v>0</v>
      </c>
      <c r="AF447" s="31"/>
      <c r="AG447" s="31">
        <v>0</v>
      </c>
      <c r="AH447" s="31">
        <v>0</v>
      </c>
      <c r="AI447" s="31">
        <v>0</v>
      </c>
      <c r="AJ447" s="31">
        <v>0</v>
      </c>
      <c r="AK447" s="31">
        <v>0</v>
      </c>
      <c r="AL447" s="31">
        <v>7759379.1003737403</v>
      </c>
      <c r="AM447" s="31">
        <v>890905.73100000003</v>
      </c>
      <c r="AN447" s="47">
        <v>89090.573099999994</v>
      </c>
      <c r="AO447" s="48">
        <v>169681.90552626</v>
      </c>
      <c r="AP447" s="91">
        <f>+N447-'Приложение №2'!E447</f>
        <v>0</v>
      </c>
      <c r="AQ447" s="6">
        <v>1829014.85</v>
      </c>
      <c r="AR447" s="6">
        <f t="shared" ref="AR447:AR456" si="176">+(K447*10+L447*20)*12*0.85</f>
        <v>433785.59999999998</v>
      </c>
      <c r="AS447" s="6">
        <f>+(K447*10+L447*20)*12*30</f>
        <v>15310080</v>
      </c>
      <c r="AT447" s="88">
        <f t="shared" si="159"/>
        <v>-11363441.44447374</v>
      </c>
    </row>
    <row r="448" spans="1:46">
      <c r="A448" s="105">
        <f t="shared" si="156"/>
        <v>433</v>
      </c>
      <c r="B448" s="106">
        <f t="shared" si="157"/>
        <v>240</v>
      </c>
      <c r="C448" s="68" t="s">
        <v>278</v>
      </c>
      <c r="D448" s="68" t="s">
        <v>493</v>
      </c>
      <c r="E448" s="69">
        <v>1997</v>
      </c>
      <c r="F448" s="69">
        <v>2012</v>
      </c>
      <c r="G448" s="69" t="s">
        <v>58</v>
      </c>
      <c r="H448" s="69">
        <v>5</v>
      </c>
      <c r="I448" s="69">
        <v>4</v>
      </c>
      <c r="J448" s="79">
        <v>3981.21</v>
      </c>
      <c r="K448" s="79">
        <v>3474.7</v>
      </c>
      <c r="L448" s="79">
        <v>88.61</v>
      </c>
      <c r="M448" s="80">
        <v>114</v>
      </c>
      <c r="N448" s="81">
        <f t="shared" si="158"/>
        <v>1050228.8737864401</v>
      </c>
      <c r="O448" s="79"/>
      <c r="P448" s="85"/>
      <c r="Q448" s="85"/>
      <c r="R448" s="85">
        <f>+'Приложение №2'!E448</f>
        <v>1050228.8737864401</v>
      </c>
      <c r="S448" s="85">
        <f>+'Приложение №2'!E448-'Приложение №1'!R448</f>
        <v>0</v>
      </c>
      <c r="T448" s="85">
        <f>+'Приложение №2'!E448-'Приложение №1'!P448-'Приложение №1'!Q448-'Приложение №1'!R448-'Приложение №1'!S448</f>
        <v>0</v>
      </c>
      <c r="U448" s="79">
        <f t="shared" si="170"/>
        <v>294.73407415757822</v>
      </c>
      <c r="V448" s="79">
        <f t="shared" si="170"/>
        <v>294.73407415757822</v>
      </c>
      <c r="W448" s="87">
        <v>2023</v>
      </c>
      <c r="X448" s="88" t="e">
        <f>+#REF!-'[1]Приложение №1'!$P1142</f>
        <v>#REF!</v>
      </c>
      <c r="Z448" s="46">
        <f t="shared" ref="Z448:Z450" si="177">SUM(AA448:AO448)</f>
        <v>1574001.34</v>
      </c>
      <c r="AA448" s="31">
        <v>0</v>
      </c>
      <c r="AB448" s="31">
        <v>0</v>
      </c>
      <c r="AC448" s="31">
        <v>0</v>
      </c>
      <c r="AD448" s="31">
        <v>0</v>
      </c>
      <c r="AE448" s="31">
        <v>1062819.2208135601</v>
      </c>
      <c r="AF448" s="31"/>
      <c r="AG448" s="31">
        <v>0</v>
      </c>
      <c r="AH448" s="31">
        <v>0</v>
      </c>
      <c r="AI448" s="31">
        <v>0</v>
      </c>
      <c r="AJ448" s="31">
        <v>0</v>
      </c>
      <c r="AK448" s="31">
        <v>0</v>
      </c>
      <c r="AL448" s="31">
        <v>0</v>
      </c>
      <c r="AM448" s="31">
        <v>472200.402</v>
      </c>
      <c r="AN448" s="47">
        <v>15740.0134</v>
      </c>
      <c r="AO448" s="48">
        <v>23241.703786440001</v>
      </c>
      <c r="AP448" s="91">
        <f>+N448-'Приложение №2'!E448</f>
        <v>0</v>
      </c>
      <c r="AQ448" s="6">
        <v>1742724.96</v>
      </c>
      <c r="AR448" s="6">
        <f t="shared" si="176"/>
        <v>372495.83999999997</v>
      </c>
      <c r="AS448" s="6">
        <f>+(K448*10+L448*20)*12*30</f>
        <v>13146911.999999998</v>
      </c>
      <c r="AT448" s="88">
        <f t="shared" si="159"/>
        <v>-13146911.999999998</v>
      </c>
    </row>
    <row r="449" spans="1:46">
      <c r="A449" s="105">
        <f t="shared" si="156"/>
        <v>434</v>
      </c>
      <c r="B449" s="106">
        <f t="shared" si="157"/>
        <v>241</v>
      </c>
      <c r="C449" s="68" t="s">
        <v>278</v>
      </c>
      <c r="D449" s="68" t="s">
        <v>494</v>
      </c>
      <c r="E449" s="69">
        <v>1992</v>
      </c>
      <c r="F449" s="69">
        <v>2010</v>
      </c>
      <c r="G449" s="69" t="s">
        <v>58</v>
      </c>
      <c r="H449" s="69">
        <v>2</v>
      </c>
      <c r="I449" s="69">
        <v>2</v>
      </c>
      <c r="J449" s="79">
        <v>1132.5999999999999</v>
      </c>
      <c r="K449" s="79">
        <v>869.3</v>
      </c>
      <c r="L449" s="79">
        <v>263.3</v>
      </c>
      <c r="M449" s="80">
        <v>31</v>
      </c>
      <c r="N449" s="81">
        <f t="shared" si="158"/>
        <v>293473.29564598005</v>
      </c>
      <c r="O449" s="79"/>
      <c r="P449" s="85"/>
      <c r="Q449" s="85"/>
      <c r="R449" s="85">
        <f>+'Приложение №2'!E449</f>
        <v>293473.29564598005</v>
      </c>
      <c r="S449" s="85">
        <f>+'Приложение №2'!E449-'Приложение №1'!R449</f>
        <v>0</v>
      </c>
      <c r="T449" s="85">
        <f>+'Приложение №2'!E449-'Приложение №1'!P449-'Приложение №1'!Q449-'Приложение №1'!R449-'Приложение №1'!S449</f>
        <v>0</v>
      </c>
      <c r="U449" s="79">
        <f t="shared" si="170"/>
        <v>259.11468801516872</v>
      </c>
      <c r="V449" s="79">
        <f t="shared" si="170"/>
        <v>259.11468801516872</v>
      </c>
      <c r="W449" s="87">
        <v>2023</v>
      </c>
      <c r="X449" s="88" t="e">
        <f>+#REF!-'[1]Приложение №1'!$P1143</f>
        <v>#REF!</v>
      </c>
      <c r="Z449" s="46">
        <f t="shared" si="177"/>
        <v>458770.53</v>
      </c>
      <c r="AA449" s="31">
        <v>0</v>
      </c>
      <c r="AB449" s="31">
        <v>0</v>
      </c>
      <c r="AC449" s="31">
        <v>0</v>
      </c>
      <c r="AD449" s="31">
        <v>0</v>
      </c>
      <c r="AE449" s="31">
        <v>309777.46005401999</v>
      </c>
      <c r="AF449" s="31"/>
      <c r="AG449" s="31">
        <v>0</v>
      </c>
      <c r="AH449" s="31">
        <v>0</v>
      </c>
      <c r="AI449" s="31">
        <v>0</v>
      </c>
      <c r="AJ449" s="31">
        <v>0</v>
      </c>
      <c r="AK449" s="31">
        <v>0</v>
      </c>
      <c r="AL449" s="31">
        <v>0</v>
      </c>
      <c r="AM449" s="31">
        <v>137631.15900000001</v>
      </c>
      <c r="AN449" s="47">
        <v>4587.7052999999996</v>
      </c>
      <c r="AO449" s="48">
        <v>6774.2056459799996</v>
      </c>
      <c r="AP449" s="91">
        <f>+N449-'Приложение №2'!E449</f>
        <v>0</v>
      </c>
      <c r="AQ449" s="6">
        <f>467298.54-180991.88</f>
        <v>286306.65999999997</v>
      </c>
      <c r="AR449" s="6">
        <f t="shared" si="176"/>
        <v>142381.79999999999</v>
      </c>
      <c r="AS449" s="6">
        <f>+(K449*10+L449*20)*12*30-1001.27</f>
        <v>5024238.7300000004</v>
      </c>
      <c r="AT449" s="88">
        <f t="shared" si="159"/>
        <v>-5024238.7300000004</v>
      </c>
    </row>
    <row r="450" spans="1:46">
      <c r="A450" s="105">
        <f t="shared" si="156"/>
        <v>435</v>
      </c>
      <c r="B450" s="106">
        <f t="shared" si="157"/>
        <v>242</v>
      </c>
      <c r="C450" s="68" t="s">
        <v>278</v>
      </c>
      <c r="D450" s="68" t="s">
        <v>495</v>
      </c>
      <c r="E450" s="69">
        <v>1993</v>
      </c>
      <c r="F450" s="69">
        <v>2009</v>
      </c>
      <c r="G450" s="69" t="s">
        <v>58</v>
      </c>
      <c r="H450" s="69">
        <v>2</v>
      </c>
      <c r="I450" s="69">
        <v>2</v>
      </c>
      <c r="J450" s="79">
        <v>1119.8</v>
      </c>
      <c r="K450" s="79">
        <v>862.9</v>
      </c>
      <c r="L450" s="79">
        <v>256.89999999999998</v>
      </c>
      <c r="M450" s="80">
        <v>33</v>
      </c>
      <c r="N450" s="81">
        <f t="shared" si="158"/>
        <v>321001.14</v>
      </c>
      <c r="O450" s="79"/>
      <c r="P450" s="85"/>
      <c r="Q450" s="85"/>
      <c r="R450" s="85">
        <f>+'Приложение №2'!E450</f>
        <v>321001.14</v>
      </c>
      <c r="S450" s="85">
        <f>+'Приложение №2'!E450-'Приложение №1'!R450</f>
        <v>0</v>
      </c>
      <c r="T450" s="85">
        <f>+'Приложение №2'!E450-'Приложение №1'!P450-'Приложение №1'!Q450-'Приложение №1'!R450-'Приложение №1'!S450</f>
        <v>0</v>
      </c>
      <c r="U450" s="79">
        <f t="shared" si="170"/>
        <v>286.65934988390785</v>
      </c>
      <c r="V450" s="79">
        <f t="shared" si="170"/>
        <v>286.65934988390785</v>
      </c>
      <c r="W450" s="87">
        <v>2023</v>
      </c>
      <c r="X450" s="88" t="e">
        <f>+#REF!-'[1]Приложение №1'!$P1144</f>
        <v>#REF!</v>
      </c>
      <c r="Z450" s="46">
        <f t="shared" si="177"/>
        <v>404572.72000000003</v>
      </c>
      <c r="AA450" s="31">
        <v>0</v>
      </c>
      <c r="AB450" s="31">
        <v>0</v>
      </c>
      <c r="AC450" s="31">
        <v>0</v>
      </c>
      <c r="AD450" s="31">
        <v>0</v>
      </c>
      <c r="AE450" s="31">
        <v>318383.06</v>
      </c>
      <c r="AF450" s="31"/>
      <c r="AG450" s="31">
        <v>0</v>
      </c>
      <c r="AH450" s="31">
        <v>0</v>
      </c>
      <c r="AI450" s="31">
        <v>0</v>
      </c>
      <c r="AJ450" s="31">
        <v>0</v>
      </c>
      <c r="AK450" s="31">
        <v>0</v>
      </c>
      <c r="AL450" s="31">
        <v>0</v>
      </c>
      <c r="AM450" s="31">
        <v>80238.25</v>
      </c>
      <c r="AN450" s="47">
        <v>3333.33</v>
      </c>
      <c r="AO450" s="48">
        <v>2618.08</v>
      </c>
      <c r="AP450" s="91">
        <f>+N450-'Приложение №2'!E450</f>
        <v>0</v>
      </c>
      <c r="AQ450" s="6">
        <f>384509.89-236084.3854</f>
        <v>148425.50460000001</v>
      </c>
      <c r="AR450" s="6">
        <f t="shared" si="176"/>
        <v>140423.4</v>
      </c>
      <c r="AS450" s="6">
        <f>+(K450*10+L450*20)*12*30-325085.89</f>
        <v>4631034.1100000003</v>
      </c>
      <c r="AT450" s="88">
        <f t="shared" si="159"/>
        <v>-4631034.1100000003</v>
      </c>
    </row>
    <row r="451" spans="1:46">
      <c r="A451" s="105">
        <f t="shared" si="156"/>
        <v>436</v>
      </c>
      <c r="B451" s="106">
        <f t="shared" si="157"/>
        <v>243</v>
      </c>
      <c r="C451" s="68" t="s">
        <v>281</v>
      </c>
      <c r="D451" s="68" t="s">
        <v>496</v>
      </c>
      <c r="E451" s="69">
        <v>1991</v>
      </c>
      <c r="F451" s="69">
        <v>2011</v>
      </c>
      <c r="G451" s="69" t="s">
        <v>58</v>
      </c>
      <c r="H451" s="69">
        <v>5</v>
      </c>
      <c r="I451" s="69">
        <v>5</v>
      </c>
      <c r="J451" s="79">
        <v>4770.3999999999996</v>
      </c>
      <c r="K451" s="79">
        <v>4318</v>
      </c>
      <c r="L451" s="79">
        <v>0</v>
      </c>
      <c r="M451" s="80">
        <v>178</v>
      </c>
      <c r="N451" s="81">
        <f t="shared" si="158"/>
        <v>1873270.93</v>
      </c>
      <c r="O451" s="79"/>
      <c r="P451" s="85"/>
      <c r="Q451" s="85"/>
      <c r="R451" s="85">
        <f>+'Приложение №2'!E451</f>
        <v>1873270.93</v>
      </c>
      <c r="S451" s="85">
        <f>+'Приложение №2'!E451-'Приложение №1'!R451</f>
        <v>0</v>
      </c>
      <c r="T451" s="85">
        <f>+'Приложение №2'!E451-'Приложение №1'!P451-'Приложение №1'!Q451-'Приложение №1'!R451-'Приложение №1'!S451</f>
        <v>0</v>
      </c>
      <c r="U451" s="79">
        <f t="shared" si="170"/>
        <v>433.82837656322369</v>
      </c>
      <c r="V451" s="79">
        <f t="shared" si="170"/>
        <v>433.82837656322369</v>
      </c>
      <c r="W451" s="87">
        <v>2023</v>
      </c>
      <c r="X451" s="88" t="e">
        <f>+#REF!-'[1]Приложение №1'!$P1151</f>
        <v>#REF!</v>
      </c>
      <c r="Z451" s="46">
        <f t="shared" si="171"/>
        <v>2117492.21</v>
      </c>
      <c r="AA451" s="31">
        <v>0</v>
      </c>
      <c r="AB451" s="31">
        <v>0</v>
      </c>
      <c r="AC451" s="31">
        <v>0</v>
      </c>
      <c r="AD451" s="31">
        <v>0</v>
      </c>
      <c r="AE451" s="31">
        <v>1859152.43</v>
      </c>
      <c r="AF451" s="31"/>
      <c r="AG451" s="31">
        <v>0</v>
      </c>
      <c r="AH451" s="31">
        <v>0</v>
      </c>
      <c r="AI451" s="31">
        <v>0</v>
      </c>
      <c r="AJ451" s="31">
        <v>0</v>
      </c>
      <c r="AK451" s="31">
        <v>0</v>
      </c>
      <c r="AL451" s="31">
        <v>0</v>
      </c>
      <c r="AM451" s="31">
        <v>240887.95</v>
      </c>
      <c r="AN451" s="47">
        <v>3333.33</v>
      </c>
      <c r="AO451" s="48">
        <v>14118.5</v>
      </c>
      <c r="AP451" s="91">
        <f>+N451-'Приложение №2'!E451</f>
        <v>0</v>
      </c>
      <c r="AQ451" s="6">
        <v>1919885.11</v>
      </c>
      <c r="AR451" s="6">
        <f t="shared" si="176"/>
        <v>440436</v>
      </c>
      <c r="AS451" s="6">
        <f>+(K451*10+L451*20)*12*30</f>
        <v>15544800</v>
      </c>
      <c r="AT451" s="88">
        <f t="shared" si="159"/>
        <v>-15544800</v>
      </c>
    </row>
    <row r="452" spans="1:46">
      <c r="A452" s="105">
        <f t="shared" si="156"/>
        <v>437</v>
      </c>
      <c r="B452" s="106">
        <f t="shared" si="157"/>
        <v>244</v>
      </c>
      <c r="C452" s="68" t="s">
        <v>281</v>
      </c>
      <c r="D452" s="68" t="s">
        <v>497</v>
      </c>
      <c r="E452" s="69">
        <v>1971</v>
      </c>
      <c r="F452" s="69">
        <v>2011</v>
      </c>
      <c r="G452" s="69" t="s">
        <v>58</v>
      </c>
      <c r="H452" s="69">
        <v>5</v>
      </c>
      <c r="I452" s="69">
        <v>4</v>
      </c>
      <c r="J452" s="79">
        <v>3534.8</v>
      </c>
      <c r="K452" s="79">
        <v>2494.1</v>
      </c>
      <c r="L452" s="79">
        <v>875.9</v>
      </c>
      <c r="M452" s="80">
        <v>129</v>
      </c>
      <c r="N452" s="81">
        <f t="shared" si="158"/>
        <v>2251948.8353626803</v>
      </c>
      <c r="O452" s="79"/>
      <c r="P452" s="85"/>
      <c r="Q452" s="85"/>
      <c r="R452" s="85">
        <f t="shared" ref="R452:R453" si="178">+AQ452+AR452</f>
        <v>1393368.6</v>
      </c>
      <c r="S452" s="85">
        <f>+'Приложение №2'!E452-'Приложение №1'!R452</f>
        <v>858580.23536268016</v>
      </c>
      <c r="T452" s="85">
        <f>+'Приложение №2'!E452-'Приложение №1'!P452-'Приложение №1'!Q452-'Приложение №1'!R452-'Приложение №1'!S452</f>
        <v>0</v>
      </c>
      <c r="U452" s="79">
        <f t="shared" si="170"/>
        <v>668.2340757752761</v>
      </c>
      <c r="V452" s="79">
        <f t="shared" si="170"/>
        <v>668.2340757752761</v>
      </c>
      <c r="W452" s="87">
        <v>2023</v>
      </c>
      <c r="X452" s="88" t="e">
        <f>+#REF!-'[1]Приложение №1'!$P1546</f>
        <v>#REF!</v>
      </c>
      <c r="Z452" s="46">
        <f t="shared" si="171"/>
        <v>10838098.81182522</v>
      </c>
      <c r="AA452" s="31"/>
      <c r="AB452" s="31">
        <v>0</v>
      </c>
      <c r="AC452" s="31">
        <v>0</v>
      </c>
      <c r="AD452" s="31">
        <v>0</v>
      </c>
      <c r="AE452" s="31">
        <v>1101213.72829692</v>
      </c>
      <c r="AF452" s="31"/>
      <c r="AG452" s="31">
        <v>0</v>
      </c>
      <c r="AH452" s="31">
        <v>0</v>
      </c>
      <c r="AI452" s="31">
        <v>0</v>
      </c>
      <c r="AJ452" s="31">
        <v>0</v>
      </c>
      <c r="AK452" s="31">
        <v>0</v>
      </c>
      <c r="AL452" s="31">
        <v>7387688.3326625396</v>
      </c>
      <c r="AM452" s="31">
        <v>1867251.8873999999</v>
      </c>
      <c r="AN452" s="47">
        <v>167352.03419999999</v>
      </c>
      <c r="AO452" s="48">
        <v>314592.82926576003</v>
      </c>
      <c r="AP452" s="91">
        <f>+N452-'Приложение №2'!E452</f>
        <v>0</v>
      </c>
      <c r="AQ452" s="6">
        <f>1768332.06-808045.26</f>
        <v>960286.8</v>
      </c>
      <c r="AR452" s="6">
        <f t="shared" si="176"/>
        <v>433081.8</v>
      </c>
      <c r="AS452" s="6">
        <f>+(K452*10+L452*20)*12*30-2725603.24</f>
        <v>12559636.76</v>
      </c>
      <c r="AT452" s="88">
        <f t="shared" si="159"/>
        <v>-11701056.524637319</v>
      </c>
    </row>
    <row r="453" spans="1:46">
      <c r="A453" s="105">
        <f t="shared" si="156"/>
        <v>438</v>
      </c>
      <c r="B453" s="106">
        <f t="shared" si="157"/>
        <v>245</v>
      </c>
      <c r="C453" s="68" t="s">
        <v>281</v>
      </c>
      <c r="D453" s="68" t="s">
        <v>498</v>
      </c>
      <c r="E453" s="69">
        <v>1974</v>
      </c>
      <c r="F453" s="69">
        <v>2011</v>
      </c>
      <c r="G453" s="69" t="s">
        <v>58</v>
      </c>
      <c r="H453" s="69">
        <v>5</v>
      </c>
      <c r="I453" s="69">
        <v>4</v>
      </c>
      <c r="J453" s="79">
        <v>3194.1</v>
      </c>
      <c r="K453" s="79">
        <v>1856.9</v>
      </c>
      <c r="L453" s="79">
        <v>1224.7</v>
      </c>
      <c r="M453" s="80">
        <v>88</v>
      </c>
      <c r="N453" s="81">
        <f t="shared" si="158"/>
        <v>2442223.62128712</v>
      </c>
      <c r="O453" s="79"/>
      <c r="P453" s="85"/>
      <c r="Q453" s="85"/>
      <c r="R453" s="85">
        <f t="shared" si="178"/>
        <v>1363004.8699999999</v>
      </c>
      <c r="S453" s="85">
        <f>+'Приложение №2'!E453-'Приложение №1'!R453</f>
        <v>1079218.7512871202</v>
      </c>
      <c r="T453" s="85">
        <f>+'Приложение №2'!E453-'Приложение №1'!P453-'Приложение №1'!Q453-'Приложение №1'!R453-'Приложение №1'!S453</f>
        <v>0</v>
      </c>
      <c r="U453" s="79">
        <f t="shared" si="170"/>
        <v>792.51804948309962</v>
      </c>
      <c r="V453" s="79">
        <f t="shared" si="170"/>
        <v>792.51804948309962</v>
      </c>
      <c r="W453" s="87">
        <v>2023</v>
      </c>
      <c r="X453" s="88" t="e">
        <f>+#REF!-'[1]Приложение №1'!$P1547</f>
        <v>#REF!</v>
      </c>
      <c r="Z453" s="46">
        <f t="shared" si="171"/>
        <v>9392640.5900000017</v>
      </c>
      <c r="AA453" s="31">
        <v>0</v>
      </c>
      <c r="AB453" s="31">
        <v>0</v>
      </c>
      <c r="AC453" s="31">
        <v>0</v>
      </c>
      <c r="AD453" s="31">
        <v>0</v>
      </c>
      <c r="AE453" s="31">
        <v>1022757.27023358</v>
      </c>
      <c r="AF453" s="31"/>
      <c r="AG453" s="31">
        <v>0</v>
      </c>
      <c r="AH453" s="31">
        <v>0</v>
      </c>
      <c r="AI453" s="31">
        <v>0</v>
      </c>
      <c r="AJ453" s="31">
        <v>0</v>
      </c>
      <c r="AK453" s="31">
        <v>0</v>
      </c>
      <c r="AL453" s="31">
        <v>6861349.2395128803</v>
      </c>
      <c r="AM453" s="31">
        <v>1242198.233</v>
      </c>
      <c r="AN453" s="47">
        <v>93926.405899999998</v>
      </c>
      <c r="AO453" s="48">
        <v>172409.44135353999</v>
      </c>
      <c r="AP453" s="91">
        <f>+N453-'Приложение №2'!E453</f>
        <v>0</v>
      </c>
      <c r="AQ453" s="6">
        <f>1878287.66-954525.39</f>
        <v>923762.2699999999</v>
      </c>
      <c r="AR453" s="6">
        <f t="shared" si="176"/>
        <v>439242.6</v>
      </c>
      <c r="AS453" s="6">
        <f>+(K453*10+L453*20)*12*30-119920.72-2599968.3</f>
        <v>12782790.98</v>
      </c>
      <c r="AT453" s="88">
        <f t="shared" si="159"/>
        <v>-11703572.228712881</v>
      </c>
    </row>
    <row r="454" spans="1:46">
      <c r="A454" s="105">
        <f t="shared" si="156"/>
        <v>439</v>
      </c>
      <c r="B454" s="106">
        <f t="shared" si="157"/>
        <v>246</v>
      </c>
      <c r="C454" s="68" t="s">
        <v>281</v>
      </c>
      <c r="D454" s="68" t="s">
        <v>287</v>
      </c>
      <c r="E454" s="69">
        <v>1973</v>
      </c>
      <c r="F454" s="69">
        <v>2010</v>
      </c>
      <c r="G454" s="69" t="s">
        <v>58</v>
      </c>
      <c r="H454" s="69">
        <v>5</v>
      </c>
      <c r="I454" s="69">
        <v>4</v>
      </c>
      <c r="J454" s="79">
        <v>3449.3</v>
      </c>
      <c r="K454" s="79">
        <v>3117.4</v>
      </c>
      <c r="L454" s="79">
        <v>171.7</v>
      </c>
      <c r="M454" s="80">
        <v>147</v>
      </c>
      <c r="N454" s="81">
        <f t="shared" si="158"/>
        <v>6210065.9474952398</v>
      </c>
      <c r="O454" s="79"/>
      <c r="P454" s="85">
        <v>2605661.0315339798</v>
      </c>
      <c r="Q454" s="85"/>
      <c r="R454" s="85">
        <f t="shared" si="172"/>
        <v>621865.63000000012</v>
      </c>
      <c r="S454" s="85">
        <f>+'Приложение №2'!E454-'Приложение №1'!P454-'Приложение №1'!Q454-'Приложение №1'!R454</f>
        <v>2982539.2859612601</v>
      </c>
      <c r="T454" s="85">
        <f>+'Приложение №2'!E454-'Приложение №1'!P454-'Приложение №1'!Q454-'Приложение №1'!R454-'Приложение №1'!S454</f>
        <v>0</v>
      </c>
      <c r="U454" s="79">
        <f t="shared" si="170"/>
        <v>1888.0745333055365</v>
      </c>
      <c r="V454" s="79">
        <f t="shared" si="170"/>
        <v>1888.0745333055365</v>
      </c>
      <c r="W454" s="87">
        <v>2023</v>
      </c>
      <c r="X454" s="88" t="e">
        <f>+#REF!-'[1]Приложение №1'!$P1584</f>
        <v>#REF!</v>
      </c>
      <c r="Z454" s="46">
        <f t="shared" si="168"/>
        <v>17920574.470533662</v>
      </c>
      <c r="AA454" s="31"/>
      <c r="AB454" s="31">
        <v>0</v>
      </c>
      <c r="AC454" s="31">
        <v>0</v>
      </c>
      <c r="AD454" s="31">
        <v>0</v>
      </c>
      <c r="AE454" s="31">
        <v>1035545.47294086</v>
      </c>
      <c r="AF454" s="31"/>
      <c r="AG454" s="31">
        <v>0</v>
      </c>
      <c r="AH454" s="31">
        <v>0</v>
      </c>
      <c r="AI454" s="31">
        <v>0</v>
      </c>
      <c r="AJ454" s="31">
        <v>0</v>
      </c>
      <c r="AK454" s="31">
        <v>6731411.6906387396</v>
      </c>
      <c r="AL454" s="31">
        <v>6947141.1784660202</v>
      </c>
      <c r="AM454" s="31">
        <v>2528780.7582</v>
      </c>
      <c r="AN454" s="47">
        <v>234660.19320000001</v>
      </c>
      <c r="AO454" s="48">
        <v>443035.17708803999</v>
      </c>
      <c r="AP454" s="91">
        <f>+N454-'Приложение №2'!E454</f>
        <v>0</v>
      </c>
      <c r="AQ454" s="6">
        <f>1240910.11-689425.44-282620.64</f>
        <v>268864.03000000014</v>
      </c>
      <c r="AR454" s="6">
        <f t="shared" si="176"/>
        <v>353001.6</v>
      </c>
      <c r="AS454" s="6">
        <f>+(K454*10+L454*20)*12*30-3027646.57-12468.88</f>
        <v>9418764.5499999989</v>
      </c>
      <c r="AT454" s="88">
        <f t="shared" si="159"/>
        <v>-6436225.2640387388</v>
      </c>
    </row>
    <row r="455" spans="1:46">
      <c r="A455" s="105">
        <f t="shared" si="156"/>
        <v>440</v>
      </c>
      <c r="B455" s="106">
        <f t="shared" si="157"/>
        <v>247</v>
      </c>
      <c r="C455" s="68" t="s">
        <v>281</v>
      </c>
      <c r="D455" s="68" t="s">
        <v>288</v>
      </c>
      <c r="E455" s="69">
        <v>1985</v>
      </c>
      <c r="F455" s="69">
        <v>2011</v>
      </c>
      <c r="G455" s="69" t="s">
        <v>58</v>
      </c>
      <c r="H455" s="69">
        <v>5</v>
      </c>
      <c r="I455" s="69">
        <v>2</v>
      </c>
      <c r="J455" s="79">
        <v>1696.6</v>
      </c>
      <c r="K455" s="79">
        <v>1532.2</v>
      </c>
      <c r="L455" s="79">
        <v>54.4</v>
      </c>
      <c r="M455" s="80">
        <v>58</v>
      </c>
      <c r="N455" s="81">
        <f t="shared" si="158"/>
        <v>340500.39751072001</v>
      </c>
      <c r="O455" s="79"/>
      <c r="P455" s="85">
        <v>0</v>
      </c>
      <c r="Q455" s="85"/>
      <c r="R455" s="85">
        <f t="shared" si="172"/>
        <v>0</v>
      </c>
      <c r="S455" s="85">
        <f>+'Приложение №2'!E455-'Приложение №1'!R455</f>
        <v>340500.39751072001</v>
      </c>
      <c r="T455" s="79">
        <f>+'Приложение №2'!E455-'Приложение №1'!P455-'Приложение №1'!Q455-'Приложение №1'!R455-'Приложение №1'!S455</f>
        <v>0</v>
      </c>
      <c r="U455" s="85">
        <f>$N455/($K455+$L455)</f>
        <v>214.61010809953359</v>
      </c>
      <c r="V455" s="85">
        <f>$N455/($K455+$L455)</f>
        <v>214.61010809953359</v>
      </c>
      <c r="W455" s="87">
        <v>2023</v>
      </c>
      <c r="X455" s="88" t="e">
        <f>+#REF!-'[1]Приложение №1'!$P1177</f>
        <v>#REF!</v>
      </c>
      <c r="Z455" s="46">
        <f t="shared" si="168"/>
        <v>6417929.1893379986</v>
      </c>
      <c r="AA455" s="31">
        <v>2736613.71043242</v>
      </c>
      <c r="AB455" s="31">
        <v>0</v>
      </c>
      <c r="AC455" s="31">
        <v>1280803.3788694199</v>
      </c>
      <c r="AD455" s="31">
        <v>849765.59</v>
      </c>
      <c r="AE455" s="31">
        <v>511029.86662728002</v>
      </c>
      <c r="AF455" s="31"/>
      <c r="AG455" s="31">
        <v>140523.24640872001</v>
      </c>
      <c r="AH455" s="31">
        <v>0</v>
      </c>
      <c r="AI455" s="31">
        <v>0</v>
      </c>
      <c r="AJ455" s="31">
        <v>0</v>
      </c>
      <c r="AK455" s="31">
        <v>0</v>
      </c>
      <c r="AL455" s="31">
        <v>0</v>
      </c>
      <c r="AM455" s="31">
        <v>731735.25</v>
      </c>
      <c r="AN455" s="47">
        <v>56969.515599999999</v>
      </c>
      <c r="AO455" s="48">
        <v>110488.63140016</v>
      </c>
      <c r="AP455" s="91">
        <f>+N455-'Приложение №2'!E455</f>
        <v>0</v>
      </c>
      <c r="AQ455" s="88">
        <f>660207.23-R200</f>
        <v>-167382</v>
      </c>
      <c r="AR455" s="6">
        <f t="shared" si="176"/>
        <v>167382</v>
      </c>
      <c r="AS455" s="6">
        <f>+(K455*10+L455*20)*12*30-S200</f>
        <v>5346399.1324892798</v>
      </c>
      <c r="AT455" s="88">
        <f t="shared" si="159"/>
        <v>-5005898.7349785594</v>
      </c>
    </row>
    <row r="456" spans="1:46">
      <c r="A456" s="105">
        <f t="shared" si="156"/>
        <v>441</v>
      </c>
      <c r="B456" s="106">
        <f t="shared" si="157"/>
        <v>248</v>
      </c>
      <c r="C456" s="68" t="s">
        <v>281</v>
      </c>
      <c r="D456" s="68" t="s">
        <v>499</v>
      </c>
      <c r="E456" s="69">
        <v>1970</v>
      </c>
      <c r="F456" s="69">
        <v>2010</v>
      </c>
      <c r="G456" s="69" t="s">
        <v>58</v>
      </c>
      <c r="H456" s="69">
        <v>5</v>
      </c>
      <c r="I456" s="69">
        <v>4</v>
      </c>
      <c r="J456" s="79">
        <v>3258</v>
      </c>
      <c r="K456" s="79">
        <v>3018.9</v>
      </c>
      <c r="L456" s="79">
        <v>0</v>
      </c>
      <c r="M456" s="80">
        <v>132</v>
      </c>
      <c r="N456" s="81">
        <f t="shared" si="158"/>
        <v>13274787.34</v>
      </c>
      <c r="O456" s="79"/>
      <c r="P456" s="85">
        <v>2067746.93</v>
      </c>
      <c r="Q456" s="85"/>
      <c r="R456" s="85">
        <f t="shared" si="172"/>
        <v>652968.09999999986</v>
      </c>
      <c r="S456" s="85">
        <f>+'Приложение №2'!E456-'Приложение №1'!P456-'Приложение №1'!Q456-'Приложение №1'!R456</f>
        <v>10554072.310000001</v>
      </c>
      <c r="T456" s="79">
        <f>+'Приложение №2'!E456-'Приложение №1'!P456-'Приложение №1'!Q456-'Приложение №1'!R456-'Приложение №1'!S456</f>
        <v>0</v>
      </c>
      <c r="U456" s="85">
        <f t="shared" ref="U456:V456" si="179">$N456/($K456+$L456)</f>
        <v>4397.2265858425253</v>
      </c>
      <c r="V456" s="85">
        <f t="shared" si="179"/>
        <v>4397.2265858425253</v>
      </c>
      <c r="W456" s="87">
        <v>2023</v>
      </c>
      <c r="X456" s="88" t="e">
        <f>+#REF!-'[1]Приложение №1'!$P1583</f>
        <v>#REF!</v>
      </c>
      <c r="Z456" s="46">
        <f t="shared" ref="Z456" si="180">SUM(AA456:AO456)</f>
        <v>13575281.439999999</v>
      </c>
      <c r="AA456" s="31">
        <v>0</v>
      </c>
      <c r="AB456" s="31">
        <v>0</v>
      </c>
      <c r="AC456" s="31">
        <v>0</v>
      </c>
      <c r="AD456" s="31">
        <v>0</v>
      </c>
      <c r="AE456" s="31">
        <v>0</v>
      </c>
      <c r="AF456" s="31"/>
      <c r="AG456" s="31">
        <v>0</v>
      </c>
      <c r="AH456" s="31">
        <v>0</v>
      </c>
      <c r="AI456" s="31">
        <v>0</v>
      </c>
      <c r="AJ456" s="31">
        <v>0</v>
      </c>
      <c r="AK456" s="31">
        <v>7231455.4199999999</v>
      </c>
      <c r="AL456" s="31">
        <v>5881945.1900000004</v>
      </c>
      <c r="AM456" s="31">
        <f>139621.27+118844.77</f>
        <v>258466.03999999998</v>
      </c>
      <c r="AN456" s="47">
        <f>5000+37028.06</f>
        <v>42028.06</v>
      </c>
      <c r="AO456" s="48">
        <f>88997.58+72389.15</f>
        <v>161386.72999999998</v>
      </c>
      <c r="AP456" s="91">
        <f>+N456-'Приложение №2'!E456</f>
        <v>0</v>
      </c>
      <c r="AQ456" s="6">
        <f>1025494.69-680454.39</f>
        <v>345040.29999999993</v>
      </c>
      <c r="AR456" s="6">
        <f t="shared" si="176"/>
        <v>307927.8</v>
      </c>
      <c r="AS456" s="6">
        <f>+(K456*10+L456*20)*12*30-16805.39</f>
        <v>10851234.609999999</v>
      </c>
      <c r="AT456" s="88">
        <f t="shared" si="159"/>
        <v>-297162.29999999888</v>
      </c>
    </row>
    <row r="457" spans="1:46" s="60" customFormat="1">
      <c r="D457" s="103">
        <v>2024</v>
      </c>
      <c r="E457" s="104"/>
      <c r="F457" s="104"/>
      <c r="G457" s="104"/>
      <c r="H457" s="104"/>
      <c r="I457" s="104"/>
      <c r="J457" s="107">
        <f>SUM(J458:J718)</f>
        <v>1034596.2000000008</v>
      </c>
      <c r="K457" s="107">
        <f>SUM(K458:K718)</f>
        <v>850318.84</v>
      </c>
      <c r="L457" s="107">
        <f>SUM(L458:L718)</f>
        <v>43070.950000000019</v>
      </c>
      <c r="M457" s="107">
        <f>SUM(M458:M718)</f>
        <v>36300</v>
      </c>
      <c r="N457" s="107">
        <f t="shared" ref="N457:N488" si="181">SUM(O457:T457)</f>
        <v>3666823309.440382</v>
      </c>
      <c r="O457" s="107">
        <f>SUM(O458:O718)</f>
        <v>0</v>
      </c>
      <c r="P457" s="107">
        <f>SUM(P458:P718)</f>
        <v>449210200.0041908</v>
      </c>
      <c r="Q457" s="107">
        <f>SUM(Q458:Q718)</f>
        <v>0</v>
      </c>
      <c r="R457" s="107">
        <f>SUM(R458:R718)</f>
        <v>422097512.30169314</v>
      </c>
      <c r="S457" s="107">
        <f>SUM(S458:S718)</f>
        <v>1662734130.836226</v>
      </c>
      <c r="T457" s="107">
        <f t="shared" ref="T457" si="182">SUM(T458:T718)</f>
        <v>1132781466.2982719</v>
      </c>
      <c r="U457" s="122"/>
      <c r="V457" s="122"/>
      <c r="W457" s="109"/>
      <c r="AP457" s="91">
        <f>+N457-'Приложение №2'!E457</f>
        <v>0</v>
      </c>
      <c r="AT457" s="88">
        <f t="shared" si="159"/>
        <v>1662734130.836226</v>
      </c>
    </row>
    <row r="458" spans="1:46" s="5" customFormat="1">
      <c r="A458" s="105">
        <f>+A456+1</f>
        <v>442</v>
      </c>
      <c r="B458" s="106">
        <f t="shared" ref="B458:B459" si="183">+B457+1</f>
        <v>1</v>
      </c>
      <c r="C458" s="68" t="s">
        <v>56</v>
      </c>
      <c r="D458" s="68" t="s">
        <v>500</v>
      </c>
      <c r="E458" s="69" t="s">
        <v>501</v>
      </c>
      <c r="F458" s="69"/>
      <c r="G458" s="69" t="s">
        <v>127</v>
      </c>
      <c r="H458" s="69" t="s">
        <v>125</v>
      </c>
      <c r="I458" s="69" t="s">
        <v>148</v>
      </c>
      <c r="J458" s="79">
        <v>11221.5</v>
      </c>
      <c r="K458" s="79">
        <v>7503.7</v>
      </c>
      <c r="L458" s="79">
        <v>56.5</v>
      </c>
      <c r="M458" s="80">
        <v>285</v>
      </c>
      <c r="N458" s="83">
        <f t="shared" si="181"/>
        <v>10774080</v>
      </c>
      <c r="O458" s="79">
        <v>0</v>
      </c>
      <c r="P458" s="85"/>
      <c r="Q458" s="85">
        <v>0</v>
      </c>
      <c r="R458" s="85">
        <f t="shared" si="172"/>
        <v>5412177.9005999994</v>
      </c>
      <c r="S458" s="85">
        <f>+'Приложение №2'!E458-'Приложение №1'!R458</f>
        <v>5361902.0994000006</v>
      </c>
      <c r="T458" s="85">
        <v>0</v>
      </c>
      <c r="U458" s="85">
        <f t="shared" ref="U458:U521" si="184">N458/K458</f>
        <v>1435.8356544104909</v>
      </c>
      <c r="V458" s="85">
        <v>1172.2830200640001</v>
      </c>
      <c r="W458" s="87" t="s">
        <v>502</v>
      </c>
      <c r="X458" s="5">
        <v>3494459.14</v>
      </c>
      <c r="Y458" s="5">
        <f>+(K458*12.08+L458*20.47)*12</f>
        <v>1101615.0119999999</v>
      </c>
      <c r="AA458" s="95">
        <f>+N458-'[4]Приложение № 2'!E422</f>
        <v>-8105802.6000000015</v>
      </c>
      <c r="AD458" s="95">
        <f>+N458-'[4]Приложение № 2'!E422</f>
        <v>-8105802.6000000015</v>
      </c>
      <c r="AP458" s="91">
        <f>+N458-'Приложение №2'!E458</f>
        <v>0</v>
      </c>
      <c r="AQ458" s="5">
        <v>4382013.0599999996</v>
      </c>
      <c r="AR458" s="6">
        <f>+(K458*13.29+L458*22.52)*12*0.85</f>
        <v>1030164.8405999999</v>
      </c>
      <c r="AS458" s="6">
        <f>+(K458*13.29+L458*22.52)*12*30</f>
        <v>36358759.079999998</v>
      </c>
      <c r="AT458" s="88">
        <f t="shared" si="159"/>
        <v>-30996856.980599999</v>
      </c>
    </row>
    <row r="459" spans="1:46">
      <c r="A459" s="120">
        <f>+A458+1</f>
        <v>443</v>
      </c>
      <c r="B459" s="121">
        <f t="shared" si="183"/>
        <v>2</v>
      </c>
      <c r="C459" s="106" t="s">
        <v>56</v>
      </c>
      <c r="D459" s="68" t="s">
        <v>503</v>
      </c>
      <c r="E459" s="69">
        <v>1995</v>
      </c>
      <c r="F459" s="69">
        <v>2013</v>
      </c>
      <c r="G459" s="69" t="s">
        <v>111</v>
      </c>
      <c r="H459" s="69">
        <v>9</v>
      </c>
      <c r="I459" s="69">
        <v>4</v>
      </c>
      <c r="J459" s="79">
        <v>9107.2000000000007</v>
      </c>
      <c r="K459" s="79">
        <v>6625.8</v>
      </c>
      <c r="L459" s="79">
        <v>93</v>
      </c>
      <c r="M459" s="80">
        <v>270</v>
      </c>
      <c r="N459" s="83">
        <f t="shared" si="181"/>
        <v>3109557.3299999996</v>
      </c>
      <c r="O459" s="79"/>
      <c r="P459" s="85"/>
      <c r="Q459" s="85"/>
      <c r="R459" s="85">
        <f>+'Приложение №2'!E459</f>
        <v>3109557.3299999996</v>
      </c>
      <c r="S459" s="85">
        <f>+'Приложение №2'!E459-'Приложение №1'!R459</f>
        <v>0</v>
      </c>
      <c r="T459" s="85">
        <v>0</v>
      </c>
      <c r="U459" s="85">
        <f t="shared" si="184"/>
        <v>469.31047269763644</v>
      </c>
      <c r="V459" s="85">
        <v>1173.2830200640001</v>
      </c>
      <c r="W459" s="87" t="s">
        <v>502</v>
      </c>
      <c r="Z459" s="46">
        <f t="shared" ref="Z459" si="185">SUM(AA459:AO459)</f>
        <v>3109557.3299999996</v>
      </c>
      <c r="AA459" s="47">
        <v>0</v>
      </c>
      <c r="AB459" s="47">
        <v>0</v>
      </c>
      <c r="AC459" s="47">
        <v>0</v>
      </c>
      <c r="AD459" s="47">
        <v>0</v>
      </c>
      <c r="AE459" s="47">
        <v>0</v>
      </c>
      <c r="AF459" s="47">
        <v>0</v>
      </c>
      <c r="AG459" s="47"/>
      <c r="AH459" s="47">
        <v>3010386.57</v>
      </c>
      <c r="AI459" s="47">
        <v>0</v>
      </c>
      <c r="AJ459" s="47">
        <v>0</v>
      </c>
      <c r="AK459" s="47">
        <v>0</v>
      </c>
      <c r="AL459" s="47">
        <v>0</v>
      </c>
      <c r="AM459" s="31">
        <v>55593.51</v>
      </c>
      <c r="AN459" s="31">
        <v>43577.25</v>
      </c>
      <c r="AO459" s="92"/>
      <c r="AP459" s="91">
        <f>+N459-'Приложение №2'!E459</f>
        <v>0</v>
      </c>
      <c r="AQ459" s="6">
        <v>4177595.39</v>
      </c>
      <c r="AR459" s="6">
        <f>+(K459*13.29+L459*22.52)*12*0.85</f>
        <v>919542.66840000008</v>
      </c>
      <c r="AS459" s="6">
        <f>+(K459*13.29+L459*22.52)*12*30</f>
        <v>32454447.120000005</v>
      </c>
      <c r="AT459" s="88">
        <f t="shared" si="159"/>
        <v>-32454447.120000005</v>
      </c>
    </row>
    <row r="460" spans="1:46" s="8" customFormat="1">
      <c r="A460" s="120">
        <f t="shared" ref="A460:A523" si="186">+A459+1</f>
        <v>444</v>
      </c>
      <c r="B460" s="121">
        <f t="shared" ref="B460:B523" si="187">+B459+1</f>
        <v>3</v>
      </c>
      <c r="C460" s="68" t="s">
        <v>56</v>
      </c>
      <c r="D460" s="68" t="s">
        <v>504</v>
      </c>
      <c r="E460" s="69">
        <v>1993</v>
      </c>
      <c r="F460" s="69">
        <v>2013</v>
      </c>
      <c r="G460" s="69" t="s">
        <v>111</v>
      </c>
      <c r="H460" s="69">
        <v>9</v>
      </c>
      <c r="I460" s="69">
        <v>1</v>
      </c>
      <c r="J460" s="79">
        <v>4027.7</v>
      </c>
      <c r="K460" s="79">
        <v>2671.9</v>
      </c>
      <c r="L460" s="79">
        <v>0</v>
      </c>
      <c r="M460" s="80">
        <v>88</v>
      </c>
      <c r="N460" s="83">
        <f t="shared" si="181"/>
        <v>4612352.4542459538</v>
      </c>
      <c r="O460" s="79"/>
      <c r="P460" s="85"/>
      <c r="Q460" s="85"/>
      <c r="R460" s="85">
        <f t="shared" ref="R460:R520" si="188">+AQ460+AR460</f>
        <v>1171287.6801999998</v>
      </c>
      <c r="S460" s="85">
        <f>+'Приложение №2'!E460-'Приложение №1'!R460</f>
        <v>3441064.774045954</v>
      </c>
      <c r="T460" s="85">
        <v>0</v>
      </c>
      <c r="U460" s="85">
        <f t="shared" si="184"/>
        <v>1726.2444156764675</v>
      </c>
      <c r="V460" s="85">
        <v>1174.2830200640001</v>
      </c>
      <c r="W460" s="87" t="s">
        <v>502</v>
      </c>
      <c r="X460" s="88" t="e">
        <f>+#REF!-'[1]Приложение №1'!$P358</f>
        <v>#REF!</v>
      </c>
      <c r="Z460" s="46">
        <f t="shared" ref="Z460:Z514" si="189">SUM(AA460:AO460)</f>
        <v>5182418.4879168021</v>
      </c>
      <c r="AA460" s="31">
        <v>0</v>
      </c>
      <c r="AB460" s="31">
        <v>0</v>
      </c>
      <c r="AC460" s="31">
        <v>0</v>
      </c>
      <c r="AD460" s="31">
        <v>0</v>
      </c>
      <c r="AE460" s="31">
        <v>0</v>
      </c>
      <c r="AF460" s="31"/>
      <c r="AG460" s="31">
        <v>0</v>
      </c>
      <c r="AH460" s="31">
        <v>0</v>
      </c>
      <c r="AI460" s="31">
        <v>0</v>
      </c>
      <c r="AJ460" s="31">
        <v>4513648.1117250901</v>
      </c>
      <c r="AK460" s="31">
        <v>0</v>
      </c>
      <c r="AL460" s="31">
        <v>0</v>
      </c>
      <c r="AM460" s="31">
        <v>518241.84879168001</v>
      </c>
      <c r="AN460" s="47">
        <v>51824.184879168002</v>
      </c>
      <c r="AO460" s="48">
        <v>98704.3425208634</v>
      </c>
      <c r="AP460" s="91">
        <f>+N460-'Приложение №2'!E460</f>
        <v>0</v>
      </c>
      <c r="AQ460" s="8">
        <f>1639601.14-830510.88</f>
        <v>809090.25999999989</v>
      </c>
      <c r="AR460" s="6">
        <f>+(K460*13.29+L460*22.52)*12*0.85</f>
        <v>362197.42019999993</v>
      </c>
      <c r="AS460" s="6">
        <f>+(K460*13.29+L460*22.52)*12*30-2624808.09</f>
        <v>10158630.27</v>
      </c>
      <c r="AT460" s="88">
        <f t="shared" si="159"/>
        <v>-6717565.495954046</v>
      </c>
    </row>
    <row r="461" spans="1:46" s="8" customFormat="1">
      <c r="A461" s="120">
        <f t="shared" si="186"/>
        <v>445</v>
      </c>
      <c r="B461" s="121">
        <f t="shared" si="187"/>
        <v>4</v>
      </c>
      <c r="C461" s="68" t="s">
        <v>56</v>
      </c>
      <c r="D461" s="68" t="s">
        <v>505</v>
      </c>
      <c r="E461" s="69">
        <v>1993</v>
      </c>
      <c r="F461" s="69">
        <v>2013</v>
      </c>
      <c r="G461" s="69" t="s">
        <v>111</v>
      </c>
      <c r="H461" s="69">
        <v>9</v>
      </c>
      <c r="I461" s="69">
        <v>1</v>
      </c>
      <c r="J461" s="79">
        <v>4065.2</v>
      </c>
      <c r="K461" s="79">
        <v>2714.9</v>
      </c>
      <c r="L461" s="79">
        <v>0</v>
      </c>
      <c r="M461" s="80">
        <v>97</v>
      </c>
      <c r="N461" s="83">
        <f t="shared" si="181"/>
        <v>4989316.1097349543</v>
      </c>
      <c r="O461" s="79"/>
      <c r="P461" s="85"/>
      <c r="Q461" s="85"/>
      <c r="R461" s="85">
        <f t="shared" si="188"/>
        <v>589325.33340000012</v>
      </c>
      <c r="S461" s="85">
        <f>+'Приложение №2'!E461-'Приложение №1'!R461</f>
        <v>4399990.7763349544</v>
      </c>
      <c r="T461" s="85">
        <v>0</v>
      </c>
      <c r="U461" s="85">
        <f t="shared" si="184"/>
        <v>1837.7531804983439</v>
      </c>
      <c r="V461" s="85">
        <v>1175.2830200640001</v>
      </c>
      <c r="W461" s="87" t="s">
        <v>502</v>
      </c>
      <c r="X461" s="88" t="e">
        <f>+#REF!-'[1]Приложение №1'!$P359</f>
        <v>#REF!</v>
      </c>
      <c r="Z461" s="46">
        <f t="shared" si="189"/>
        <v>7671098.7621156108</v>
      </c>
      <c r="AA461" s="31">
        <v>0</v>
      </c>
      <c r="AB461" s="31">
        <v>0</v>
      </c>
      <c r="AC461" s="31">
        <v>0</v>
      </c>
      <c r="AD461" s="31">
        <v>0</v>
      </c>
      <c r="AE461" s="31">
        <v>0</v>
      </c>
      <c r="AF461" s="31"/>
      <c r="AG461" s="31">
        <v>0</v>
      </c>
      <c r="AH461" s="31">
        <v>0</v>
      </c>
      <c r="AI461" s="31">
        <v>0</v>
      </c>
      <c r="AJ461" s="31">
        <v>4524977.6333963899</v>
      </c>
      <c r="AK461" s="31"/>
      <c r="AL461" s="31">
        <v>0</v>
      </c>
      <c r="AM461" s="31">
        <v>2437984.2294369601</v>
      </c>
      <c r="AN461" s="47">
        <v>243798.422943696</v>
      </c>
      <c r="AO461" s="48">
        <v>464338.47633856401</v>
      </c>
      <c r="AP461" s="91">
        <f>+N461-'Приложение №2'!E461</f>
        <v>0</v>
      </c>
      <c r="AQ461" s="8">
        <f>1655027.12-955818.8-238954.7-238954.7008</f>
        <v>221298.91920000006</v>
      </c>
      <c r="AR461" s="6">
        <f>+(K461*13.29+L461*22.52)*12*0.85</f>
        <v>368026.4142</v>
      </c>
      <c r="AS461" s="6">
        <f>+(K461*13.29+L461*22.52)*12*30-785411.714-946514.09-915077.42</f>
        <v>10342164.335999999</v>
      </c>
      <c r="AT461" s="88">
        <f t="shared" si="159"/>
        <v>-5942173.5596650448</v>
      </c>
    </row>
    <row r="462" spans="1:46" s="9" customFormat="1">
      <c r="A462" s="120">
        <f t="shared" si="186"/>
        <v>446</v>
      </c>
      <c r="B462" s="121">
        <f t="shared" si="187"/>
        <v>5</v>
      </c>
      <c r="C462" s="68" t="s">
        <v>56</v>
      </c>
      <c r="D462" s="68" t="s">
        <v>506</v>
      </c>
      <c r="E462" s="69">
        <v>1991</v>
      </c>
      <c r="F462" s="69">
        <v>2015</v>
      </c>
      <c r="G462" s="69" t="s">
        <v>111</v>
      </c>
      <c r="H462" s="69">
        <v>5</v>
      </c>
      <c r="I462" s="69">
        <v>5</v>
      </c>
      <c r="J462" s="79">
        <v>11474.2</v>
      </c>
      <c r="K462" s="79">
        <v>7084.2</v>
      </c>
      <c r="L462" s="79">
        <v>82.6</v>
      </c>
      <c r="M462" s="80">
        <v>178</v>
      </c>
      <c r="N462" s="83">
        <f t="shared" si="181"/>
        <v>10975249.203776008</v>
      </c>
      <c r="O462" s="79"/>
      <c r="P462" s="85"/>
      <c r="Q462" s="85"/>
      <c r="R462" s="85">
        <f t="shared" si="188"/>
        <v>4370409.08</v>
      </c>
      <c r="S462" s="85">
        <f>+'Приложение №2'!E462-'Приложение №1'!R462</f>
        <v>6604840.1237760074</v>
      </c>
      <c r="T462" s="85">
        <v>0</v>
      </c>
      <c r="U462" s="85">
        <f t="shared" si="184"/>
        <v>1549.2573902171039</v>
      </c>
      <c r="V462" s="85">
        <v>1176.2830200640001</v>
      </c>
      <c r="W462" s="87" t="s">
        <v>502</v>
      </c>
      <c r="X462" s="88" t="e">
        <f>+#REF!-'[1]Приложение №1'!$P360</f>
        <v>#REF!</v>
      </c>
      <c r="Z462" s="46">
        <f t="shared" si="189"/>
        <v>12331740.678400008</v>
      </c>
      <c r="AA462" s="31">
        <v>0</v>
      </c>
      <c r="AB462" s="31">
        <v>0</v>
      </c>
      <c r="AC462" s="31">
        <v>0</v>
      </c>
      <c r="AD462" s="31">
        <v>0</v>
      </c>
      <c r="AE462" s="31">
        <v>0</v>
      </c>
      <c r="AF462" s="31"/>
      <c r="AG462" s="31">
        <v>0</v>
      </c>
      <c r="AH462" s="31">
        <v>0</v>
      </c>
      <c r="AI462" s="31">
        <v>0</v>
      </c>
      <c r="AJ462" s="31">
        <v>10740378.870815201</v>
      </c>
      <c r="AK462" s="31">
        <v>0</v>
      </c>
      <c r="AL462" s="31">
        <v>0</v>
      </c>
      <c r="AM462" s="31">
        <v>1233174.0678399999</v>
      </c>
      <c r="AN462" s="47">
        <v>123317.40678400001</v>
      </c>
      <c r="AO462" s="48">
        <v>234870.332960806</v>
      </c>
      <c r="AP462" s="91">
        <f>+N462-'Приложение №2'!E462</f>
        <v>0</v>
      </c>
      <c r="AQ462" s="9">
        <v>3630970.28</v>
      </c>
      <c r="AR462" s="6">
        <f>+(K462*10+L462*20)*12*0.85</f>
        <v>739438.79999999993</v>
      </c>
      <c r="AS462" s="6">
        <f>+(K462*10+L462*20)*12*30</f>
        <v>26097840</v>
      </c>
      <c r="AT462" s="88">
        <f t="shared" ref="AT462:AT525" si="190">+S462-AS462</f>
        <v>-19492999.876223993</v>
      </c>
    </row>
    <row r="463" spans="1:46" s="9" customFormat="1">
      <c r="A463" s="120">
        <f t="shared" si="186"/>
        <v>447</v>
      </c>
      <c r="B463" s="121">
        <f t="shared" si="187"/>
        <v>6</v>
      </c>
      <c r="C463" s="68" t="s">
        <v>56</v>
      </c>
      <c r="D463" s="68" t="s">
        <v>507</v>
      </c>
      <c r="E463" s="69">
        <v>1993</v>
      </c>
      <c r="F463" s="69">
        <v>2013</v>
      </c>
      <c r="G463" s="69" t="s">
        <v>111</v>
      </c>
      <c r="H463" s="69">
        <v>9</v>
      </c>
      <c r="I463" s="69">
        <v>5</v>
      </c>
      <c r="J463" s="79">
        <v>19441.7</v>
      </c>
      <c r="K463" s="79">
        <v>13182.1</v>
      </c>
      <c r="L463" s="79">
        <v>0</v>
      </c>
      <c r="M463" s="80">
        <v>478</v>
      </c>
      <c r="N463" s="83">
        <f t="shared" si="181"/>
        <v>31948678.933052525</v>
      </c>
      <c r="O463" s="79"/>
      <c r="P463" s="85"/>
      <c r="Q463" s="85"/>
      <c r="R463" s="85">
        <f t="shared" si="188"/>
        <v>3475803.7290000003</v>
      </c>
      <c r="S463" s="85">
        <f>+'Приложение №2'!E463-'Приложение №1'!R463</f>
        <v>28472875.204052523</v>
      </c>
      <c r="T463" s="85">
        <v>0</v>
      </c>
      <c r="U463" s="85">
        <f t="shared" si="184"/>
        <v>2423.6410688018241</v>
      </c>
      <c r="V463" s="85">
        <v>1177.2830200640001</v>
      </c>
      <c r="W463" s="87" t="s">
        <v>502</v>
      </c>
      <c r="X463" s="88" t="e">
        <f>+#REF!-'[1]Приложение №1'!$P361</f>
        <v>#REF!</v>
      </c>
      <c r="Z463" s="46">
        <f t="shared" si="189"/>
        <v>35897392.059609585</v>
      </c>
      <c r="AA463" s="31">
        <v>0</v>
      </c>
      <c r="AB463" s="31">
        <v>0</v>
      </c>
      <c r="AC463" s="31">
        <v>9324692.0449531004</v>
      </c>
      <c r="AD463" s="31">
        <v>0</v>
      </c>
      <c r="AE463" s="31">
        <v>0</v>
      </c>
      <c r="AF463" s="31"/>
      <c r="AG463" s="31">
        <v>0</v>
      </c>
      <c r="AH463" s="31">
        <v>0</v>
      </c>
      <c r="AI463" s="31">
        <v>0</v>
      </c>
      <c r="AJ463" s="31">
        <v>21940285.158932101</v>
      </c>
      <c r="AK463" s="31">
        <v>0</v>
      </c>
      <c r="AL463" s="31">
        <v>0</v>
      </c>
      <c r="AM463" s="31">
        <v>3589739.2059609601</v>
      </c>
      <c r="AN463" s="47">
        <v>358973.92059609602</v>
      </c>
      <c r="AO463" s="48">
        <v>683701.72916732496</v>
      </c>
      <c r="AP463" s="91">
        <f>+N463-'Приложение №2'!E463</f>
        <v>0</v>
      </c>
      <c r="AQ463" s="9">
        <f>8212024.3-4892369.7628-1630789.92</f>
        <v>1688864.6172000002</v>
      </c>
      <c r="AR463" s="6">
        <f>+(K463*13.29+L463*22.52)*12*0.85</f>
        <v>1786939.1118000001</v>
      </c>
      <c r="AS463" s="6">
        <f>+(K463*13.29+L463*22.52)*12*30-2885417.2772-5487600.1</f>
        <v>54695421.86280001</v>
      </c>
      <c r="AT463" s="88">
        <f t="shared" si="190"/>
        <v>-26222546.658747487</v>
      </c>
    </row>
    <row r="464" spans="1:46" s="5" customFormat="1">
      <c r="A464" s="120">
        <f t="shared" si="186"/>
        <v>448</v>
      </c>
      <c r="B464" s="121">
        <f t="shared" si="187"/>
        <v>7</v>
      </c>
      <c r="C464" s="68" t="s">
        <v>56</v>
      </c>
      <c r="D464" s="68" t="s">
        <v>508</v>
      </c>
      <c r="E464" s="69" t="s">
        <v>509</v>
      </c>
      <c r="F464" s="69"/>
      <c r="G464" s="69" t="s">
        <v>99</v>
      </c>
      <c r="H464" s="69" t="s">
        <v>183</v>
      </c>
      <c r="I464" s="69" t="s">
        <v>183</v>
      </c>
      <c r="J464" s="79">
        <v>4119.1000000000004</v>
      </c>
      <c r="K464" s="79">
        <v>2443.1</v>
      </c>
      <c r="L464" s="79">
        <v>0</v>
      </c>
      <c r="M464" s="80">
        <v>95</v>
      </c>
      <c r="N464" s="83">
        <f t="shared" si="181"/>
        <v>28543137.430465609</v>
      </c>
      <c r="O464" s="79">
        <v>0</v>
      </c>
      <c r="P464" s="85">
        <v>3678482.7385679898</v>
      </c>
      <c r="Q464" s="85">
        <v>0</v>
      </c>
      <c r="R464" s="85">
        <f t="shared" si="188"/>
        <v>1358690.65</v>
      </c>
      <c r="S464" s="85">
        <f t="shared" ref="S464:S520" si="191">+AS464</f>
        <v>8795160</v>
      </c>
      <c r="T464" s="85">
        <f>+'Приложение №2'!E464-'Приложение №1'!P464-'Приложение №1'!R464-'Приложение №1'!S464</f>
        <v>14710804.041897621</v>
      </c>
      <c r="U464" s="85">
        <f t="shared" si="184"/>
        <v>11683.163779814829</v>
      </c>
      <c r="V464" s="85">
        <v>1178.2830200640001</v>
      </c>
      <c r="W464" s="87" t="s">
        <v>502</v>
      </c>
      <c r="X464" s="5">
        <v>889128.05</v>
      </c>
      <c r="Y464" s="5">
        <f>+(K464*9.1+L464*18.19)*12</f>
        <v>266786.52</v>
      </c>
      <c r="AA464" s="95">
        <f>+N464-'[4]Приложение № 2'!E427</f>
        <v>2588597.3046640083</v>
      </c>
      <c r="AD464" s="95">
        <f>+N464-'[4]Приложение № 2'!E427</f>
        <v>2588597.3046640083</v>
      </c>
      <c r="AP464" s="91">
        <f>+N464-'Приложение №2'!E464</f>
        <v>0</v>
      </c>
      <c r="AQ464" s="5">
        <v>1109494.45</v>
      </c>
      <c r="AR464" s="6">
        <f t="shared" ref="AR464:AR471" si="192">+(K464*10+L464*20)*12*0.85</f>
        <v>249196.19999999998</v>
      </c>
      <c r="AS464" s="6">
        <f>+(K464*10+L464*20)*12*30</f>
        <v>8795160</v>
      </c>
      <c r="AT464" s="88">
        <f t="shared" si="190"/>
        <v>0</v>
      </c>
    </row>
    <row r="465" spans="1:46" s="5" customFormat="1">
      <c r="A465" s="120">
        <f t="shared" si="186"/>
        <v>449</v>
      </c>
      <c r="B465" s="121">
        <f t="shared" si="187"/>
        <v>8</v>
      </c>
      <c r="C465" s="68" t="s">
        <v>56</v>
      </c>
      <c r="D465" s="68" t="s">
        <v>510</v>
      </c>
      <c r="E465" s="69" t="s">
        <v>300</v>
      </c>
      <c r="F465" s="69"/>
      <c r="G465" s="69" t="s">
        <v>99</v>
      </c>
      <c r="H465" s="69" t="s">
        <v>183</v>
      </c>
      <c r="I465" s="69" t="s">
        <v>183</v>
      </c>
      <c r="J465" s="79">
        <v>4123.1000000000004</v>
      </c>
      <c r="K465" s="79">
        <v>2363</v>
      </c>
      <c r="L465" s="79">
        <v>91.8</v>
      </c>
      <c r="M465" s="80">
        <v>100</v>
      </c>
      <c r="N465" s="83">
        <f t="shared" si="181"/>
        <v>23900645.508189518</v>
      </c>
      <c r="O465" s="79">
        <v>0</v>
      </c>
      <c r="P465" s="85">
        <v>3283800.1961900298</v>
      </c>
      <c r="Q465" s="85">
        <v>0</v>
      </c>
      <c r="R465" s="85">
        <f t="shared" si="188"/>
        <v>1402191.16</v>
      </c>
      <c r="S465" s="85">
        <f t="shared" si="191"/>
        <v>9167760</v>
      </c>
      <c r="T465" s="85">
        <f>+'Приложение №2'!E465-'Приложение №1'!P465-'Приложение №1'!R465-'Приложение №1'!S465</f>
        <v>10046894.151999488</v>
      </c>
      <c r="U465" s="85">
        <f t="shared" si="184"/>
        <v>10114.534705116173</v>
      </c>
      <c r="V465" s="85">
        <v>1179.2830200640001</v>
      </c>
      <c r="W465" s="87" t="s">
        <v>502</v>
      </c>
      <c r="X465" s="5">
        <v>889790.81</v>
      </c>
      <c r="Y465" s="5">
        <f>+(K465*9.1+L465*18.19)*12</f>
        <v>278077.70400000003</v>
      </c>
      <c r="AA465" s="95">
        <f>+N465-'[4]Приложение № 2'!E428</f>
        <v>-2053894.6176120825</v>
      </c>
      <c r="AD465" s="95">
        <f>+N465-'[4]Приложение № 2'!E428</f>
        <v>-2053894.6176120825</v>
      </c>
      <c r="AP465" s="91">
        <f>+N465-'Приложение №2'!E465</f>
        <v>0</v>
      </c>
      <c r="AQ465" s="5">
        <v>1142437.96</v>
      </c>
      <c r="AR465" s="6">
        <f t="shared" si="192"/>
        <v>259753.19999999998</v>
      </c>
      <c r="AS465" s="6">
        <f>+(K465*10+L465*20)*12*30</f>
        <v>9167760</v>
      </c>
      <c r="AT465" s="88">
        <f t="shared" si="190"/>
        <v>0</v>
      </c>
    </row>
    <row r="466" spans="1:46">
      <c r="A466" s="120">
        <f t="shared" si="186"/>
        <v>450</v>
      </c>
      <c r="B466" s="121">
        <f t="shared" si="187"/>
        <v>9</v>
      </c>
      <c r="C466" s="68" t="s">
        <v>67</v>
      </c>
      <c r="D466" s="68" t="s">
        <v>511</v>
      </c>
      <c r="E466" s="69">
        <v>1998</v>
      </c>
      <c r="F466" s="69">
        <v>1998</v>
      </c>
      <c r="G466" s="69" t="s">
        <v>58</v>
      </c>
      <c r="H466" s="69">
        <v>5</v>
      </c>
      <c r="I466" s="69">
        <v>4</v>
      </c>
      <c r="J466" s="79">
        <v>4979.8</v>
      </c>
      <c r="K466" s="79">
        <v>4317.2</v>
      </c>
      <c r="L466" s="79">
        <v>0</v>
      </c>
      <c r="M466" s="80">
        <v>170</v>
      </c>
      <c r="N466" s="83">
        <f t="shared" si="181"/>
        <v>24874814.574595246</v>
      </c>
      <c r="O466" s="79"/>
      <c r="P466" s="85">
        <f>2734503.06343422+6339.1</f>
        <v>2740842.16343422</v>
      </c>
      <c r="Q466" s="85"/>
      <c r="R466" s="85">
        <f t="shared" si="188"/>
        <v>1218909.47</v>
      </c>
      <c r="S466" s="85">
        <f t="shared" si="191"/>
        <v>15541920</v>
      </c>
      <c r="T466" s="85">
        <f>+'Приложение №2'!E466-'Приложение №1'!P466-'Приложение №1'!R466-'Приложение №1'!S466</f>
        <v>5373142.9411610253</v>
      </c>
      <c r="U466" s="85">
        <f t="shared" si="184"/>
        <v>5761.7934250429089</v>
      </c>
      <c r="V466" s="85">
        <v>1180.2830200640001</v>
      </c>
      <c r="W466" s="87" t="s">
        <v>502</v>
      </c>
      <c r="X466" s="88" t="e">
        <f>+#REF!-'[1]Приложение №1'!$P1316</f>
        <v>#REF!</v>
      </c>
      <c r="Z466" s="46">
        <f t="shared" ref="Z466:Z471" si="193">SUM(AA466:AO466)</f>
        <v>27698101.323736921</v>
      </c>
      <c r="AA466" s="31">
        <v>12131968.2109069</v>
      </c>
      <c r="AB466" s="31">
        <v>5844352.9357768297</v>
      </c>
      <c r="AC466" s="31">
        <v>3569164.9191403301</v>
      </c>
      <c r="AD466" s="31">
        <v>2405162.55785621</v>
      </c>
      <c r="AE466" s="31">
        <v>0</v>
      </c>
      <c r="AF466" s="31"/>
      <c r="AG466" s="31">
        <v>391844.91901863401</v>
      </c>
      <c r="AH466" s="31">
        <v>0</v>
      </c>
      <c r="AI466" s="31">
        <v>0</v>
      </c>
      <c r="AJ466" s="31">
        <v>0</v>
      </c>
      <c r="AK466" s="31">
        <v>0</v>
      </c>
      <c r="AL466" s="31">
        <v>0</v>
      </c>
      <c r="AM466" s="31">
        <v>2546305.7359043099</v>
      </c>
      <c r="AN466" s="47">
        <v>276981.01323736901</v>
      </c>
      <c r="AO466" s="48">
        <v>532321.03189633798</v>
      </c>
      <c r="AP466" s="91">
        <f>+N466-'Приложение №2'!E466</f>
        <v>0</v>
      </c>
      <c r="AQ466" s="6">
        <f>2097119.29-1318564.22</f>
        <v>778555.07000000007</v>
      </c>
      <c r="AR466" s="6">
        <f t="shared" si="192"/>
        <v>440354.39999999997</v>
      </c>
      <c r="AS466" s="6">
        <f>+(K466*10+L466*20)*12*30</f>
        <v>15541920</v>
      </c>
      <c r="AT466" s="88">
        <f t="shared" si="190"/>
        <v>0</v>
      </c>
    </row>
    <row r="467" spans="1:46">
      <c r="A467" s="120">
        <f t="shared" si="186"/>
        <v>451</v>
      </c>
      <c r="B467" s="121">
        <f t="shared" si="187"/>
        <v>10</v>
      </c>
      <c r="C467" s="68" t="s">
        <v>67</v>
      </c>
      <c r="D467" s="68" t="s">
        <v>69</v>
      </c>
      <c r="E467" s="69">
        <v>1990</v>
      </c>
      <c r="F467" s="69">
        <v>1990</v>
      </c>
      <c r="G467" s="69" t="s">
        <v>58</v>
      </c>
      <c r="H467" s="69">
        <v>5</v>
      </c>
      <c r="I467" s="69">
        <v>6</v>
      </c>
      <c r="J467" s="79">
        <v>5208.7</v>
      </c>
      <c r="K467" s="79">
        <v>4621.34</v>
      </c>
      <c r="L467" s="79">
        <v>0</v>
      </c>
      <c r="M467" s="80">
        <v>157</v>
      </c>
      <c r="N467" s="83">
        <f t="shared" si="181"/>
        <v>20098294.125966769</v>
      </c>
      <c r="O467" s="79"/>
      <c r="P467" s="85">
        <v>3299198.8272420601</v>
      </c>
      <c r="Q467" s="85"/>
      <c r="R467" s="85">
        <f t="shared" si="188"/>
        <v>706496.33</v>
      </c>
      <c r="S467" s="85">
        <f t="shared" si="191"/>
        <v>13269140.084563842</v>
      </c>
      <c r="T467" s="85">
        <f>+'Приложение №2'!E467-'Приложение №1'!P467-'Приложение №1'!Q467-'Приложение №1'!R467-'Приложение №1'!S467</f>
        <v>2823458.8841608651</v>
      </c>
      <c r="U467" s="85">
        <f t="shared" si="184"/>
        <v>4349.0187101504689</v>
      </c>
      <c r="V467" s="85">
        <v>1181.2830200640001</v>
      </c>
      <c r="W467" s="87" t="s">
        <v>502</v>
      </c>
      <c r="X467" s="88" t="e">
        <f>+#REF!-'[1]Приложение №1'!$P912</f>
        <v>#REF!</v>
      </c>
      <c r="Z467" s="46">
        <f t="shared" si="193"/>
        <v>29603700.840000004</v>
      </c>
      <c r="AA467" s="31">
        <v>12966620.036643</v>
      </c>
      <c r="AB467" s="31">
        <v>6246443.2957088398</v>
      </c>
      <c r="AC467" s="31">
        <v>3814719.10351812</v>
      </c>
      <c r="AD467" s="31">
        <v>2570628.0509279999</v>
      </c>
      <c r="AE467" s="31">
        <v>0</v>
      </c>
      <c r="AF467" s="31"/>
      <c r="AG467" s="31">
        <v>418822.00892280001</v>
      </c>
      <c r="AH467" s="31">
        <v>0</v>
      </c>
      <c r="AI467" s="31">
        <v>0</v>
      </c>
      <c r="AJ467" s="31">
        <v>0</v>
      </c>
      <c r="AK467" s="31">
        <v>0</v>
      </c>
      <c r="AL467" s="31">
        <v>0</v>
      </c>
      <c r="AM467" s="31">
        <v>2721487.1549999998</v>
      </c>
      <c r="AN467" s="47">
        <v>296037.00839999999</v>
      </c>
      <c r="AO467" s="48">
        <v>568944.18087924004</v>
      </c>
      <c r="AP467" s="91">
        <f>+N467-'Приложение №2'!E467</f>
        <v>0</v>
      </c>
      <c r="AQ467" s="88">
        <f>2233749.27-R23</f>
        <v>235119.64999999991</v>
      </c>
      <c r="AR467" s="6">
        <f t="shared" si="192"/>
        <v>471376.68000000005</v>
      </c>
      <c r="AS467" s="6">
        <f>+(K467*10+L467*20)*12*30-S23</f>
        <v>13269140.084563842</v>
      </c>
      <c r="AT467" s="88">
        <f t="shared" si="190"/>
        <v>0</v>
      </c>
    </row>
    <row r="468" spans="1:46">
      <c r="A468" s="120">
        <f t="shared" si="186"/>
        <v>452</v>
      </c>
      <c r="B468" s="121">
        <f t="shared" si="187"/>
        <v>11</v>
      </c>
      <c r="C468" s="68" t="s">
        <v>67</v>
      </c>
      <c r="D468" s="68" t="s">
        <v>512</v>
      </c>
      <c r="E468" s="69">
        <v>1996</v>
      </c>
      <c r="F468" s="69">
        <v>1996</v>
      </c>
      <c r="G468" s="69" t="s">
        <v>58</v>
      </c>
      <c r="H468" s="69">
        <v>5</v>
      </c>
      <c r="I468" s="69">
        <v>4</v>
      </c>
      <c r="J468" s="79">
        <v>3635.6</v>
      </c>
      <c r="K468" s="79">
        <v>3076.7</v>
      </c>
      <c r="L468" s="79">
        <v>0</v>
      </c>
      <c r="M468" s="80">
        <v>99</v>
      </c>
      <c r="N468" s="83">
        <f t="shared" si="181"/>
        <v>17775956.210939601</v>
      </c>
      <c r="O468" s="79"/>
      <c r="P468" s="85">
        <v>1728310.26713912</v>
      </c>
      <c r="Q468" s="85"/>
      <c r="R468" s="85">
        <f t="shared" si="188"/>
        <v>1773436.21</v>
      </c>
      <c r="S468" s="85">
        <f t="shared" si="191"/>
        <v>11076120</v>
      </c>
      <c r="T468" s="85">
        <f>+'Приложение №2'!E468-'Приложение №1'!P468-'Приложение №1'!R468-'Приложение №1'!S468</f>
        <v>3198089.733800482</v>
      </c>
      <c r="U468" s="85">
        <f t="shared" si="184"/>
        <v>5777.6046448921252</v>
      </c>
      <c r="V468" s="85">
        <v>1182.2830200640001</v>
      </c>
      <c r="W468" s="87" t="s">
        <v>502</v>
      </c>
      <c r="X468" s="88" t="e">
        <f>+#REF!-'[1]Приложение №1'!$P1319</f>
        <v>#REF!</v>
      </c>
      <c r="Z468" s="46">
        <f t="shared" si="193"/>
        <v>19793523.878556486</v>
      </c>
      <c r="AA468" s="31">
        <v>8669706.2614425998</v>
      </c>
      <c r="AB468" s="31">
        <v>4176471.8107184502</v>
      </c>
      <c r="AC468" s="31">
        <v>2550584.6132842102</v>
      </c>
      <c r="AD468" s="31">
        <v>1718769.1663160501</v>
      </c>
      <c r="AE468" s="31">
        <v>0</v>
      </c>
      <c r="AF468" s="31"/>
      <c r="AG468" s="31">
        <v>280018.89626418502</v>
      </c>
      <c r="AH468" s="31">
        <v>0</v>
      </c>
      <c r="AI468" s="31">
        <v>0</v>
      </c>
      <c r="AJ468" s="31">
        <v>0</v>
      </c>
      <c r="AK468" s="31">
        <v>0</v>
      </c>
      <c r="AL468" s="31">
        <v>0</v>
      </c>
      <c r="AM468" s="31">
        <v>1819632.42883132</v>
      </c>
      <c r="AN468" s="47">
        <v>197935.23878556499</v>
      </c>
      <c r="AO468" s="48">
        <v>380405.46291410702</v>
      </c>
      <c r="AP468" s="91">
        <f>+N468-'Приложение №2'!E468</f>
        <v>0</v>
      </c>
      <c r="AQ468" s="6">
        <v>1459612.81</v>
      </c>
      <c r="AR468" s="6">
        <f t="shared" si="192"/>
        <v>313823.39999999997</v>
      </c>
      <c r="AS468" s="6">
        <f>+(K468*10+L468*20)*12*30</f>
        <v>11076120</v>
      </c>
      <c r="AT468" s="88">
        <f t="shared" si="190"/>
        <v>0</v>
      </c>
    </row>
    <row r="469" spans="1:46">
      <c r="A469" s="120">
        <f t="shared" si="186"/>
        <v>453</v>
      </c>
      <c r="B469" s="121">
        <f t="shared" si="187"/>
        <v>12</v>
      </c>
      <c r="C469" s="68" t="s">
        <v>67</v>
      </c>
      <c r="D469" s="68" t="s">
        <v>513</v>
      </c>
      <c r="E469" s="69">
        <v>1996</v>
      </c>
      <c r="F469" s="69">
        <v>1996</v>
      </c>
      <c r="G469" s="69" t="s">
        <v>58</v>
      </c>
      <c r="H469" s="69">
        <v>5</v>
      </c>
      <c r="I469" s="69">
        <v>3</v>
      </c>
      <c r="J469" s="79">
        <v>4938</v>
      </c>
      <c r="K469" s="79">
        <v>4205.3999999999996</v>
      </c>
      <c r="L469" s="79">
        <v>368.1</v>
      </c>
      <c r="M469" s="80">
        <v>156</v>
      </c>
      <c r="N469" s="83">
        <f t="shared" si="181"/>
        <v>26824385.298744313</v>
      </c>
      <c r="O469" s="79"/>
      <c r="P469" s="85">
        <v>3325117.0732695698</v>
      </c>
      <c r="Q469" s="85"/>
      <c r="R469" s="85">
        <v>893007.83</v>
      </c>
      <c r="S469" s="85"/>
      <c r="T469" s="85">
        <f>+'Приложение №2'!E469-'Приложение №1'!P469-'Приложение №1'!Q469-'Приложение №1'!R469-'Приложение №1'!S469</f>
        <v>22606260.395474743</v>
      </c>
      <c r="U469" s="85">
        <f t="shared" si="184"/>
        <v>6378.557402088818</v>
      </c>
      <c r="V469" s="85">
        <v>1183.2830200640001</v>
      </c>
      <c r="W469" s="87" t="s">
        <v>502</v>
      </c>
      <c r="X469" s="88" t="e">
        <f>+#REF!-'[1]Приложение №1'!$P1321</f>
        <v>#REF!</v>
      </c>
      <c r="Z469" s="46">
        <f t="shared" si="193"/>
        <v>50568335.216347843</v>
      </c>
      <c r="AA469" s="31">
        <v>24697562.248763699</v>
      </c>
      <c r="AB469" s="31">
        <v>11897597.152070301</v>
      </c>
      <c r="AC469" s="31">
        <v>7265900.40743131</v>
      </c>
      <c r="AD469" s="31">
        <v>0</v>
      </c>
      <c r="AE469" s="31">
        <v>0</v>
      </c>
      <c r="AF469" s="31"/>
      <c r="AG469" s="31">
        <v>797695.32124425797</v>
      </c>
      <c r="AH469" s="31">
        <v>0</v>
      </c>
      <c r="AI469" s="31">
        <v>0</v>
      </c>
      <c r="AJ469" s="31">
        <v>0</v>
      </c>
      <c r="AK469" s="31">
        <v>0</v>
      </c>
      <c r="AL469" s="31">
        <v>0</v>
      </c>
      <c r="AM469" s="31">
        <v>4427300.2092594001</v>
      </c>
      <c r="AN469" s="47">
        <v>505683.35216347902</v>
      </c>
      <c r="AO469" s="48">
        <v>976596.52541539504</v>
      </c>
      <c r="AP469" s="91">
        <f>+N469-'Приложение №2'!E469</f>
        <v>0</v>
      </c>
      <c r="AQ469" s="6">
        <v>45757.05</v>
      </c>
      <c r="AR469" s="6">
        <f t="shared" si="192"/>
        <v>504043.2</v>
      </c>
      <c r="AS469" s="6">
        <f>+(K469*10+L469*20)*12*30</f>
        <v>17789760</v>
      </c>
      <c r="AT469" s="88">
        <f t="shared" si="190"/>
        <v>-17789760</v>
      </c>
    </row>
    <row r="470" spans="1:46">
      <c r="A470" s="120">
        <f t="shared" si="186"/>
        <v>454</v>
      </c>
      <c r="B470" s="121">
        <f t="shared" si="187"/>
        <v>13</v>
      </c>
      <c r="C470" s="68" t="s">
        <v>67</v>
      </c>
      <c r="D470" s="68" t="s">
        <v>306</v>
      </c>
      <c r="E470" s="69">
        <v>1989</v>
      </c>
      <c r="F470" s="69">
        <v>2012</v>
      </c>
      <c r="G470" s="69" t="s">
        <v>58</v>
      </c>
      <c r="H470" s="69">
        <v>5</v>
      </c>
      <c r="I470" s="69">
        <v>4</v>
      </c>
      <c r="J470" s="79">
        <v>5759.5</v>
      </c>
      <c r="K470" s="79">
        <v>4823.5</v>
      </c>
      <c r="L470" s="79">
        <v>45.7</v>
      </c>
      <c r="M470" s="80">
        <v>161</v>
      </c>
      <c r="N470" s="83">
        <f t="shared" si="181"/>
        <v>7084313.3406541916</v>
      </c>
      <c r="O470" s="79"/>
      <c r="P470" s="85"/>
      <c r="Q470" s="85"/>
      <c r="R470" s="85">
        <f t="shared" si="188"/>
        <v>0</v>
      </c>
      <c r="S470" s="85">
        <f>+'Приложение №2'!E470-'Приложение №1'!R470</f>
        <v>7084313.3406541916</v>
      </c>
      <c r="T470" s="85">
        <v>0</v>
      </c>
      <c r="U470" s="85">
        <f t="shared" si="184"/>
        <v>1468.7080627457638</v>
      </c>
      <c r="V470" s="85">
        <v>1184.2830200640001</v>
      </c>
      <c r="W470" s="87" t="s">
        <v>502</v>
      </c>
      <c r="X470" s="88" t="e">
        <f>+#REF!-'[1]Приложение №1'!$P913</f>
        <v>#REF!</v>
      </c>
      <c r="Z470" s="46">
        <f t="shared" si="193"/>
        <v>7839473.0600000015</v>
      </c>
      <c r="AA470" s="31">
        <v>0</v>
      </c>
      <c r="AB470" s="31">
        <v>0</v>
      </c>
      <c r="AC470" s="31">
        <v>4022569.2098600399</v>
      </c>
      <c r="AD470" s="31">
        <v>2710692.1801008</v>
      </c>
      <c r="AE470" s="31">
        <v>0</v>
      </c>
      <c r="AF470" s="31"/>
      <c r="AG470" s="31">
        <v>0</v>
      </c>
      <c r="AH470" s="31">
        <v>0</v>
      </c>
      <c r="AI470" s="31">
        <v>0</v>
      </c>
      <c r="AJ470" s="31">
        <v>0</v>
      </c>
      <c r="AK470" s="31">
        <v>0</v>
      </c>
      <c r="AL470" s="31">
        <v>0</v>
      </c>
      <c r="AM470" s="31">
        <v>880574.15</v>
      </c>
      <c r="AN470" s="47">
        <v>78394.730599999995</v>
      </c>
      <c r="AO470" s="48">
        <v>147242.78943916</v>
      </c>
      <c r="AP470" s="91">
        <f>+N470-'Приложение №2'!E470</f>
        <v>0</v>
      </c>
      <c r="AQ470" s="88">
        <f>2384141.34-R215</f>
        <v>-501319.79999999981</v>
      </c>
      <c r="AR470" s="6">
        <f t="shared" si="192"/>
        <v>501319.8</v>
      </c>
      <c r="AS470" s="6">
        <f>+(K470*10+L470*20)*12*30-S215</f>
        <v>13517904.351202622</v>
      </c>
      <c r="AT470" s="88">
        <f t="shared" si="190"/>
        <v>-6433591.0105484305</v>
      </c>
    </row>
    <row r="471" spans="1:46">
      <c r="A471" s="120">
        <f t="shared" si="186"/>
        <v>455</v>
      </c>
      <c r="B471" s="121">
        <f t="shared" si="187"/>
        <v>14</v>
      </c>
      <c r="C471" s="68" t="s">
        <v>67</v>
      </c>
      <c r="D471" s="68" t="s">
        <v>68</v>
      </c>
      <c r="E471" s="69">
        <v>1993</v>
      </c>
      <c r="F471" s="69">
        <v>2012</v>
      </c>
      <c r="G471" s="69" t="s">
        <v>58</v>
      </c>
      <c r="H471" s="69">
        <v>3</v>
      </c>
      <c r="I471" s="69">
        <v>1</v>
      </c>
      <c r="J471" s="79">
        <v>1090</v>
      </c>
      <c r="K471" s="79">
        <v>942.47</v>
      </c>
      <c r="L471" s="79">
        <v>0</v>
      </c>
      <c r="M471" s="80">
        <v>33</v>
      </c>
      <c r="N471" s="83">
        <f t="shared" si="181"/>
        <v>792318.11290501989</v>
      </c>
      <c r="O471" s="79"/>
      <c r="P471" s="85"/>
      <c r="Q471" s="85"/>
      <c r="R471" s="85">
        <f t="shared" si="188"/>
        <v>276072.63532301196</v>
      </c>
      <c r="S471" s="85">
        <f>+'Приложение №2'!E471-'Приложение №1'!R471</f>
        <v>516245.47758200794</v>
      </c>
      <c r="T471" s="85">
        <v>5.8207660913467401E-11</v>
      </c>
      <c r="U471" s="85">
        <f t="shared" si="184"/>
        <v>840.68258183816977</v>
      </c>
      <c r="V471" s="85">
        <v>1185.2830200640001</v>
      </c>
      <c r="W471" s="87" t="s">
        <v>502</v>
      </c>
      <c r="X471" s="88" t="e">
        <f>+#REF!-'[1]Приложение №1'!$P1051</f>
        <v>#REF!</v>
      </c>
      <c r="Z471" s="46">
        <f t="shared" si="193"/>
        <v>1353938.3335295999</v>
      </c>
      <c r="AA471" s="31">
        <v>0</v>
      </c>
      <c r="AB471" s="31">
        <v>0</v>
      </c>
      <c r="AC471" s="31">
        <v>766834.98031195195</v>
      </c>
      <c r="AD471" s="31">
        <v>398482.47555610002</v>
      </c>
      <c r="AE471" s="31">
        <v>0</v>
      </c>
      <c r="AF471" s="31"/>
      <c r="AG471" s="31">
        <v>0</v>
      </c>
      <c r="AH471" s="31">
        <v>0</v>
      </c>
      <c r="AI471" s="31">
        <v>0</v>
      </c>
      <c r="AJ471" s="31">
        <v>0</v>
      </c>
      <c r="AK471" s="31">
        <v>0</v>
      </c>
      <c r="AL471" s="31">
        <v>0</v>
      </c>
      <c r="AM471" s="31">
        <v>149598.36173318399</v>
      </c>
      <c r="AN471" s="47">
        <v>13539.383335295999</v>
      </c>
      <c r="AO471" s="48">
        <v>25483.132593068</v>
      </c>
      <c r="AP471" s="91">
        <f>+N471-'Приложение №2'!E471</f>
        <v>0</v>
      </c>
      <c r="AQ471" s="88">
        <f>502001.62-R22</f>
        <v>179940.69532301195</v>
      </c>
      <c r="AR471" s="6">
        <f t="shared" si="192"/>
        <v>96131.94</v>
      </c>
      <c r="AS471" s="6">
        <f>+(K471*10+L471*20)*12*30</f>
        <v>3392892.0000000005</v>
      </c>
      <c r="AT471" s="88">
        <f t="shared" si="190"/>
        <v>-2876646.5224179924</v>
      </c>
    </row>
    <row r="472" spans="1:46">
      <c r="A472" s="120">
        <f t="shared" si="186"/>
        <v>456</v>
      </c>
      <c r="B472" s="121">
        <f t="shared" si="187"/>
        <v>15</v>
      </c>
      <c r="C472" s="68" t="s">
        <v>71</v>
      </c>
      <c r="D472" s="68" t="s">
        <v>319</v>
      </c>
      <c r="E472" s="69">
        <v>1986</v>
      </c>
      <c r="F472" s="69">
        <v>2017</v>
      </c>
      <c r="G472" s="69" t="s">
        <v>73</v>
      </c>
      <c r="H472" s="69">
        <v>9</v>
      </c>
      <c r="I472" s="69">
        <v>1</v>
      </c>
      <c r="J472" s="79">
        <v>3148.9</v>
      </c>
      <c r="K472" s="79">
        <v>2686.2</v>
      </c>
      <c r="L472" s="79">
        <v>0</v>
      </c>
      <c r="M472" s="80">
        <v>112</v>
      </c>
      <c r="N472" s="83">
        <f t="shared" si="181"/>
        <v>23725234.31339772</v>
      </c>
      <c r="O472" s="79"/>
      <c r="P472" s="85">
        <v>3488737.6475839699</v>
      </c>
      <c r="Q472" s="85"/>
      <c r="R472" s="85">
        <f t="shared" si="188"/>
        <v>0</v>
      </c>
      <c r="S472" s="85">
        <f t="shared" si="191"/>
        <v>12767916.109760769</v>
      </c>
      <c r="T472" s="85">
        <f>+'Приложение №2'!E472-'Приложение №1'!P472-'Приложение №1'!R472-'Приложение №1'!S472</f>
        <v>7468580.5560529828</v>
      </c>
      <c r="U472" s="85">
        <f t="shared" si="184"/>
        <v>8832.266515299576</v>
      </c>
      <c r="V472" s="85">
        <v>1187.2830200640001</v>
      </c>
      <c r="W472" s="87" t="s">
        <v>502</v>
      </c>
      <c r="X472" s="88" t="e">
        <f>+#REF!-'[1]Приложение №1'!$P1278</f>
        <v>#REF!</v>
      </c>
      <c r="Z472" s="46">
        <f t="shared" si="189"/>
        <v>9697051.4923279248</v>
      </c>
      <c r="AA472" s="31">
        <v>6428049.5552968998</v>
      </c>
      <c r="AB472" s="31">
        <v>0</v>
      </c>
      <c r="AC472" s="31">
        <v>1899550.3606906701</v>
      </c>
      <c r="AD472" s="31">
        <v>0</v>
      </c>
      <c r="AE472" s="31">
        <v>0</v>
      </c>
      <c r="AF472" s="31"/>
      <c r="AG472" s="31">
        <v>285589.26987220597</v>
      </c>
      <c r="AH472" s="31">
        <v>0</v>
      </c>
      <c r="AI472" s="31">
        <v>0</v>
      </c>
      <c r="AJ472" s="31">
        <v>0</v>
      </c>
      <c r="AK472" s="31">
        <v>0</v>
      </c>
      <c r="AL472" s="31">
        <v>0</v>
      </c>
      <c r="AM472" s="31">
        <v>798538.78870673396</v>
      </c>
      <c r="AN472" s="47">
        <v>96970.514923279305</v>
      </c>
      <c r="AO472" s="48">
        <v>188353.002838135</v>
      </c>
      <c r="AP472" s="91">
        <f>+N472-'Приложение №2'!E472</f>
        <v>0</v>
      </c>
      <c r="AQ472" s="88">
        <f>1493014.61-R223</f>
        <v>-364135.89959999989</v>
      </c>
      <c r="AR472" s="6">
        <f>+(K472*13.29+L472*22.52)*12*0.85</f>
        <v>364135.89959999995</v>
      </c>
      <c r="AS472" s="6">
        <f>+(K472*13.29+L472*22.52)*12*30-S223</f>
        <v>12767916.109760769</v>
      </c>
      <c r="AT472" s="88">
        <f t="shared" si="190"/>
        <v>0</v>
      </c>
    </row>
    <row r="473" spans="1:46">
      <c r="A473" s="120">
        <f t="shared" si="186"/>
        <v>457</v>
      </c>
      <c r="B473" s="121">
        <f t="shared" si="187"/>
        <v>16</v>
      </c>
      <c r="C473" s="68" t="s">
        <v>71</v>
      </c>
      <c r="D473" s="68" t="s">
        <v>514</v>
      </c>
      <c r="E473" s="69">
        <v>1980</v>
      </c>
      <c r="F473" s="69">
        <v>2010</v>
      </c>
      <c r="G473" s="69" t="s">
        <v>73</v>
      </c>
      <c r="H473" s="69">
        <v>5</v>
      </c>
      <c r="I473" s="69">
        <v>3</v>
      </c>
      <c r="J473" s="79">
        <v>5185</v>
      </c>
      <c r="K473" s="79">
        <v>4394.2</v>
      </c>
      <c r="L473" s="79">
        <v>0</v>
      </c>
      <c r="M473" s="80">
        <v>182</v>
      </c>
      <c r="N473" s="83">
        <f t="shared" si="181"/>
        <v>14771521.290958822</v>
      </c>
      <c r="O473" s="79"/>
      <c r="P473" s="85"/>
      <c r="Q473" s="85"/>
      <c r="R473" s="85">
        <f t="shared" si="188"/>
        <v>2596161.39</v>
      </c>
      <c r="S473" s="85">
        <f>+'Приложение №2'!E473-'Приложение №1'!R473</f>
        <v>12175359.900958819</v>
      </c>
      <c r="T473" s="85">
        <v>9.3132257461547893E-10</v>
      </c>
      <c r="U473" s="85">
        <f t="shared" si="184"/>
        <v>3361.5951233350374</v>
      </c>
      <c r="V473" s="85">
        <v>1188.2830200640001</v>
      </c>
      <c r="W473" s="87" t="s">
        <v>502</v>
      </c>
      <c r="X473" s="88" t="e">
        <f>+#REF!-'[1]Приложение №1'!$P562</f>
        <v>#REF!</v>
      </c>
      <c r="Z473" s="46">
        <f t="shared" si="189"/>
        <v>37425881.197486065</v>
      </c>
      <c r="AA473" s="31">
        <v>0</v>
      </c>
      <c r="AB473" s="31">
        <v>0</v>
      </c>
      <c r="AC473" s="31">
        <v>0</v>
      </c>
      <c r="AD473" s="31">
        <v>0</v>
      </c>
      <c r="AE473" s="31">
        <v>0</v>
      </c>
      <c r="AF473" s="31"/>
      <c r="AG473" s="31">
        <v>0</v>
      </c>
      <c r="AH473" s="31">
        <v>0</v>
      </c>
      <c r="AI473" s="31">
        <v>14455410.735332301</v>
      </c>
      <c r="AJ473" s="31">
        <v>0</v>
      </c>
      <c r="AK473" s="31">
        <v>18301425.87198</v>
      </c>
      <c r="AL473" s="31">
        <v>0</v>
      </c>
      <c r="AM473" s="31">
        <v>3578460.1054046201</v>
      </c>
      <c r="AN473" s="47">
        <v>374258.81197486102</v>
      </c>
      <c r="AO473" s="48">
        <v>716325.67279428104</v>
      </c>
      <c r="AP473" s="91">
        <f>+N473-'Приложение №2'!E473</f>
        <v>0</v>
      </c>
      <c r="AQ473" s="6">
        <v>2147952.9900000002</v>
      </c>
      <c r="AR473" s="6">
        <f>+(K473*10+L473*20)*12*0.85</f>
        <v>448208.39999999997</v>
      </c>
      <c r="AS473" s="6">
        <f>+(K473*10+L473*20)*12*30</f>
        <v>15819120</v>
      </c>
      <c r="AT473" s="88">
        <f t="shared" si="190"/>
        <v>-3643760.0990411807</v>
      </c>
    </row>
    <row r="474" spans="1:46">
      <c r="A474" s="120">
        <f t="shared" si="186"/>
        <v>458</v>
      </c>
      <c r="B474" s="121">
        <f t="shared" si="187"/>
        <v>17</v>
      </c>
      <c r="C474" s="68" t="s">
        <v>71</v>
      </c>
      <c r="D474" s="68" t="s">
        <v>515</v>
      </c>
      <c r="E474" s="69">
        <v>1987</v>
      </c>
      <c r="F474" s="69">
        <v>2017</v>
      </c>
      <c r="G474" s="69" t="s">
        <v>73</v>
      </c>
      <c r="H474" s="69">
        <v>9</v>
      </c>
      <c r="I474" s="69">
        <v>5</v>
      </c>
      <c r="J474" s="79">
        <v>12250.3</v>
      </c>
      <c r="K474" s="79">
        <v>9272.2999999999993</v>
      </c>
      <c r="L474" s="79">
        <v>330.7</v>
      </c>
      <c r="M474" s="80">
        <v>376</v>
      </c>
      <c r="N474" s="83">
        <f t="shared" si="181"/>
        <v>16349155.862697221</v>
      </c>
      <c r="O474" s="79"/>
      <c r="P474" s="85"/>
      <c r="Q474" s="85"/>
      <c r="R474" s="85">
        <f t="shared" si="188"/>
        <v>7265477.3361999998</v>
      </c>
      <c r="S474" s="85">
        <f>+'Приложение №2'!E474-'Приложение №1'!R474</f>
        <v>9083678.5264972225</v>
      </c>
      <c r="T474" s="85">
        <v>0</v>
      </c>
      <c r="U474" s="85">
        <f t="shared" si="184"/>
        <v>1763.2255063681312</v>
      </c>
      <c r="V474" s="85">
        <v>1189.2830200640001</v>
      </c>
      <c r="W474" s="87" t="s">
        <v>502</v>
      </c>
      <c r="X474" s="88" t="e">
        <f>+#REF!-'[1]Приложение №1'!$P565</f>
        <v>#REF!</v>
      </c>
      <c r="Z474" s="46">
        <f t="shared" si="189"/>
        <v>18369838.047974408</v>
      </c>
      <c r="AA474" s="31">
        <v>0</v>
      </c>
      <c r="AB474" s="31">
        <v>0</v>
      </c>
      <c r="AC474" s="31">
        <v>0</v>
      </c>
      <c r="AD474" s="31">
        <v>0</v>
      </c>
      <c r="AE474" s="31">
        <v>0</v>
      </c>
      <c r="AF474" s="31"/>
      <c r="AG474" s="31">
        <v>0</v>
      </c>
      <c r="AH474" s="31">
        <v>0</v>
      </c>
      <c r="AI474" s="31">
        <v>0</v>
      </c>
      <c r="AJ474" s="31">
        <v>15999283.927235501</v>
      </c>
      <c r="AK474" s="31">
        <v>0</v>
      </c>
      <c r="AL474" s="31">
        <v>0</v>
      </c>
      <c r="AM474" s="31">
        <v>1836983.8047974401</v>
      </c>
      <c r="AN474" s="47">
        <v>183698.380479744</v>
      </c>
      <c r="AO474" s="48">
        <v>349871.93546172098</v>
      </c>
      <c r="AP474" s="91">
        <f>+N474-'Приложение №2'!E474</f>
        <v>0</v>
      </c>
      <c r="AQ474" s="6">
        <v>5932579.7800000003</v>
      </c>
      <c r="AR474" s="6">
        <f>+(K474*13.29+L474*22.52)*12*0.85</f>
        <v>1332897.5561999998</v>
      </c>
      <c r="AS474" s="6">
        <f>+(K474*13.29+L474*22.52)*12*30</f>
        <v>47043443.159999996</v>
      </c>
      <c r="AT474" s="88">
        <f t="shared" si="190"/>
        <v>-37959764.633502774</v>
      </c>
    </row>
    <row r="475" spans="1:46">
      <c r="A475" s="120">
        <f t="shared" si="186"/>
        <v>459</v>
      </c>
      <c r="B475" s="121">
        <f t="shared" si="187"/>
        <v>18</v>
      </c>
      <c r="C475" s="68" t="s">
        <v>71</v>
      </c>
      <c r="D475" s="68" t="s">
        <v>516</v>
      </c>
      <c r="E475" s="69">
        <v>1985</v>
      </c>
      <c r="F475" s="69">
        <v>2011</v>
      </c>
      <c r="G475" s="69" t="s">
        <v>73</v>
      </c>
      <c r="H475" s="69">
        <v>9</v>
      </c>
      <c r="I475" s="69">
        <v>3</v>
      </c>
      <c r="J475" s="79">
        <v>8800.5</v>
      </c>
      <c r="K475" s="79">
        <v>6909.1</v>
      </c>
      <c r="L475" s="79">
        <v>362.5</v>
      </c>
      <c r="M475" s="80">
        <v>269</v>
      </c>
      <c r="N475" s="83">
        <f t="shared" si="181"/>
        <v>10774080</v>
      </c>
      <c r="O475" s="79"/>
      <c r="P475" s="85"/>
      <c r="Q475" s="85"/>
      <c r="R475" s="85">
        <f t="shared" si="188"/>
        <v>5227881.9578</v>
      </c>
      <c r="S475" s="85">
        <f>+'Приложение №2'!E475-'Приложение №1'!R475</f>
        <v>5546198.0422</v>
      </c>
      <c r="T475" s="85">
        <v>0</v>
      </c>
      <c r="U475" s="85">
        <f t="shared" si="184"/>
        <v>1559.4042639417578</v>
      </c>
      <c r="V475" s="85">
        <v>1190.2830200640001</v>
      </c>
      <c r="W475" s="87" t="s">
        <v>502</v>
      </c>
      <c r="X475" s="88"/>
      <c r="Z475" s="46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1"/>
      <c r="AN475" s="47"/>
      <c r="AO475" s="48"/>
      <c r="AP475" s="91">
        <f>+N475-'Приложение №2'!E475</f>
        <v>0</v>
      </c>
      <c r="AQ475" s="6">
        <v>4208030.4800000004</v>
      </c>
      <c r="AR475" s="6">
        <f>+(K475*13.29+L475*22.52)*12*0.85</f>
        <v>1019851.4777999999</v>
      </c>
      <c r="AS475" s="6">
        <f>+(K475*13.29+L475*22.52)*12*30</f>
        <v>35994758.039999999</v>
      </c>
      <c r="AT475" s="88">
        <f t="shared" si="190"/>
        <v>-30448559.9978</v>
      </c>
    </row>
    <row r="476" spans="1:46">
      <c r="A476" s="120">
        <f t="shared" si="186"/>
        <v>460</v>
      </c>
      <c r="B476" s="121">
        <f t="shared" si="187"/>
        <v>19</v>
      </c>
      <c r="C476" s="68" t="s">
        <v>71</v>
      </c>
      <c r="D476" s="68" t="s">
        <v>517</v>
      </c>
      <c r="E476" s="69">
        <v>1986</v>
      </c>
      <c r="F476" s="69">
        <v>2017</v>
      </c>
      <c r="G476" s="69" t="s">
        <v>73</v>
      </c>
      <c r="H476" s="69">
        <v>5</v>
      </c>
      <c r="I476" s="69">
        <v>4</v>
      </c>
      <c r="J476" s="79">
        <v>5725</v>
      </c>
      <c r="K476" s="79">
        <v>4812.8</v>
      </c>
      <c r="L476" s="79">
        <v>0</v>
      </c>
      <c r="M476" s="80">
        <v>190</v>
      </c>
      <c r="N476" s="83">
        <f t="shared" si="181"/>
        <v>13650330.635379205</v>
      </c>
      <c r="O476" s="79"/>
      <c r="P476" s="85"/>
      <c r="Q476" s="85"/>
      <c r="R476" s="85">
        <f t="shared" si="188"/>
        <v>2921980.0100000002</v>
      </c>
      <c r="S476" s="85">
        <f>+'Приложение №2'!E476-'Приложение №1'!R476</f>
        <v>10728350.625379205</v>
      </c>
      <c r="T476" s="85">
        <v>0</v>
      </c>
      <c r="U476" s="85">
        <f t="shared" si="184"/>
        <v>2836.2555342792562</v>
      </c>
      <c r="V476" s="85">
        <v>1191.2830200640001</v>
      </c>
      <c r="W476" s="87" t="s">
        <v>502</v>
      </c>
      <c r="X476" s="88" t="e">
        <f>+#REF!-'[1]Приложение №1'!$P925</f>
        <v>#REF!</v>
      </c>
      <c r="Z476" s="46">
        <f t="shared" si="189"/>
        <v>15251119.821010934</v>
      </c>
      <c r="AA476" s="31">
        <v>9517364.6367539503</v>
      </c>
      <c r="AB476" s="31">
        <v>0</v>
      </c>
      <c r="AC476" s="31">
        <v>0</v>
      </c>
      <c r="AD476" s="31">
        <v>3840848.9230281399</v>
      </c>
      <c r="AE476" s="31">
        <v>0</v>
      </c>
      <c r="AF476" s="31"/>
      <c r="AG476" s="31">
        <v>0</v>
      </c>
      <c r="AH476" s="31">
        <v>0</v>
      </c>
      <c r="AI476" s="31">
        <v>0</v>
      </c>
      <c r="AJ476" s="31">
        <v>0</v>
      </c>
      <c r="AK476" s="31">
        <v>0</v>
      </c>
      <c r="AL476" s="31">
        <v>0</v>
      </c>
      <c r="AM476" s="31">
        <v>1448277.9874216199</v>
      </c>
      <c r="AN476" s="47">
        <v>152511.198210109</v>
      </c>
      <c r="AO476" s="48">
        <v>292117.07559711498</v>
      </c>
      <c r="AP476" s="91">
        <f>+N476-'Приложение №2'!E476</f>
        <v>0</v>
      </c>
      <c r="AQ476" s="6">
        <v>2431074.41</v>
      </c>
      <c r="AR476" s="6">
        <f>+(K476*10+L476*20)*12*0.85</f>
        <v>490905.59999999998</v>
      </c>
      <c r="AS476" s="6">
        <f>+(K476*10+L476*20)*12*30</f>
        <v>17326080</v>
      </c>
      <c r="AT476" s="88">
        <f t="shared" si="190"/>
        <v>-6597729.3746207952</v>
      </c>
    </row>
    <row r="477" spans="1:46">
      <c r="A477" s="120">
        <f t="shared" si="186"/>
        <v>461</v>
      </c>
      <c r="B477" s="121">
        <f t="shared" si="187"/>
        <v>20</v>
      </c>
      <c r="C477" s="68" t="s">
        <v>71</v>
      </c>
      <c r="D477" s="68" t="s">
        <v>518</v>
      </c>
      <c r="E477" s="69">
        <v>1984</v>
      </c>
      <c r="F477" s="69">
        <v>2012</v>
      </c>
      <c r="G477" s="69" t="s">
        <v>73</v>
      </c>
      <c r="H477" s="69">
        <v>5</v>
      </c>
      <c r="I477" s="69">
        <v>2</v>
      </c>
      <c r="J477" s="79">
        <v>4407.8500000000004</v>
      </c>
      <c r="K477" s="79">
        <v>2910.8</v>
      </c>
      <c r="L477" s="79">
        <v>859.6</v>
      </c>
      <c r="M477" s="80">
        <v>176</v>
      </c>
      <c r="N477" s="83">
        <f t="shared" si="181"/>
        <v>17594017.850376762</v>
      </c>
      <c r="O477" s="79"/>
      <c r="P477" s="85">
        <f>+'Приложение №2'!E477-'Приложение №1'!R477-'Приложение №1'!S477</f>
        <v>453049.84037676267</v>
      </c>
      <c r="Q477" s="85"/>
      <c r="R477" s="85">
        <f t="shared" si="188"/>
        <v>1421354.58</v>
      </c>
      <c r="S477" s="85">
        <f>+AS477</f>
        <v>15719613.43</v>
      </c>
      <c r="T477" s="85">
        <f>+'Приложение №2'!E477-'Приложение №1'!P477-'Приложение №1'!Q477-'Приложение №1'!R477-'Приложение №1'!S477</f>
        <v>0</v>
      </c>
      <c r="U477" s="85">
        <f t="shared" si="184"/>
        <v>6044.3925554406906</v>
      </c>
      <c r="V477" s="85">
        <v>1192.2830200640001</v>
      </c>
      <c r="W477" s="87" t="s">
        <v>502</v>
      </c>
      <c r="X477" s="88" t="e">
        <f>+#REF!-'[1]Приложение №1'!$P926</f>
        <v>#REF!</v>
      </c>
      <c r="Z477" s="46">
        <f t="shared" si="189"/>
        <v>17771005.920376763</v>
      </c>
      <c r="AA477" s="31">
        <v>0</v>
      </c>
      <c r="AB477" s="31">
        <v>0</v>
      </c>
      <c r="AC477" s="31">
        <v>0</v>
      </c>
      <c r="AD477" s="31">
        <v>0</v>
      </c>
      <c r="AE477" s="31">
        <v>0</v>
      </c>
      <c r="AF477" s="31"/>
      <c r="AG477" s="31">
        <v>0</v>
      </c>
      <c r="AH477" s="31">
        <v>0</v>
      </c>
      <c r="AI477" s="31">
        <v>0</v>
      </c>
      <c r="AJ477" s="31">
        <v>0</v>
      </c>
      <c r="AK477" s="31">
        <v>17217505.868378699</v>
      </c>
      <c r="AL477" s="31">
        <v>0</v>
      </c>
      <c r="AM477" s="50">
        <v>152988.07</v>
      </c>
      <c r="AN477" s="31">
        <v>24000</v>
      </c>
      <c r="AO477" s="48">
        <v>376511.98199806397</v>
      </c>
      <c r="AP477" s="91">
        <f>+N477-'Приложение №2'!E477</f>
        <v>0</v>
      </c>
      <c r="AQ477" s="6">
        <f>2257544.33-1308449.75</f>
        <v>949094.58000000007</v>
      </c>
      <c r="AR477" s="6">
        <f>+(K477*10+L477*20)*12*0.85</f>
        <v>472260</v>
      </c>
      <c r="AS477" s="6">
        <f>+(K477*10+L477*20)*12*30-948386.57</f>
        <v>15719613.43</v>
      </c>
      <c r="AT477" s="88">
        <f t="shared" si="190"/>
        <v>0</v>
      </c>
    </row>
    <row r="478" spans="1:46">
      <c r="A478" s="120">
        <f t="shared" si="186"/>
        <v>462</v>
      </c>
      <c r="B478" s="121">
        <f t="shared" si="187"/>
        <v>21</v>
      </c>
      <c r="C478" s="68" t="s">
        <v>71</v>
      </c>
      <c r="D478" s="68" t="s">
        <v>79</v>
      </c>
      <c r="E478" s="69">
        <v>1988</v>
      </c>
      <c r="F478" s="69">
        <v>2016</v>
      </c>
      <c r="G478" s="69" t="s">
        <v>73</v>
      </c>
      <c r="H478" s="69">
        <v>5</v>
      </c>
      <c r="I478" s="69">
        <v>2</v>
      </c>
      <c r="J478" s="79">
        <v>4465.5</v>
      </c>
      <c r="K478" s="79">
        <v>2945.85</v>
      </c>
      <c r="L478" s="79">
        <v>451.6</v>
      </c>
      <c r="M478" s="80">
        <v>169</v>
      </c>
      <c r="N478" s="83">
        <f t="shared" si="181"/>
        <v>16075963.84464909</v>
      </c>
      <c r="O478" s="79"/>
      <c r="P478" s="85">
        <v>3571794.2067385898</v>
      </c>
      <c r="Q478" s="85"/>
      <c r="R478" s="85">
        <f t="shared" si="188"/>
        <v>46238.970000000088</v>
      </c>
      <c r="S478" s="85">
        <f>+AS478</f>
        <v>10006846.59</v>
      </c>
      <c r="T478" s="85">
        <f>+'Приложение №2'!E478-'Приложение №1'!P478-'Приложение №1'!Q478-'Приложение №1'!R478-'Приложение №1'!S478</f>
        <v>2451084.0779104996</v>
      </c>
      <c r="U478" s="85">
        <f t="shared" si="184"/>
        <v>5457.1562858424868</v>
      </c>
      <c r="V478" s="85">
        <v>1193.2830200640001</v>
      </c>
      <c r="W478" s="87" t="s">
        <v>502</v>
      </c>
      <c r="X478" s="88" t="e">
        <f>+#REF!-'[1]Приложение №1'!$P1285</f>
        <v>#REF!</v>
      </c>
      <c r="Z478" s="46">
        <f t="shared" si="189"/>
        <v>40635058.082376592</v>
      </c>
      <c r="AA478" s="31">
        <v>7511049.4806612199</v>
      </c>
      <c r="AB478" s="31">
        <v>3214895.5638655699</v>
      </c>
      <c r="AC478" s="31">
        <v>0</v>
      </c>
      <c r="AD478" s="31">
        <v>3031175.8989669299</v>
      </c>
      <c r="AE478" s="31">
        <v>0</v>
      </c>
      <c r="AF478" s="31"/>
      <c r="AG478" s="31">
        <v>311848.52041429101</v>
      </c>
      <c r="AH478" s="31">
        <v>0</v>
      </c>
      <c r="AI478" s="31">
        <v>0</v>
      </c>
      <c r="AJ478" s="31">
        <v>5678337.1610445501</v>
      </c>
      <c r="AK478" s="31">
        <v>15731938.2183736</v>
      </c>
      <c r="AL478" s="31">
        <v>0</v>
      </c>
      <c r="AM478" s="31">
        <v>3973603.4311193898</v>
      </c>
      <c r="AN478" s="47">
        <v>406350.58082376601</v>
      </c>
      <c r="AO478" s="48">
        <v>775859.22710727504</v>
      </c>
      <c r="AP478" s="91">
        <f>+N478-'Приложение №2'!E478</f>
        <v>0</v>
      </c>
      <c r="AQ478" s="88">
        <f>1790670.12-R30</f>
        <v>-346364.12999999989</v>
      </c>
      <c r="AR478" s="6">
        <f>+(K478*10+L478*20)*12*0.85</f>
        <v>392603.1</v>
      </c>
      <c r="AS478" s="6">
        <f>+(K478*10+L478*20)*12*30-S30</f>
        <v>10006846.59</v>
      </c>
      <c r="AT478" s="88">
        <f t="shared" si="190"/>
        <v>0</v>
      </c>
    </row>
    <row r="479" spans="1:46">
      <c r="A479" s="120">
        <f t="shared" si="186"/>
        <v>463</v>
      </c>
      <c r="B479" s="121">
        <f t="shared" si="187"/>
        <v>22</v>
      </c>
      <c r="C479" s="68" t="s">
        <v>71</v>
      </c>
      <c r="D479" s="68" t="s">
        <v>519</v>
      </c>
      <c r="E479" s="69">
        <v>1987</v>
      </c>
      <c r="F479" s="69">
        <v>2016</v>
      </c>
      <c r="G479" s="69" t="s">
        <v>73</v>
      </c>
      <c r="H479" s="69">
        <v>5</v>
      </c>
      <c r="I479" s="69">
        <v>2</v>
      </c>
      <c r="J479" s="79">
        <v>4414.46</v>
      </c>
      <c r="K479" s="79">
        <v>3063.3</v>
      </c>
      <c r="L479" s="79">
        <v>691.2</v>
      </c>
      <c r="M479" s="80">
        <v>189</v>
      </c>
      <c r="N479" s="83">
        <f t="shared" si="181"/>
        <v>4281809.6559070554</v>
      </c>
      <c r="O479" s="79"/>
      <c r="P479" s="85"/>
      <c r="Q479" s="85"/>
      <c r="R479" s="85"/>
      <c r="S479" s="85">
        <f>+'Приложение №2'!E479</f>
        <v>4281809.6559070554</v>
      </c>
      <c r="T479" s="85"/>
      <c r="U479" s="85">
        <f t="shared" si="184"/>
        <v>1397.7767949293425</v>
      </c>
      <c r="V479" s="85">
        <v>1194.2830200640001</v>
      </c>
      <c r="W479" s="87" t="s">
        <v>502</v>
      </c>
      <c r="X479" s="88" t="e">
        <f>+#REF!-'[1]Приложение №1'!$P928</f>
        <v>#REF!</v>
      </c>
      <c r="Z479" s="46">
        <f t="shared" si="189"/>
        <v>26328386.425327551</v>
      </c>
      <c r="AA479" s="31">
        <v>7372697.9505887302</v>
      </c>
      <c r="AB479" s="31">
        <v>0</v>
      </c>
      <c r="AC479" s="31">
        <v>0</v>
      </c>
      <c r="AD479" s="31">
        <v>0</v>
      </c>
      <c r="AE479" s="31">
        <v>0</v>
      </c>
      <c r="AF479" s="31"/>
      <c r="AG479" s="31">
        <v>306104.35376204801</v>
      </c>
      <c r="AH479" s="31">
        <v>0</v>
      </c>
      <c r="AI479" s="31">
        <v>0</v>
      </c>
      <c r="AJ479" s="31">
        <v>0</v>
      </c>
      <c r="AK479" s="31">
        <v>15442160.108254399</v>
      </c>
      <c r="AL479" s="31">
        <v>0</v>
      </c>
      <c r="AM479" s="31">
        <v>2438531.5283692102</v>
      </c>
      <c r="AN479" s="47">
        <v>263283.86425327498</v>
      </c>
      <c r="AO479" s="48">
        <v>505608.62009988801</v>
      </c>
      <c r="AP479" s="91">
        <f>+N479-'Приложение №2'!E479</f>
        <v>0</v>
      </c>
      <c r="AQ479" s="6">
        <f>2222014.06-1338393.95</f>
        <v>883620.1100000001</v>
      </c>
      <c r="AR479" s="6">
        <f>+(K479*10+L479*20)*12*0.85</f>
        <v>453461.39999999997</v>
      </c>
      <c r="AS479" s="6">
        <f>+(K479*10+L479*20)*12*30-994515.5</f>
        <v>15010004.5</v>
      </c>
      <c r="AT479" s="88">
        <f t="shared" si="190"/>
        <v>-10728194.844092945</v>
      </c>
    </row>
    <row r="480" spans="1:46">
      <c r="A480" s="120">
        <f t="shared" si="186"/>
        <v>464</v>
      </c>
      <c r="B480" s="121">
        <f t="shared" si="187"/>
        <v>23</v>
      </c>
      <c r="C480" s="68" t="s">
        <v>71</v>
      </c>
      <c r="D480" s="68" t="s">
        <v>520</v>
      </c>
      <c r="E480" s="69">
        <v>1988</v>
      </c>
      <c r="F480" s="69">
        <v>2016</v>
      </c>
      <c r="G480" s="69" t="s">
        <v>73</v>
      </c>
      <c r="H480" s="69">
        <v>5</v>
      </c>
      <c r="I480" s="69">
        <v>2</v>
      </c>
      <c r="J480" s="79">
        <v>4366.2</v>
      </c>
      <c r="K480" s="79">
        <v>3056.1</v>
      </c>
      <c r="L480" s="79">
        <v>725.4</v>
      </c>
      <c r="M480" s="80">
        <v>194</v>
      </c>
      <c r="N480" s="83">
        <f t="shared" si="181"/>
        <v>15863907.86463785</v>
      </c>
      <c r="O480" s="79"/>
      <c r="P480" s="85"/>
      <c r="Q480" s="85"/>
      <c r="R480" s="85">
        <f t="shared" si="188"/>
        <v>2473160.92</v>
      </c>
      <c r="S480" s="85">
        <f>+'Приложение №2'!E480-'Приложение №1'!R480</f>
        <v>13390746.94463785</v>
      </c>
      <c r="T480" s="85">
        <v>4.65661287307739E-10</v>
      </c>
      <c r="U480" s="85">
        <f t="shared" si="184"/>
        <v>5190.8994681580607</v>
      </c>
      <c r="V480" s="85">
        <v>1195.2830200640001</v>
      </c>
      <c r="W480" s="87" t="s">
        <v>502</v>
      </c>
      <c r="X480" s="88" t="e">
        <f>+#REF!-'[1]Приложение №1'!$P929</f>
        <v>#REF!</v>
      </c>
      <c r="Z480" s="46">
        <f t="shared" si="189"/>
        <v>32902312.260541555</v>
      </c>
      <c r="AA480" s="31">
        <v>7411972.1890023202</v>
      </c>
      <c r="AB480" s="31">
        <v>0</v>
      </c>
      <c r="AC480" s="31">
        <v>0</v>
      </c>
      <c r="AD480" s="31">
        <v>0</v>
      </c>
      <c r="AE480" s="31">
        <v>0</v>
      </c>
      <c r="AF480" s="31"/>
      <c r="AG480" s="31">
        <v>307734.96652411402</v>
      </c>
      <c r="AH480" s="31">
        <v>0</v>
      </c>
      <c r="AI480" s="31">
        <v>0</v>
      </c>
      <c r="AJ480" s="31">
        <v>5603434.9428537497</v>
      </c>
      <c r="AK480" s="31">
        <v>15524420.2363346</v>
      </c>
      <c r="AL480" s="31">
        <v>0</v>
      </c>
      <c r="AM480" s="31">
        <v>3094889.0411501299</v>
      </c>
      <c r="AN480" s="47">
        <v>329023.12260541599</v>
      </c>
      <c r="AO480" s="48">
        <v>630837.76207122102</v>
      </c>
      <c r="AP480" s="91">
        <f>+N480-'Приложение №2'!E480</f>
        <v>0</v>
      </c>
      <c r="AQ480" s="6">
        <v>2013457.12</v>
      </c>
      <c r="AR480" s="6">
        <f>+(K480*10+L480*20)*12*0.85</f>
        <v>459703.8</v>
      </c>
      <c r="AS480" s="6">
        <f>+(K480*10+L480*20)*12*30</f>
        <v>16224840</v>
      </c>
      <c r="AT480" s="88">
        <f t="shared" si="190"/>
        <v>-2834093.0553621501</v>
      </c>
    </row>
    <row r="481" spans="1:46">
      <c r="A481" s="120">
        <f t="shared" si="186"/>
        <v>465</v>
      </c>
      <c r="B481" s="121">
        <f t="shared" si="187"/>
        <v>24</v>
      </c>
      <c r="C481" s="68" t="s">
        <v>71</v>
      </c>
      <c r="D481" s="68" t="s">
        <v>521</v>
      </c>
      <c r="E481" s="69">
        <v>1985</v>
      </c>
      <c r="F481" s="69">
        <v>2009</v>
      </c>
      <c r="G481" s="69" t="s">
        <v>73</v>
      </c>
      <c r="H481" s="69">
        <v>9</v>
      </c>
      <c r="I481" s="69">
        <v>3</v>
      </c>
      <c r="J481" s="79">
        <v>8711.5</v>
      </c>
      <c r="K481" s="79">
        <v>6822.5</v>
      </c>
      <c r="L481" s="79">
        <v>438.1</v>
      </c>
      <c r="M481" s="80">
        <v>267</v>
      </c>
      <c r="N481" s="83">
        <f t="shared" si="181"/>
        <v>10774080</v>
      </c>
      <c r="O481" s="79"/>
      <c r="P481" s="85"/>
      <c r="Q481" s="85"/>
      <c r="R481" s="85">
        <f t="shared" si="188"/>
        <v>5277721.8474000003</v>
      </c>
      <c r="S481" s="85">
        <f>+'Приложение №2'!E481-'Приложение №1'!R481</f>
        <v>5496358.1525999997</v>
      </c>
      <c r="T481" s="85">
        <v>0</v>
      </c>
      <c r="U481" s="85">
        <f t="shared" si="184"/>
        <v>1579.1982411139611</v>
      </c>
      <c r="V481" s="85">
        <v>1196.2830200640001</v>
      </c>
      <c r="W481" s="87" t="s">
        <v>502</v>
      </c>
      <c r="X481" s="88"/>
      <c r="Z481" s="46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1"/>
      <c r="AN481" s="47"/>
      <c r="AO481" s="48"/>
      <c r="AP481" s="91">
        <f>+N481-'Приложение №2'!E481</f>
        <v>0</v>
      </c>
      <c r="AQ481" s="6">
        <v>4252244.07</v>
      </c>
      <c r="AR481" s="6">
        <f>+(K481*13.29+L481*22.52)*12*0.85</f>
        <v>1025477.7773999999</v>
      </c>
      <c r="AS481" s="6">
        <f>+(K481*13.29+L481*22.52)*12*30</f>
        <v>36193333.32</v>
      </c>
      <c r="AT481" s="88">
        <f t="shared" si="190"/>
        <v>-30696975.167400002</v>
      </c>
    </row>
    <row r="482" spans="1:46">
      <c r="A482" s="120">
        <f t="shared" si="186"/>
        <v>466</v>
      </c>
      <c r="B482" s="121">
        <f t="shared" si="187"/>
        <v>25</v>
      </c>
      <c r="C482" s="68" t="s">
        <v>71</v>
      </c>
      <c r="D482" s="68" t="s">
        <v>81</v>
      </c>
      <c r="E482" s="69">
        <v>1981</v>
      </c>
      <c r="F482" s="69">
        <v>2016</v>
      </c>
      <c r="G482" s="69" t="s">
        <v>58</v>
      </c>
      <c r="H482" s="69">
        <v>4</v>
      </c>
      <c r="I482" s="69">
        <v>3</v>
      </c>
      <c r="J482" s="79">
        <v>3910.2</v>
      </c>
      <c r="K482" s="79">
        <v>2017.9</v>
      </c>
      <c r="L482" s="79">
        <v>997.9</v>
      </c>
      <c r="M482" s="80">
        <v>113</v>
      </c>
      <c r="N482" s="83">
        <f t="shared" si="181"/>
        <v>2789837.558799163</v>
      </c>
      <c r="O482" s="79"/>
      <c r="P482" s="85">
        <v>749476.04747032002</v>
      </c>
      <c r="Q482" s="85"/>
      <c r="R482" s="85">
        <f t="shared" si="188"/>
        <v>557135.78</v>
      </c>
      <c r="S482" s="85">
        <f>+'Приложение №2'!E482-'Приложение №1'!P482-R482</f>
        <v>1483225.7313288429</v>
      </c>
      <c r="T482" s="85">
        <v>0</v>
      </c>
      <c r="U482" s="85">
        <f t="shared" si="184"/>
        <v>1382.5450016349487</v>
      </c>
      <c r="V482" s="85">
        <v>1197.2830200640001</v>
      </c>
      <c r="W482" s="87" t="s">
        <v>502</v>
      </c>
      <c r="X482" s="88" t="e">
        <f>+#REF!-'[1]Приложение №1'!$P1497</f>
        <v>#REF!</v>
      </c>
      <c r="Z482" s="46">
        <f t="shared" si="189"/>
        <v>33549604.466355488</v>
      </c>
      <c r="AA482" s="31">
        <v>9163753.0558547899</v>
      </c>
      <c r="AB482" s="31">
        <v>4716823.2</v>
      </c>
      <c r="AC482" s="31">
        <v>2695930.7316036099</v>
      </c>
      <c r="AD482" s="31">
        <v>0</v>
      </c>
      <c r="AE482" s="31">
        <v>0</v>
      </c>
      <c r="AF482" s="31"/>
      <c r="AG482" s="31">
        <v>295975.88879684103</v>
      </c>
      <c r="AH482" s="31">
        <v>0</v>
      </c>
      <c r="AI482" s="31">
        <v>13238455.132672099</v>
      </c>
      <c r="AJ482" s="31">
        <v>0</v>
      </c>
      <c r="AK482" s="31">
        <v>0</v>
      </c>
      <c r="AL482" s="31">
        <v>0</v>
      </c>
      <c r="AM482" s="31">
        <v>2552926.0485136802</v>
      </c>
      <c r="AN482" s="47">
        <v>295470.26754077501</v>
      </c>
      <c r="AO482" s="48">
        <v>590270.14137369301</v>
      </c>
      <c r="AP482" s="91">
        <f>+N482-'Приложение №2'!E482</f>
        <v>0</v>
      </c>
      <c r="AQ482" s="88">
        <f>954415.48-R32</f>
        <v>147738.38000000012</v>
      </c>
      <c r="AR482" s="6">
        <f>+(K482*10+L482*20)*12*0.85</f>
        <v>409397.39999999997</v>
      </c>
      <c r="AS482" s="6">
        <f>+(K482*10+L482*20)*12*30-S32</f>
        <v>4697779.103543859</v>
      </c>
      <c r="AT482" s="88">
        <f t="shared" si="190"/>
        <v>-3214553.3722150158</v>
      </c>
    </row>
    <row r="483" spans="1:46">
      <c r="A483" s="120">
        <f t="shared" si="186"/>
        <v>467</v>
      </c>
      <c r="B483" s="121">
        <f t="shared" si="187"/>
        <v>26</v>
      </c>
      <c r="C483" s="68" t="s">
        <v>71</v>
      </c>
      <c r="D483" s="68" t="s">
        <v>522</v>
      </c>
      <c r="E483" s="69">
        <v>1992</v>
      </c>
      <c r="F483" s="69">
        <v>2012</v>
      </c>
      <c r="G483" s="69" t="s">
        <v>73</v>
      </c>
      <c r="H483" s="69">
        <v>9</v>
      </c>
      <c r="I483" s="69">
        <v>1</v>
      </c>
      <c r="J483" s="79">
        <v>2875.6</v>
      </c>
      <c r="K483" s="79">
        <v>2204.5</v>
      </c>
      <c r="L483" s="79">
        <v>292.8</v>
      </c>
      <c r="M483" s="80">
        <v>65</v>
      </c>
      <c r="N483" s="83">
        <f t="shared" si="181"/>
        <v>6261773.3525414085</v>
      </c>
      <c r="O483" s="79"/>
      <c r="P483" s="85"/>
      <c r="Q483" s="85"/>
      <c r="R483" s="85">
        <f t="shared" si="188"/>
        <v>1901281.1421999999</v>
      </c>
      <c r="S483" s="85">
        <f>+'Приложение №2'!E483-'Приложение №1'!R483</f>
        <v>4360492.2103414088</v>
      </c>
      <c r="T483" s="85">
        <v>2.3283064365386999E-10</v>
      </c>
      <c r="U483" s="85">
        <f t="shared" si="184"/>
        <v>2840.4506021961479</v>
      </c>
      <c r="V483" s="85">
        <v>1198.2830200640001</v>
      </c>
      <c r="W483" s="87" t="s">
        <v>502</v>
      </c>
      <c r="X483" s="88" t="e">
        <f>+#REF!-'[1]Приложение №1'!$P941</f>
        <v>#REF!</v>
      </c>
      <c r="Z483" s="46">
        <f t="shared" si="189"/>
        <v>8952042.0564937424</v>
      </c>
      <c r="AA483" s="31">
        <v>5934192.4713683696</v>
      </c>
      <c r="AB483" s="31">
        <v>0</v>
      </c>
      <c r="AC483" s="31">
        <v>1753610.8507606201</v>
      </c>
      <c r="AD483" s="31">
        <v>0</v>
      </c>
      <c r="AE483" s="31">
        <v>0</v>
      </c>
      <c r="AF483" s="31"/>
      <c r="AG483" s="31">
        <v>263647.88892809901</v>
      </c>
      <c r="AH483" s="31">
        <v>0</v>
      </c>
      <c r="AI483" s="31">
        <v>0</v>
      </c>
      <c r="AJ483" s="31">
        <v>0</v>
      </c>
      <c r="AK483" s="31">
        <v>0</v>
      </c>
      <c r="AL483" s="31">
        <v>0</v>
      </c>
      <c r="AM483" s="31">
        <v>737188.29129658802</v>
      </c>
      <c r="AN483" s="47">
        <v>89520.420564937405</v>
      </c>
      <c r="AO483" s="48">
        <v>173882.133575129</v>
      </c>
      <c r="AP483" s="91">
        <f>+N483-'Приложение №2'!E483</f>
        <v>0</v>
      </c>
      <c r="AQ483" s="6">
        <v>1535186.2</v>
      </c>
      <c r="AR483" s="6">
        <f>+(K483*13.29+L483*22.52)*12*0.85</f>
        <v>366094.94219999993</v>
      </c>
      <c r="AS483" s="6">
        <f>+(K483*13.29+L483*22.52)*12*30</f>
        <v>12920997.959999997</v>
      </c>
      <c r="AT483" s="88">
        <f t="shared" si="190"/>
        <v>-8560505.7496585883</v>
      </c>
    </row>
    <row r="484" spans="1:46">
      <c r="A484" s="120">
        <f t="shared" si="186"/>
        <v>468</v>
      </c>
      <c r="B484" s="121">
        <f t="shared" si="187"/>
        <v>27</v>
      </c>
      <c r="C484" s="68" t="s">
        <v>71</v>
      </c>
      <c r="D484" s="68" t="s">
        <v>523</v>
      </c>
      <c r="E484" s="69">
        <v>1987</v>
      </c>
      <c r="F484" s="69">
        <v>2017</v>
      </c>
      <c r="G484" s="69" t="s">
        <v>73</v>
      </c>
      <c r="H484" s="69">
        <v>9</v>
      </c>
      <c r="I484" s="69">
        <v>5</v>
      </c>
      <c r="J484" s="79">
        <v>12266.2</v>
      </c>
      <c r="K484" s="79">
        <v>9496.7999999999993</v>
      </c>
      <c r="L484" s="79">
        <v>175.7</v>
      </c>
      <c r="M484" s="80">
        <v>406</v>
      </c>
      <c r="N484" s="83">
        <f t="shared" si="181"/>
        <v>24639934.32951308</v>
      </c>
      <c r="O484" s="79"/>
      <c r="P484" s="85"/>
      <c r="Q484" s="85"/>
      <c r="R484" s="85">
        <f t="shared" si="188"/>
        <v>6977187.2571999999</v>
      </c>
      <c r="S484" s="85">
        <f>+'Приложение №2'!E484-'Приложение №1'!R484</f>
        <v>17662747.072313081</v>
      </c>
      <c r="T484" s="85">
        <v>0</v>
      </c>
      <c r="U484" s="85">
        <f t="shared" si="184"/>
        <v>2594.5512519494023</v>
      </c>
      <c r="V484" s="85">
        <v>1199.2830200640001</v>
      </c>
      <c r="W484" s="87" t="s">
        <v>502</v>
      </c>
      <c r="X484" s="88" t="e">
        <f>+#REF!-'[1]Приложение №1'!$P568</f>
        <v>#REF!</v>
      </c>
      <c r="Z484" s="46">
        <f t="shared" si="189"/>
        <v>34827835.576784179</v>
      </c>
      <c r="AA484" s="31">
        <v>23086920.098178901</v>
      </c>
      <c r="AB484" s="31">
        <v>0</v>
      </c>
      <c r="AC484" s="31">
        <v>6822406.5515479296</v>
      </c>
      <c r="AD484" s="31">
        <v>0</v>
      </c>
      <c r="AE484" s="31">
        <v>0</v>
      </c>
      <c r="AF484" s="31"/>
      <c r="AG484" s="31">
        <v>1025719.6366826</v>
      </c>
      <c r="AH484" s="31">
        <v>0</v>
      </c>
      <c r="AI484" s="31">
        <v>0</v>
      </c>
      <c r="AJ484" s="31">
        <v>0</v>
      </c>
      <c r="AK484" s="31">
        <v>0</v>
      </c>
      <c r="AL484" s="31">
        <v>0</v>
      </c>
      <c r="AM484" s="31">
        <v>2868024.1263817302</v>
      </c>
      <c r="AN484" s="47">
        <v>348278.35576784099</v>
      </c>
      <c r="AO484" s="48">
        <v>676486.80822518002</v>
      </c>
      <c r="AP484" s="91">
        <f>+N484-'Приложение №2'!E484</f>
        <v>0</v>
      </c>
      <c r="AQ484" s="6">
        <v>5649461.0499999998</v>
      </c>
      <c r="AR484" s="6">
        <f>+(K484*13.29+L484*22.52)*12*0.85</f>
        <v>1327726.2071999998</v>
      </c>
      <c r="AS484" s="6">
        <f>+(K484*13.29+L484*22.52)*12*30</f>
        <v>46860924.959999993</v>
      </c>
      <c r="AT484" s="88">
        <f t="shared" si="190"/>
        <v>-29198177.887686912</v>
      </c>
    </row>
    <row r="485" spans="1:46">
      <c r="A485" s="120">
        <f t="shared" si="186"/>
        <v>469</v>
      </c>
      <c r="B485" s="121">
        <f t="shared" si="187"/>
        <v>28</v>
      </c>
      <c r="C485" s="68" t="s">
        <v>71</v>
      </c>
      <c r="D485" s="68" t="s">
        <v>524</v>
      </c>
      <c r="E485" s="69">
        <v>1997</v>
      </c>
      <c r="F485" s="69">
        <v>1997</v>
      </c>
      <c r="G485" s="69" t="s">
        <v>73</v>
      </c>
      <c r="H485" s="69">
        <v>9</v>
      </c>
      <c r="I485" s="69">
        <v>1</v>
      </c>
      <c r="J485" s="79">
        <v>2892.9</v>
      </c>
      <c r="K485" s="79">
        <v>2475.6999999999998</v>
      </c>
      <c r="L485" s="79">
        <v>0</v>
      </c>
      <c r="M485" s="80">
        <v>81</v>
      </c>
      <c r="N485" s="83">
        <f t="shared" si="181"/>
        <v>13615505.816754278</v>
      </c>
      <c r="O485" s="79"/>
      <c r="P485" s="85">
        <f>+'Приложение №2'!E485-'Приложение №1'!R485-'Приложение №1'!S485</f>
        <v>0</v>
      </c>
      <c r="Q485" s="85"/>
      <c r="R485" s="85">
        <f t="shared" si="188"/>
        <v>1789671.8205999997</v>
      </c>
      <c r="S485" s="85">
        <f>+'Приложение №2'!E485-'Приложение №1'!R485</f>
        <v>11825833.996154279</v>
      </c>
      <c r="T485" s="85">
        <f>+'Приложение №2'!E485-'Приложение №1'!P485-'Приложение №1'!Q485-'Приложение №1'!R485-'Приложение №1'!S485</f>
        <v>0</v>
      </c>
      <c r="U485" s="85">
        <f t="shared" si="184"/>
        <v>5499.6590123012802</v>
      </c>
      <c r="V485" s="85">
        <v>1200.2830200640001</v>
      </c>
      <c r="W485" s="87" t="s">
        <v>502</v>
      </c>
      <c r="X485" s="88" t="e">
        <f>+#REF!-'[1]Приложение №1'!$P1334</f>
        <v>#REF!</v>
      </c>
      <c r="Z485" s="46">
        <f t="shared" si="189"/>
        <v>15958327.59649813</v>
      </c>
      <c r="AA485" s="31">
        <v>5934192.4713683696</v>
      </c>
      <c r="AB485" s="31">
        <v>2374242.95769232</v>
      </c>
      <c r="AC485" s="31">
        <v>1753610.8507606201</v>
      </c>
      <c r="AD485" s="31">
        <v>1120637.7264123601</v>
      </c>
      <c r="AE485" s="31">
        <v>0</v>
      </c>
      <c r="AF485" s="31"/>
      <c r="AG485" s="31">
        <v>263647.88892809901</v>
      </c>
      <c r="AH485" s="31">
        <v>0</v>
      </c>
      <c r="AI485" s="31">
        <v>2597035.6702842899</v>
      </c>
      <c r="AJ485" s="31">
        <v>0</v>
      </c>
      <c r="AK485" s="31">
        <v>0</v>
      </c>
      <c r="AL485" s="31">
        <v>0</v>
      </c>
      <c r="AM485" s="31">
        <v>1448276.7490575099</v>
      </c>
      <c r="AN485" s="47">
        <v>159583.275964981</v>
      </c>
      <c r="AO485" s="48">
        <v>307100.00602957897</v>
      </c>
      <c r="AP485" s="91">
        <f>+N485-'Приложение №2'!E485</f>
        <v>0</v>
      </c>
      <c r="AQ485" s="6">
        <v>1454070.88</v>
      </c>
      <c r="AR485" s="6">
        <f>+(K485*13.29+L485*22.52)*12*0.85</f>
        <v>335600.94059999991</v>
      </c>
      <c r="AS485" s="6">
        <f>+(K485*13.29+L485*22.52)*12*30</f>
        <v>11844739.079999998</v>
      </c>
      <c r="AT485" s="88">
        <f t="shared" si="190"/>
        <v>-18905.083845719695</v>
      </c>
    </row>
    <row r="486" spans="1:46">
      <c r="A486" s="120">
        <f t="shared" si="186"/>
        <v>470</v>
      </c>
      <c r="B486" s="121">
        <f t="shared" si="187"/>
        <v>29</v>
      </c>
      <c r="C486" s="68" t="s">
        <v>71</v>
      </c>
      <c r="D486" s="68" t="s">
        <v>525</v>
      </c>
      <c r="E486" s="69">
        <v>1987</v>
      </c>
      <c r="F486" s="69">
        <v>2016</v>
      </c>
      <c r="G486" s="69" t="s">
        <v>73</v>
      </c>
      <c r="H486" s="69">
        <v>5</v>
      </c>
      <c r="I486" s="69">
        <v>4</v>
      </c>
      <c r="J486" s="79">
        <v>5812.1</v>
      </c>
      <c r="K486" s="79">
        <v>4766.5</v>
      </c>
      <c r="L486" s="79">
        <v>87</v>
      </c>
      <c r="M486" s="80">
        <v>201</v>
      </c>
      <c r="N486" s="83">
        <f t="shared" si="181"/>
        <v>30335468.022675052</v>
      </c>
      <c r="O486" s="79"/>
      <c r="P486" s="85">
        <v>3288504.7317224001</v>
      </c>
      <c r="Q486" s="85"/>
      <c r="R486" s="85">
        <f t="shared" si="188"/>
        <v>2857758.32</v>
      </c>
      <c r="S486" s="85">
        <f t="shared" si="191"/>
        <v>17785800</v>
      </c>
      <c r="T486" s="85">
        <f>+'Приложение №2'!E486-'Приложение №1'!P486-'Приложение №1'!R486-'Приложение №1'!S486</f>
        <v>6403404.9709526524</v>
      </c>
      <c r="U486" s="85">
        <f t="shared" si="184"/>
        <v>6364.3067287684989</v>
      </c>
      <c r="V486" s="85">
        <v>1201.2830200640001</v>
      </c>
      <c r="W486" s="87" t="s">
        <v>502</v>
      </c>
      <c r="X486" s="88" t="e">
        <f>+#REF!-'[1]Приложение №1'!$P570</f>
        <v>#REF!</v>
      </c>
      <c r="Z486" s="46">
        <f t="shared" si="189"/>
        <v>8348211.414400002</v>
      </c>
      <c r="AA486" s="31">
        <v>0</v>
      </c>
      <c r="AB486" s="31">
        <v>0</v>
      </c>
      <c r="AC486" s="31">
        <v>0</v>
      </c>
      <c r="AD486" s="31">
        <v>0</v>
      </c>
      <c r="AE486" s="31">
        <v>0</v>
      </c>
      <c r="AF486" s="31"/>
      <c r="AG486" s="31">
        <v>0</v>
      </c>
      <c r="AH486" s="31">
        <v>0</v>
      </c>
      <c r="AI486" s="31">
        <v>0</v>
      </c>
      <c r="AJ486" s="31">
        <v>7270908.1242173398</v>
      </c>
      <c r="AK486" s="31">
        <v>0</v>
      </c>
      <c r="AL486" s="31">
        <v>0</v>
      </c>
      <c r="AM486" s="31">
        <v>834821.14144000004</v>
      </c>
      <c r="AN486" s="47">
        <v>83482.114144000006</v>
      </c>
      <c r="AO486" s="48">
        <v>159000.03459866199</v>
      </c>
      <c r="AP486" s="91">
        <f>+N486-'Приложение №2'!E486</f>
        <v>0</v>
      </c>
      <c r="AQ486" s="6">
        <v>2353827.3199999998</v>
      </c>
      <c r="AR486" s="6">
        <f>+(K486*10+L486*20)*12*0.85</f>
        <v>503931</v>
      </c>
      <c r="AS486" s="6">
        <f>+(K486*10+L486*20)*12*30</f>
        <v>17785800</v>
      </c>
      <c r="AT486" s="88">
        <f t="shared" si="190"/>
        <v>0</v>
      </c>
    </row>
    <row r="487" spans="1:46">
      <c r="A487" s="120">
        <f t="shared" si="186"/>
        <v>471</v>
      </c>
      <c r="B487" s="121">
        <f t="shared" si="187"/>
        <v>30</v>
      </c>
      <c r="C487" s="68" t="s">
        <v>75</v>
      </c>
      <c r="D487" s="68" t="s">
        <v>526</v>
      </c>
      <c r="E487" s="69">
        <v>1991</v>
      </c>
      <c r="F487" s="69">
        <v>2007</v>
      </c>
      <c r="G487" s="69" t="s">
        <v>73</v>
      </c>
      <c r="H487" s="69">
        <v>9</v>
      </c>
      <c r="I487" s="69">
        <v>5</v>
      </c>
      <c r="J487" s="79">
        <v>17171.8</v>
      </c>
      <c r="K487" s="79">
        <v>14372.9</v>
      </c>
      <c r="L487" s="79">
        <v>1885.6</v>
      </c>
      <c r="M487" s="80">
        <v>500</v>
      </c>
      <c r="N487" s="83">
        <f t="shared" si="181"/>
        <v>17956800</v>
      </c>
      <c r="O487" s="79"/>
      <c r="P487" s="85">
        <f>+'Приложение №2'!E487-'Приложение №1'!R487</f>
        <v>7716317.4365999997</v>
      </c>
      <c r="Q487" s="85"/>
      <c r="R487" s="85">
        <v>10240482.5634</v>
      </c>
      <c r="S487" s="94"/>
      <c r="T487" s="85"/>
      <c r="U487" s="85">
        <f t="shared" si="184"/>
        <v>1249.3512095680064</v>
      </c>
      <c r="V487" s="85">
        <v>1202.2830200640001</v>
      </c>
      <c r="W487" s="87" t="s">
        <v>502</v>
      </c>
      <c r="X487" s="88" t="e">
        <f>+#REF!-'[1]Приложение №1'!$P174</f>
        <v>#REF!</v>
      </c>
      <c r="Z487" s="46">
        <f t="shared" si="189"/>
        <v>41065952.285400674</v>
      </c>
      <c r="AA487" s="31">
        <v>35121361.789660104</v>
      </c>
      <c r="AB487" s="31">
        <v>0</v>
      </c>
      <c r="AC487" s="31">
        <v>0</v>
      </c>
      <c r="AD487" s="31">
        <v>0</v>
      </c>
      <c r="AE487" s="31">
        <v>0</v>
      </c>
      <c r="AF487" s="31"/>
      <c r="AG487" s="31">
        <v>1560393.0841138901</v>
      </c>
      <c r="AH487" s="31">
        <v>0</v>
      </c>
      <c r="AI487" s="31">
        <v>0</v>
      </c>
      <c r="AJ487" s="31">
        <v>0</v>
      </c>
      <c r="AK487" s="31">
        <v>0</v>
      </c>
      <c r="AL487" s="31">
        <v>0</v>
      </c>
      <c r="AM487" s="31">
        <v>3171382.20279396</v>
      </c>
      <c r="AN487" s="47">
        <v>410659.52285400702</v>
      </c>
      <c r="AO487" s="48">
        <v>802155.68597870797</v>
      </c>
      <c r="AP487" s="91">
        <f>+N487-'Приложение №2'!E487</f>
        <v>0</v>
      </c>
      <c r="AR487" s="6">
        <f>+(K487*13.29+L487*22.52)*12*0.85</f>
        <v>2381491.4405999999</v>
      </c>
      <c r="AS487" s="6">
        <f>+(K487*13.29+L487*22.52)*12*30</f>
        <v>84052639.079999998</v>
      </c>
      <c r="AT487" s="88">
        <f t="shared" si="190"/>
        <v>-84052639.079999998</v>
      </c>
    </row>
    <row r="488" spans="1:46">
      <c r="A488" s="120">
        <f t="shared" si="186"/>
        <v>472</v>
      </c>
      <c r="B488" s="121">
        <f t="shared" si="187"/>
        <v>31</v>
      </c>
      <c r="C488" s="68" t="s">
        <v>75</v>
      </c>
      <c r="D488" s="68" t="s">
        <v>527</v>
      </c>
      <c r="E488" s="69">
        <v>1992</v>
      </c>
      <c r="F488" s="69">
        <v>2008</v>
      </c>
      <c r="G488" s="69" t="s">
        <v>73</v>
      </c>
      <c r="H488" s="69">
        <v>9</v>
      </c>
      <c r="I488" s="69">
        <v>5</v>
      </c>
      <c r="J488" s="79">
        <v>17240</v>
      </c>
      <c r="K488" s="79">
        <v>14691.6</v>
      </c>
      <c r="L488" s="79">
        <v>793.1</v>
      </c>
      <c r="M488" s="80">
        <v>518</v>
      </c>
      <c r="N488" s="83">
        <f t="shared" si="181"/>
        <v>17956800</v>
      </c>
      <c r="O488" s="79"/>
      <c r="P488" s="85">
        <f>207528.1202+6635786.94</f>
        <v>6843315.0602000002</v>
      </c>
      <c r="Q488" s="85"/>
      <c r="R488" s="85">
        <v>7749271.8798000002</v>
      </c>
      <c r="S488" s="94"/>
      <c r="T488" s="85">
        <f>+'Приложение №2'!E488-'Приложение №1'!P488-'Приложение №1'!R488</f>
        <v>3364213.0599999996</v>
      </c>
      <c r="U488" s="85">
        <f t="shared" si="184"/>
        <v>1222.249448664543</v>
      </c>
      <c r="V488" s="85">
        <v>1203.2830200640001</v>
      </c>
      <c r="W488" s="87" t="s">
        <v>502</v>
      </c>
      <c r="X488" s="88" t="e">
        <f>+#REF!-'[1]Приложение №1'!$P175</f>
        <v>#REF!</v>
      </c>
      <c r="Z488" s="46">
        <f t="shared" si="189"/>
        <v>41205480.870442212</v>
      </c>
      <c r="AA488" s="31">
        <v>35240692.613433197</v>
      </c>
      <c r="AB488" s="31">
        <v>0</v>
      </c>
      <c r="AC488" s="31">
        <v>0</v>
      </c>
      <c r="AD488" s="31">
        <v>0</v>
      </c>
      <c r="AE488" s="31">
        <v>0</v>
      </c>
      <c r="AF488" s="31"/>
      <c r="AG488" s="31">
        <v>1565694.7860596201</v>
      </c>
      <c r="AH488" s="31">
        <v>0</v>
      </c>
      <c r="AI488" s="31">
        <v>0</v>
      </c>
      <c r="AJ488" s="31">
        <v>0</v>
      </c>
      <c r="AK488" s="31">
        <v>0</v>
      </c>
      <c r="AL488" s="31">
        <v>0</v>
      </c>
      <c r="AM488" s="31">
        <v>3182157.5153523199</v>
      </c>
      <c r="AN488" s="47">
        <v>412054.80870442302</v>
      </c>
      <c r="AO488" s="48">
        <v>804881.14689265005</v>
      </c>
      <c r="AP488" s="91">
        <f>+N488-'Приложение №2'!E488</f>
        <v>0</v>
      </c>
      <c r="AQ488" s="6">
        <v>620</v>
      </c>
      <c r="AR488" s="6">
        <f>+(K488*13.29+L488*22.52)*12*0.85</f>
        <v>2173742.1551999999</v>
      </c>
      <c r="AS488" s="6">
        <f>+(K488*13.29+L488*22.52)*12*30</f>
        <v>76720311.359999999</v>
      </c>
      <c r="AT488" s="88">
        <f t="shared" si="190"/>
        <v>-76720311.359999999</v>
      </c>
    </row>
    <row r="489" spans="1:46">
      <c r="A489" s="120">
        <f t="shared" si="186"/>
        <v>473</v>
      </c>
      <c r="B489" s="121">
        <f t="shared" si="187"/>
        <v>32</v>
      </c>
      <c r="C489" s="68" t="s">
        <v>71</v>
      </c>
      <c r="D489" s="68" t="s">
        <v>88</v>
      </c>
      <c r="E489" s="69">
        <v>1990</v>
      </c>
      <c r="F489" s="69">
        <v>2017</v>
      </c>
      <c r="G489" s="69" t="s">
        <v>73</v>
      </c>
      <c r="H489" s="69">
        <v>9</v>
      </c>
      <c r="I489" s="69">
        <v>1</v>
      </c>
      <c r="J489" s="79">
        <v>3216.7</v>
      </c>
      <c r="K489" s="79">
        <v>2758.3</v>
      </c>
      <c r="L489" s="79">
        <v>0</v>
      </c>
      <c r="M489" s="80">
        <v>101</v>
      </c>
      <c r="N489" s="83">
        <f t="shared" ref="N489:N520" si="194">SUM(O489:T489)</f>
        <v>1275449.2849021256</v>
      </c>
      <c r="O489" s="79"/>
      <c r="P489" s="85"/>
      <c r="Q489" s="85"/>
      <c r="R489" s="85">
        <f>+AQ489+AR489</f>
        <v>1009698.5878754712</v>
      </c>
      <c r="S489" s="85">
        <f>+'Приложение №2'!E489-'Приложение №1'!R489</f>
        <v>265750.69702665438</v>
      </c>
      <c r="T489" s="85">
        <v>0</v>
      </c>
      <c r="U489" s="85">
        <f t="shared" si="184"/>
        <v>462.40412025600028</v>
      </c>
      <c r="V489" s="85">
        <v>1205.2830200640001</v>
      </c>
      <c r="W489" s="87" t="s">
        <v>502</v>
      </c>
      <c r="X489" s="88" t="e">
        <f>+#REF!-'[1]Приложение №1'!$P1312</f>
        <v>#REF!</v>
      </c>
      <c r="Z489" s="46">
        <f t="shared" si="189"/>
        <v>15264572.541393425</v>
      </c>
      <c r="AA489" s="31">
        <v>8237660.7623945801</v>
      </c>
      <c r="AB489" s="31">
        <v>3295849.96565906</v>
      </c>
      <c r="AC489" s="31">
        <v>0</v>
      </c>
      <c r="AD489" s="31">
        <v>1555634.31288529</v>
      </c>
      <c r="AE489" s="31">
        <v>0</v>
      </c>
      <c r="AF489" s="31"/>
      <c r="AG489" s="31">
        <v>365987.770061385</v>
      </c>
      <c r="AH489" s="31">
        <v>0</v>
      </c>
      <c r="AI489" s="31">
        <v>0</v>
      </c>
      <c r="AJ489" s="31">
        <v>0</v>
      </c>
      <c r="AK489" s="31">
        <v>0</v>
      </c>
      <c r="AL489" s="31">
        <v>0</v>
      </c>
      <c r="AM489" s="31">
        <v>1362557.50165258</v>
      </c>
      <c r="AN489" s="47">
        <v>152645.72541393401</v>
      </c>
      <c r="AO489" s="48">
        <v>294236.50332659599</v>
      </c>
      <c r="AP489" s="91">
        <f>+N489-'Приложение №2'!E489</f>
        <v>0</v>
      </c>
      <c r="AQ489" s="88">
        <f>1661335.31-R39</f>
        <v>635788.95647547126</v>
      </c>
      <c r="AR489" s="6">
        <f>+(K489*13.29+L489*22.52)*12*0.85</f>
        <v>373909.63140000001</v>
      </c>
      <c r="AS489" s="6">
        <f>+(K489*13.29+L489*22.52)*12*30-S39</f>
        <v>13196810.52</v>
      </c>
      <c r="AT489" s="88">
        <f t="shared" si="190"/>
        <v>-12931059.822973344</v>
      </c>
    </row>
    <row r="490" spans="1:46">
      <c r="A490" s="120">
        <f t="shared" si="186"/>
        <v>474</v>
      </c>
      <c r="B490" s="121">
        <f t="shared" si="187"/>
        <v>33</v>
      </c>
      <c r="C490" s="68" t="s">
        <v>71</v>
      </c>
      <c r="D490" s="68" t="s">
        <v>528</v>
      </c>
      <c r="E490" s="69">
        <v>1988</v>
      </c>
      <c r="F490" s="69">
        <v>2016</v>
      </c>
      <c r="G490" s="69" t="s">
        <v>73</v>
      </c>
      <c r="H490" s="69">
        <v>5</v>
      </c>
      <c r="I490" s="69">
        <v>6</v>
      </c>
      <c r="J490" s="79">
        <v>5149.1000000000004</v>
      </c>
      <c r="K490" s="79">
        <v>4596.3999999999996</v>
      </c>
      <c r="L490" s="79">
        <v>0</v>
      </c>
      <c r="M490" s="80">
        <v>197</v>
      </c>
      <c r="N490" s="83">
        <f t="shared" si="194"/>
        <v>22487460.028702125</v>
      </c>
      <c r="O490" s="79"/>
      <c r="P490" s="85">
        <v>2733720.5987020801</v>
      </c>
      <c r="Q490" s="85"/>
      <c r="R490" s="85">
        <f t="shared" si="188"/>
        <v>2624004.63</v>
      </c>
      <c r="S490" s="85">
        <f t="shared" si="191"/>
        <v>16547040</v>
      </c>
      <c r="T490" s="85">
        <f>+'Приложение №2'!E490-'Приложение №1'!P490-'Приложение №1'!Q490-'Приложение №1'!R490-'Приложение №1'!S490</f>
        <v>582694.80000004545</v>
      </c>
      <c r="U490" s="85">
        <f t="shared" si="184"/>
        <v>4892.4071074541225</v>
      </c>
      <c r="V490" s="85">
        <v>1206.2830200640001</v>
      </c>
      <c r="W490" s="87" t="s">
        <v>502</v>
      </c>
      <c r="X490" s="88" t="e">
        <f>+#REF!-'[1]Приложение №1'!$P951</f>
        <v>#REF!</v>
      </c>
      <c r="Z490" s="46">
        <f t="shared" si="189"/>
        <v>22653297.028702125</v>
      </c>
      <c r="AA490" s="31">
        <v>0</v>
      </c>
      <c r="AB490" s="31">
        <v>0</v>
      </c>
      <c r="AC490" s="31">
        <v>0</v>
      </c>
      <c r="AD490" s="31">
        <v>0</v>
      </c>
      <c r="AE490" s="31">
        <v>0</v>
      </c>
      <c r="AF490" s="31"/>
      <c r="AG490" s="31">
        <v>0</v>
      </c>
      <c r="AH490" s="31">
        <v>0</v>
      </c>
      <c r="AI490" s="31">
        <v>0</v>
      </c>
      <c r="AJ490" s="31">
        <v>0</v>
      </c>
      <c r="AK490" s="31">
        <v>22006228.384087902</v>
      </c>
      <c r="AL490" s="31">
        <v>0</v>
      </c>
      <c r="AM490" s="31">
        <v>141837</v>
      </c>
      <c r="AN490" s="31">
        <v>24000</v>
      </c>
      <c r="AO490" s="48">
        <v>481231.64461422397</v>
      </c>
      <c r="AP490" s="91">
        <f>+N490-'Приложение №2'!E490</f>
        <v>0</v>
      </c>
      <c r="AQ490" s="6">
        <v>2155171.83</v>
      </c>
      <c r="AR490" s="6">
        <f>+(K490*10+L490*20)*12*0.85</f>
        <v>468832.8</v>
      </c>
      <c r="AS490" s="6">
        <f>+(K490*10+L490*20)*12*30</f>
        <v>16547040</v>
      </c>
      <c r="AT490" s="88">
        <f t="shared" si="190"/>
        <v>0</v>
      </c>
    </row>
    <row r="491" spans="1:46">
      <c r="A491" s="120">
        <f t="shared" si="186"/>
        <v>475</v>
      </c>
      <c r="B491" s="121">
        <f t="shared" si="187"/>
        <v>34</v>
      </c>
      <c r="C491" s="68" t="s">
        <v>71</v>
      </c>
      <c r="D491" s="68" t="s">
        <v>529</v>
      </c>
      <c r="E491" s="69">
        <v>1994</v>
      </c>
      <c r="F491" s="69">
        <v>2017</v>
      </c>
      <c r="G491" s="69" t="s">
        <v>73</v>
      </c>
      <c r="H491" s="69">
        <v>10</v>
      </c>
      <c r="I491" s="69">
        <v>1</v>
      </c>
      <c r="J491" s="79">
        <v>3265.2</v>
      </c>
      <c r="K491" s="79">
        <v>2810.5</v>
      </c>
      <c r="L491" s="79">
        <v>0</v>
      </c>
      <c r="M491" s="80">
        <v>90</v>
      </c>
      <c r="N491" s="83">
        <f t="shared" si="194"/>
        <v>3419863.4142083386</v>
      </c>
      <c r="O491" s="79"/>
      <c r="P491" s="85"/>
      <c r="Q491" s="85"/>
      <c r="R491" s="85">
        <f t="shared" si="188"/>
        <v>2103623.1689999998</v>
      </c>
      <c r="S491" s="85">
        <f>+'Приложение №2'!E491-'Приложение №1'!R491</f>
        <v>1316240.2452083388</v>
      </c>
      <c r="T491" s="85">
        <v>0</v>
      </c>
      <c r="U491" s="85">
        <f t="shared" si="184"/>
        <v>1216.816728058473</v>
      </c>
      <c r="V491" s="85">
        <v>1207.2830200640001</v>
      </c>
      <c r="W491" s="87" t="s">
        <v>502</v>
      </c>
      <c r="X491" s="88" t="e">
        <f>+#REF!-'[1]Приложение №1'!$P954</f>
        <v>#REF!</v>
      </c>
      <c r="Z491" s="46">
        <f t="shared" si="189"/>
        <v>3340785.3491203762</v>
      </c>
      <c r="AA491" s="31">
        <v>0</v>
      </c>
      <c r="AB491" s="31">
        <v>0</v>
      </c>
      <c r="AC491" s="31">
        <v>0</v>
      </c>
      <c r="AD491" s="31">
        <v>0</v>
      </c>
      <c r="AE491" s="31">
        <v>0</v>
      </c>
      <c r="AF491" s="31"/>
      <c r="AG491" s="31">
        <v>0</v>
      </c>
      <c r="AH491" s="31">
        <v>0</v>
      </c>
      <c r="AI491" s="31">
        <v>2942363.2883842802</v>
      </c>
      <c r="AJ491" s="31">
        <v>0</v>
      </c>
      <c r="AK491" s="31">
        <v>0</v>
      </c>
      <c r="AL491" s="31">
        <v>0</v>
      </c>
      <c r="AM491" s="31">
        <v>300670.68142083398</v>
      </c>
      <c r="AN491" s="47">
        <v>33407.853491203801</v>
      </c>
      <c r="AO491" s="48">
        <v>64343.525824058503</v>
      </c>
      <c r="AP491" s="91">
        <f>+N491-'Приложение №2'!E491</f>
        <v>0</v>
      </c>
      <c r="AQ491" s="6">
        <v>1722637.41</v>
      </c>
      <c r="AR491" s="6">
        <f>+(K491*13.29+L491*22.52)*12*0.85</f>
        <v>380985.75899999996</v>
      </c>
      <c r="AS491" s="6">
        <f>+(K491*13.29+L491*22.52)*12*30</f>
        <v>13446556.199999999</v>
      </c>
      <c r="AT491" s="88">
        <f t="shared" si="190"/>
        <v>-12130315.954791661</v>
      </c>
    </row>
    <row r="492" spans="1:46">
      <c r="A492" s="120">
        <f t="shared" si="186"/>
        <v>476</v>
      </c>
      <c r="B492" s="121">
        <f t="shared" si="187"/>
        <v>35</v>
      </c>
      <c r="C492" s="68" t="s">
        <v>71</v>
      </c>
      <c r="D492" s="68" t="s">
        <v>530</v>
      </c>
      <c r="E492" s="69">
        <v>1989</v>
      </c>
      <c r="F492" s="69">
        <v>2017</v>
      </c>
      <c r="G492" s="69" t="s">
        <v>73</v>
      </c>
      <c r="H492" s="69">
        <v>10</v>
      </c>
      <c r="I492" s="69">
        <v>1</v>
      </c>
      <c r="J492" s="79">
        <v>3562.9</v>
      </c>
      <c r="K492" s="79">
        <v>3068</v>
      </c>
      <c r="L492" s="79">
        <v>0</v>
      </c>
      <c r="M492" s="80">
        <v>120</v>
      </c>
      <c r="N492" s="83">
        <f t="shared" si="194"/>
        <v>11503201.959506918</v>
      </c>
      <c r="O492" s="79"/>
      <c r="P492" s="85"/>
      <c r="Q492" s="85"/>
      <c r="R492" s="85">
        <f t="shared" si="188"/>
        <v>2214546.784</v>
      </c>
      <c r="S492" s="85">
        <f>+'Приложение №2'!E492-'Приложение №1'!R492</f>
        <v>9288655.1755069178</v>
      </c>
      <c r="T492" s="85">
        <v>0</v>
      </c>
      <c r="U492" s="85">
        <f t="shared" si="184"/>
        <v>3749.4139372577961</v>
      </c>
      <c r="V492" s="85">
        <v>1208.2830200640001</v>
      </c>
      <c r="W492" s="87" t="s">
        <v>502</v>
      </c>
      <c r="X492" s="88" t="e">
        <f>+#REF!-'[1]Приложение №1'!$P955</f>
        <v>#REF!</v>
      </c>
      <c r="Z492" s="46">
        <f t="shared" si="189"/>
        <v>21469720.476183787</v>
      </c>
      <c r="AA492" s="31">
        <v>7342919.2042242</v>
      </c>
      <c r="AB492" s="31">
        <v>2937868.0070875599</v>
      </c>
      <c r="AC492" s="31">
        <v>0</v>
      </c>
      <c r="AD492" s="31">
        <v>0</v>
      </c>
      <c r="AE492" s="31">
        <v>0</v>
      </c>
      <c r="AF492" s="31"/>
      <c r="AG492" s="31">
        <v>326235.65145619499</v>
      </c>
      <c r="AH492" s="31">
        <v>0</v>
      </c>
      <c r="AI492" s="31">
        <v>3213549.81143517</v>
      </c>
      <c r="AJ492" s="31">
        <v>5105615.6190507403</v>
      </c>
      <c r="AK492" s="31">
        <v>0</v>
      </c>
      <c r="AL492" s="31">
        <v>0</v>
      </c>
      <c r="AM492" s="31">
        <v>1914957.5722048399</v>
      </c>
      <c r="AN492" s="47">
        <v>214697.20476183799</v>
      </c>
      <c r="AO492" s="48">
        <v>413877.40596324601</v>
      </c>
      <c r="AP492" s="91">
        <f>+N492-'Приложение №2'!E492</f>
        <v>0</v>
      </c>
      <c r="AQ492" s="6">
        <v>1798654.84</v>
      </c>
      <c r="AR492" s="6">
        <f>+(K492*13.29+L492*22.52)*12*0.85</f>
        <v>415891.9439999999</v>
      </c>
      <c r="AS492" s="6">
        <f>+(K492*13.29+L492*22.52)*12*30</f>
        <v>14678539.199999997</v>
      </c>
      <c r="AT492" s="88">
        <f t="shared" si="190"/>
        <v>-5389884.0244930796</v>
      </c>
    </row>
    <row r="493" spans="1:46">
      <c r="A493" s="120">
        <f t="shared" si="186"/>
        <v>477</v>
      </c>
      <c r="B493" s="121">
        <f t="shared" si="187"/>
        <v>36</v>
      </c>
      <c r="C493" s="68" t="s">
        <v>71</v>
      </c>
      <c r="D493" s="68" t="s">
        <v>531</v>
      </c>
      <c r="E493" s="69">
        <v>1989</v>
      </c>
      <c r="F493" s="69">
        <v>2016</v>
      </c>
      <c r="G493" s="69" t="s">
        <v>73</v>
      </c>
      <c r="H493" s="69">
        <v>5</v>
      </c>
      <c r="I493" s="69">
        <v>4</v>
      </c>
      <c r="J493" s="79">
        <v>5827.1</v>
      </c>
      <c r="K493" s="79">
        <v>4877.5</v>
      </c>
      <c r="L493" s="79">
        <v>0</v>
      </c>
      <c r="M493" s="80">
        <v>218</v>
      </c>
      <c r="N493" s="83">
        <f t="shared" si="194"/>
        <v>18513063.034030862</v>
      </c>
      <c r="O493" s="79"/>
      <c r="P493" s="85"/>
      <c r="Q493" s="85"/>
      <c r="R493" s="85">
        <f t="shared" si="188"/>
        <v>2791378.78</v>
      </c>
      <c r="S493" s="85">
        <f>+'Приложение №2'!E493-'Приложение №1'!R493</f>
        <v>15721684.254030863</v>
      </c>
      <c r="T493" s="85">
        <v>0</v>
      </c>
      <c r="U493" s="85">
        <f t="shared" si="184"/>
        <v>3795.6049275306741</v>
      </c>
      <c r="V493" s="85">
        <v>1209.2830200640001</v>
      </c>
      <c r="W493" s="87" t="s">
        <v>502</v>
      </c>
      <c r="X493" s="88" t="e">
        <f>+#REF!-'[1]Приложение №1'!$P573</f>
        <v>#REF!</v>
      </c>
      <c r="Z493" s="46">
        <f t="shared" si="189"/>
        <v>20671116.862985972</v>
      </c>
      <c r="AA493" s="31">
        <v>9672123.3663251493</v>
      </c>
      <c r="AB493" s="31">
        <v>4139883.0594339101</v>
      </c>
      <c r="AC493" s="31">
        <v>0</v>
      </c>
      <c r="AD493" s="31">
        <v>3903303.7014767202</v>
      </c>
      <c r="AE493" s="31">
        <v>0</v>
      </c>
      <c r="AF493" s="31"/>
      <c r="AG493" s="31">
        <v>401573.35786682402</v>
      </c>
      <c r="AH493" s="31">
        <v>0</v>
      </c>
      <c r="AI493" s="31">
        <v>0</v>
      </c>
      <c r="AJ493" s="31">
        <v>0</v>
      </c>
      <c r="AK493" s="31">
        <v>0</v>
      </c>
      <c r="AL493" s="31">
        <v>0</v>
      </c>
      <c r="AM493" s="31">
        <v>1951342.6603252499</v>
      </c>
      <c r="AN493" s="47">
        <v>206711.16862986001</v>
      </c>
      <c r="AO493" s="48">
        <v>396179.54892826098</v>
      </c>
      <c r="AP493" s="91">
        <f>+N493-'Приложение №2'!E493</f>
        <v>0</v>
      </c>
      <c r="AQ493" s="6">
        <v>2293873.7799999998</v>
      </c>
      <c r="AR493" s="6">
        <f>+(K493*10+L493*20)*12*0.85</f>
        <v>497505</v>
      </c>
      <c r="AS493" s="6">
        <f>+(K493*10+L493*20)*12*30</f>
        <v>17559000</v>
      </c>
      <c r="AT493" s="88">
        <f t="shared" si="190"/>
        <v>-1837315.7459691372</v>
      </c>
    </row>
    <row r="494" spans="1:46">
      <c r="A494" s="120">
        <f t="shared" si="186"/>
        <v>478</v>
      </c>
      <c r="B494" s="121">
        <f t="shared" si="187"/>
        <v>37</v>
      </c>
      <c r="C494" s="68" t="s">
        <v>71</v>
      </c>
      <c r="D494" s="68" t="s">
        <v>532</v>
      </c>
      <c r="E494" s="69">
        <v>1994</v>
      </c>
      <c r="F494" s="69">
        <v>1994</v>
      </c>
      <c r="G494" s="69" t="s">
        <v>73</v>
      </c>
      <c r="H494" s="69">
        <v>10</v>
      </c>
      <c r="I494" s="69">
        <v>1</v>
      </c>
      <c r="J494" s="79">
        <v>4860.7</v>
      </c>
      <c r="K494" s="79">
        <v>4172.3999999999996</v>
      </c>
      <c r="L494" s="79">
        <v>0</v>
      </c>
      <c r="M494" s="80">
        <v>162</v>
      </c>
      <c r="N494" s="83">
        <f t="shared" si="194"/>
        <v>3591360.0000000023</v>
      </c>
      <c r="O494" s="79"/>
      <c r="P494" s="85"/>
      <c r="Q494" s="85"/>
      <c r="R494" s="85">
        <v>2136734.9907999998</v>
      </c>
      <c r="S494" s="94"/>
      <c r="T494" s="85">
        <f>+'Приложение №2'!E494-'Приложение №1'!R494</f>
        <v>1454625.0092000025</v>
      </c>
      <c r="U494" s="85">
        <f t="shared" si="184"/>
        <v>860.74201898188153</v>
      </c>
      <c r="V494" s="85">
        <v>1210.2830200640001</v>
      </c>
      <c r="W494" s="87" t="s">
        <v>502</v>
      </c>
      <c r="X494" s="88"/>
      <c r="Z494" s="46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1"/>
      <c r="AN494" s="47"/>
      <c r="AO494" s="48"/>
      <c r="AP494" s="91">
        <f>+N494-'Приложение №2'!E494</f>
        <v>0</v>
      </c>
      <c r="AR494" s="6">
        <f>+(K494*13.29+L494*22.52)*12*0.85</f>
        <v>565602.1991999998</v>
      </c>
      <c r="AS494" s="6">
        <f>+(K494*13.29+L494*22.52)*12*30</f>
        <v>19962430.559999995</v>
      </c>
      <c r="AT494" s="88">
        <f t="shared" si="190"/>
        <v>-19962430.559999995</v>
      </c>
    </row>
    <row r="495" spans="1:46">
      <c r="A495" s="120">
        <f t="shared" si="186"/>
        <v>479</v>
      </c>
      <c r="B495" s="121">
        <f t="shared" si="187"/>
        <v>38</v>
      </c>
      <c r="C495" s="68" t="s">
        <v>71</v>
      </c>
      <c r="D495" s="68" t="s">
        <v>533</v>
      </c>
      <c r="E495" s="69">
        <v>1994</v>
      </c>
      <c r="F495" s="69">
        <v>1994</v>
      </c>
      <c r="G495" s="69" t="s">
        <v>73</v>
      </c>
      <c r="H495" s="69">
        <v>10</v>
      </c>
      <c r="I495" s="69">
        <v>1</v>
      </c>
      <c r="J495" s="79">
        <v>3200.9</v>
      </c>
      <c r="K495" s="79">
        <v>2751.2</v>
      </c>
      <c r="L495" s="79">
        <v>0</v>
      </c>
      <c r="M495" s="80">
        <v>107</v>
      </c>
      <c r="N495" s="83">
        <f t="shared" si="194"/>
        <v>14159244.434273489</v>
      </c>
      <c r="O495" s="79"/>
      <c r="P495" s="85">
        <v>1140762.2226702401</v>
      </c>
      <c r="Q495" s="85"/>
      <c r="R495" s="85">
        <f t="shared" si="188"/>
        <v>1819924.9996</v>
      </c>
      <c r="S495" s="85">
        <f>+'Приложение №2'!E495-'Приложение №1'!P495-'Приложение №1'!Q495-'Приложение №1'!R495</f>
        <v>11198557.21200325</v>
      </c>
      <c r="T495" s="85"/>
      <c r="U495" s="85">
        <f t="shared" si="184"/>
        <v>5146.5703817510503</v>
      </c>
      <c r="V495" s="85">
        <v>1211.2830200640001</v>
      </c>
      <c r="W495" s="87" t="s">
        <v>502</v>
      </c>
      <c r="X495" s="88" t="e">
        <f>+#REF!-'[1]Приложение №1'!$P957</f>
        <v>#REF!</v>
      </c>
      <c r="Z495" s="46">
        <f t="shared" si="189"/>
        <v>19454250.558480993</v>
      </c>
      <c r="AA495" s="31">
        <v>0</v>
      </c>
      <c r="AB495" s="31">
        <v>0</v>
      </c>
      <c r="AC495" s="31">
        <v>0</v>
      </c>
      <c r="AD495" s="31">
        <v>0</v>
      </c>
      <c r="AE495" s="31">
        <v>0</v>
      </c>
      <c r="AF495" s="31"/>
      <c r="AG495" s="31">
        <v>0</v>
      </c>
      <c r="AH495" s="31">
        <v>0</v>
      </c>
      <c r="AI495" s="31">
        <v>0</v>
      </c>
      <c r="AJ495" s="31">
        <v>0</v>
      </c>
      <c r="AK495" s="31">
        <v>18910849.8042075</v>
      </c>
      <c r="AL495" s="31">
        <v>0</v>
      </c>
      <c r="AM495" s="31">
        <v>105858.77</v>
      </c>
      <c r="AN495" s="31">
        <v>24000</v>
      </c>
      <c r="AO495" s="48">
        <v>413541.98427349201</v>
      </c>
      <c r="AP495" s="91">
        <f>+N495-'Приложение №2'!E495</f>
        <v>0</v>
      </c>
      <c r="AQ495" s="6">
        <f>1634745.79-187767.96</f>
        <v>1446977.83</v>
      </c>
      <c r="AR495" s="6">
        <f>+(K495*13.29+L495*22.52)*12*0.85</f>
        <v>372947.16959999991</v>
      </c>
      <c r="AS495" s="6">
        <f>+(K495*13.29+L495*22.52)*12*30-105832.49</f>
        <v>13057008.789999997</v>
      </c>
      <c r="AT495" s="88">
        <f t="shared" si="190"/>
        <v>-1858451.5779967476</v>
      </c>
    </row>
    <row r="496" spans="1:46">
      <c r="A496" s="120">
        <f t="shared" si="186"/>
        <v>480</v>
      </c>
      <c r="B496" s="121">
        <f t="shared" si="187"/>
        <v>39</v>
      </c>
      <c r="C496" s="68" t="s">
        <v>71</v>
      </c>
      <c r="D496" s="68" t="s">
        <v>326</v>
      </c>
      <c r="E496" s="69">
        <v>1995</v>
      </c>
      <c r="F496" s="69">
        <v>2010</v>
      </c>
      <c r="G496" s="69" t="s">
        <v>111</v>
      </c>
      <c r="H496" s="69">
        <v>9</v>
      </c>
      <c r="I496" s="69">
        <v>1</v>
      </c>
      <c r="J496" s="79">
        <v>2996.5</v>
      </c>
      <c r="K496" s="79">
        <v>2550.1</v>
      </c>
      <c r="L496" s="79">
        <v>76.599999999999994</v>
      </c>
      <c r="M496" s="80">
        <v>83</v>
      </c>
      <c r="N496" s="83">
        <f t="shared" si="194"/>
        <v>28151375.461213551</v>
      </c>
      <c r="O496" s="79"/>
      <c r="P496" s="85">
        <v>3090162.8634445299</v>
      </c>
      <c r="Q496" s="85"/>
      <c r="R496" s="85">
        <f t="shared" si="188"/>
        <v>437725.94620000006</v>
      </c>
      <c r="S496" s="85">
        <f t="shared" si="191"/>
        <v>12322887.476784127</v>
      </c>
      <c r="T496" s="85">
        <f>+'Приложение №2'!E496-'Приложение №1'!P496-'Приложение №1'!R496-'Приложение №1'!S496</f>
        <v>12300599.174784897</v>
      </c>
      <c r="U496" s="85">
        <f t="shared" si="184"/>
        <v>11039.322168234012</v>
      </c>
      <c r="V496" s="85">
        <v>1212.2830200640001</v>
      </c>
      <c r="W496" s="87" t="s">
        <v>502</v>
      </c>
      <c r="X496" s="88" t="e">
        <f>+#REF!-'[1]Приложение №1'!$P1320</f>
        <v>#REF!</v>
      </c>
      <c r="Z496" s="46">
        <f t="shared" si="189"/>
        <v>13446173.905525669</v>
      </c>
      <c r="AA496" s="31">
        <v>6133316.7977849701</v>
      </c>
      <c r="AB496" s="31">
        <v>2453911.6795918699</v>
      </c>
      <c r="AC496" s="31">
        <v>1812454.0010526499</v>
      </c>
      <c r="AD496" s="31">
        <v>1158241.19706242</v>
      </c>
      <c r="AE496" s="31">
        <v>0</v>
      </c>
      <c r="AF496" s="31"/>
      <c r="AG496" s="31">
        <v>272494.70482550497</v>
      </c>
      <c r="AH496" s="31">
        <v>0</v>
      </c>
      <c r="AI496" s="31">
        <v>0</v>
      </c>
      <c r="AJ496" s="31">
        <v>0</v>
      </c>
      <c r="AK496" s="31">
        <v>0</v>
      </c>
      <c r="AL496" s="31">
        <v>0</v>
      </c>
      <c r="AM496" s="31">
        <v>1222586.4968225299</v>
      </c>
      <c r="AN496" s="47">
        <v>134461.739055257</v>
      </c>
      <c r="AO496" s="48">
        <v>258707.28933046499</v>
      </c>
      <c r="AP496" s="91">
        <f>+N496-'Приложение №2'!E496</f>
        <v>0</v>
      </c>
      <c r="AQ496" s="88">
        <f>1427710.38-R237</f>
        <v>74444.164000000106</v>
      </c>
      <c r="AR496" s="6">
        <f>+(K496*13.29+L496*22.52)*12*0.85</f>
        <v>363281.78219999996</v>
      </c>
      <c r="AS496" s="6">
        <f>+(K496*13.29+L496*22.52)*12*30-S237</f>
        <v>12322887.476784127</v>
      </c>
      <c r="AT496" s="88">
        <f t="shared" si="190"/>
        <v>0</v>
      </c>
    </row>
    <row r="497" spans="1:46">
      <c r="A497" s="120">
        <f t="shared" si="186"/>
        <v>481</v>
      </c>
      <c r="B497" s="121">
        <f t="shared" si="187"/>
        <v>40</v>
      </c>
      <c r="C497" s="68" t="s">
        <v>71</v>
      </c>
      <c r="D497" s="68" t="s">
        <v>534</v>
      </c>
      <c r="E497" s="69">
        <v>1994</v>
      </c>
      <c r="F497" s="69">
        <v>1994</v>
      </c>
      <c r="G497" s="69" t="s">
        <v>73</v>
      </c>
      <c r="H497" s="69">
        <v>10</v>
      </c>
      <c r="I497" s="69">
        <v>1</v>
      </c>
      <c r="J497" s="79">
        <v>3166.2</v>
      </c>
      <c r="K497" s="79">
        <v>2444.1</v>
      </c>
      <c r="L497" s="79">
        <v>336.1</v>
      </c>
      <c r="M497" s="80">
        <v>81</v>
      </c>
      <c r="N497" s="83">
        <f t="shared" si="194"/>
        <v>7069135.4749076217</v>
      </c>
      <c r="O497" s="79"/>
      <c r="P497" s="85"/>
      <c r="Q497" s="85"/>
      <c r="R497" s="85">
        <f t="shared" si="188"/>
        <v>739592.79219999991</v>
      </c>
      <c r="S497" s="85">
        <f>+'Приложение №2'!E497-'Приложение №1'!R497</f>
        <v>6329542.6827076217</v>
      </c>
      <c r="T497" s="85">
        <v>0</v>
      </c>
      <c r="U497" s="85">
        <f t="shared" si="184"/>
        <v>2892.3266130304087</v>
      </c>
      <c r="V497" s="85">
        <v>1213.2830200640001</v>
      </c>
      <c r="W497" s="87" t="s">
        <v>502</v>
      </c>
      <c r="X497" s="88" t="e">
        <f>+#REF!-'[1]Приложение №1'!$P576</f>
        <v>#REF!</v>
      </c>
      <c r="Z497" s="46">
        <f t="shared" si="189"/>
        <v>9992018.8381021693</v>
      </c>
      <c r="AA497" s="31">
        <v>6623579.5797926299</v>
      </c>
      <c r="AB497" s="31">
        <v>0</v>
      </c>
      <c r="AC497" s="31">
        <v>1957331.36025541</v>
      </c>
      <c r="AD497" s="31">
        <v>0</v>
      </c>
      <c r="AE497" s="31">
        <v>0</v>
      </c>
      <c r="AF497" s="31"/>
      <c r="AG497" s="31">
        <v>294276.39595196903</v>
      </c>
      <c r="AH497" s="31">
        <v>0</v>
      </c>
      <c r="AI497" s="31">
        <v>0</v>
      </c>
      <c r="AJ497" s="31">
        <v>0</v>
      </c>
      <c r="AK497" s="31">
        <v>0</v>
      </c>
      <c r="AL497" s="31">
        <v>0</v>
      </c>
      <c r="AM497" s="31">
        <v>822828.94197537901</v>
      </c>
      <c r="AN497" s="47">
        <v>99920.188381021595</v>
      </c>
      <c r="AO497" s="48">
        <v>194082.37174575901</v>
      </c>
      <c r="AP497" s="91">
        <f>+N497-'Приложение №2'!E497</f>
        <v>0</v>
      </c>
      <c r="AQ497" s="6">
        <f>1768426.79-363720.72-1073634.1</f>
        <v>331071.96999999997</v>
      </c>
      <c r="AR497" s="6">
        <f>+(K497*13.29+L497*22.52)*12*0.85</f>
        <v>408520.82219999994</v>
      </c>
      <c r="AS497" s="6">
        <f>+(K497*13.29+L497*22.52)*12*30-166487.48-2093121.55</f>
        <v>12158772.929999998</v>
      </c>
      <c r="AT497" s="88">
        <f t="shared" si="190"/>
        <v>-5829230.2472923761</v>
      </c>
    </row>
    <row r="498" spans="1:46">
      <c r="A498" s="120">
        <f t="shared" si="186"/>
        <v>482</v>
      </c>
      <c r="B498" s="121">
        <f t="shared" si="187"/>
        <v>41</v>
      </c>
      <c r="C498" s="68" t="s">
        <v>71</v>
      </c>
      <c r="D498" s="68" t="s">
        <v>92</v>
      </c>
      <c r="E498" s="69">
        <v>1990</v>
      </c>
      <c r="F498" s="69">
        <v>1990</v>
      </c>
      <c r="G498" s="69" t="s">
        <v>73</v>
      </c>
      <c r="H498" s="69">
        <v>5</v>
      </c>
      <c r="I498" s="69">
        <v>8</v>
      </c>
      <c r="J498" s="79">
        <v>7467.3</v>
      </c>
      <c r="K498" s="79">
        <v>6603.4</v>
      </c>
      <c r="L498" s="79">
        <v>0</v>
      </c>
      <c r="M498" s="80">
        <v>290</v>
      </c>
      <c r="N498" s="83">
        <f t="shared" si="194"/>
        <v>5116420.3570661349</v>
      </c>
      <c r="O498" s="79"/>
      <c r="P498" s="85">
        <v>1268562.6795129599</v>
      </c>
      <c r="Q498" s="85"/>
      <c r="R498" s="85">
        <f>+AR498</f>
        <v>673546.79999999993</v>
      </c>
      <c r="S498" s="85">
        <f>+'Приложение №2'!E498-'Приложение №1'!P498-R498</f>
        <v>3174310.8775531752</v>
      </c>
      <c r="T498" s="85">
        <f>+'Приложение №2'!E498-'Приложение №1'!P498-'Приложение №1'!Q498-'Приложение №1'!R498-'Приложение №1'!S498</f>
        <v>0</v>
      </c>
      <c r="U498" s="85">
        <f t="shared" si="184"/>
        <v>774.81605794986444</v>
      </c>
      <c r="V498" s="85">
        <v>1214.2830200640001</v>
      </c>
      <c r="W498" s="87" t="s">
        <v>502</v>
      </c>
      <c r="X498" s="88" t="e">
        <f>+#REF!-'[1]Приложение №1'!$P367</f>
        <v>#REF!</v>
      </c>
      <c r="Z498" s="46">
        <f t="shared" si="189"/>
        <v>55317447.938477129</v>
      </c>
      <c r="AA498" s="31">
        <v>0</v>
      </c>
      <c r="AB498" s="31">
        <v>0</v>
      </c>
      <c r="AC498" s="31">
        <v>5006928.9614249198</v>
      </c>
      <c r="AD498" s="31">
        <v>0</v>
      </c>
      <c r="AE498" s="31">
        <v>0</v>
      </c>
      <c r="AF498" s="31"/>
      <c r="AG498" s="31">
        <v>0</v>
      </c>
      <c r="AH498" s="31">
        <v>0</v>
      </c>
      <c r="AI498" s="31">
        <v>0</v>
      </c>
      <c r="AJ498" s="31">
        <v>0</v>
      </c>
      <c r="AK498" s="31">
        <v>43172023.5903835</v>
      </c>
      <c r="AL498" s="31">
        <v>0</v>
      </c>
      <c r="AM498" s="31">
        <v>5531744.7938477099</v>
      </c>
      <c r="AN498" s="47">
        <v>553174.47938477097</v>
      </c>
      <c r="AO498" s="48">
        <v>1053576.11343623</v>
      </c>
      <c r="AP498" s="91">
        <f>+N498-'Приложение №2'!E498</f>
        <v>0</v>
      </c>
      <c r="AQ498" s="88">
        <f>3256134.06-R43</f>
        <v>-673546.79999999981</v>
      </c>
      <c r="AR498" s="6">
        <f>+(K498*10+L498*20)*12*0.85</f>
        <v>673546.79999999993</v>
      </c>
      <c r="AS498" s="6">
        <f>+(K498*10+L498*20)*12*30-S43</f>
        <v>15658775.140227767</v>
      </c>
      <c r="AT498" s="88">
        <f t="shared" si="190"/>
        <v>-12484464.262674592</v>
      </c>
    </row>
    <row r="499" spans="1:46">
      <c r="A499" s="120">
        <f t="shared" si="186"/>
        <v>483</v>
      </c>
      <c r="B499" s="121">
        <f t="shared" si="187"/>
        <v>42</v>
      </c>
      <c r="C499" s="68" t="s">
        <v>75</v>
      </c>
      <c r="D499" s="68" t="s">
        <v>535</v>
      </c>
      <c r="E499" s="69">
        <v>1994</v>
      </c>
      <c r="F499" s="69">
        <v>2005</v>
      </c>
      <c r="G499" s="69" t="s">
        <v>73</v>
      </c>
      <c r="H499" s="69">
        <v>10</v>
      </c>
      <c r="I499" s="69">
        <v>1</v>
      </c>
      <c r="J499" s="79">
        <v>3221.8</v>
      </c>
      <c r="K499" s="79">
        <v>2772.9</v>
      </c>
      <c r="L499" s="79">
        <v>0</v>
      </c>
      <c r="M499" s="80">
        <v>100</v>
      </c>
      <c r="N499" s="83">
        <f t="shared" si="194"/>
        <v>3591360.0000000023</v>
      </c>
      <c r="O499" s="79"/>
      <c r="P499" s="85">
        <f>+'Приложение №2'!E499-'Приложение №1'!R499</f>
        <v>1908022.4918000023</v>
      </c>
      <c r="Q499" s="85"/>
      <c r="R499" s="85">
        <v>1683337.5082</v>
      </c>
      <c r="S499" s="85">
        <f>+AS499</f>
        <v>0</v>
      </c>
      <c r="T499" s="85">
        <f>+'Приложение №2'!E499-'Приложение №1'!R499-P499</f>
        <v>0</v>
      </c>
      <c r="U499" s="85">
        <f t="shared" si="184"/>
        <v>1295.1639078221365</v>
      </c>
      <c r="V499" s="85">
        <v>1215.2830200640001</v>
      </c>
      <c r="W499" s="87" t="s">
        <v>502</v>
      </c>
      <c r="X499" s="88" t="e">
        <f>+#REF!-'[1]Приложение №1'!$P187</f>
        <v>#REF!</v>
      </c>
      <c r="Z499" s="46">
        <f t="shared" ref="Z499" si="195">SUM(AA499:AO499)</f>
        <v>12312273.314337615</v>
      </c>
      <c r="AA499" s="31">
        <v>6644426.5309337201</v>
      </c>
      <c r="AB499" s="31">
        <v>2658404.31955786</v>
      </c>
      <c r="AC499" s="31">
        <v>0</v>
      </c>
      <c r="AD499" s="31">
        <v>1254761.2968176201</v>
      </c>
      <c r="AE499" s="31">
        <v>0</v>
      </c>
      <c r="AF499" s="31"/>
      <c r="AG499" s="31">
        <v>295202.59689429699</v>
      </c>
      <c r="AH499" s="31">
        <v>0</v>
      </c>
      <c r="AI499" s="31">
        <v>0</v>
      </c>
      <c r="AJ499" s="31">
        <v>0</v>
      </c>
      <c r="AK499" s="31">
        <v>0</v>
      </c>
      <c r="AL499" s="31">
        <v>0</v>
      </c>
      <c r="AM499" s="31">
        <v>1099027.19655956</v>
      </c>
      <c r="AN499" s="47">
        <v>123122.733143376</v>
      </c>
      <c r="AO499" s="48">
        <v>237328.64043118199</v>
      </c>
      <c r="AP499" s="91">
        <f>+N499-'Приложение №2'!E499</f>
        <v>0</v>
      </c>
      <c r="AR499" s="6">
        <f>+(K499*13.29+L499*22.52)*12*0.85</f>
        <v>375888.7782</v>
      </c>
      <c r="AT499" s="88">
        <f t="shared" si="190"/>
        <v>0</v>
      </c>
    </row>
    <row r="500" spans="1:46">
      <c r="A500" s="120">
        <f t="shared" si="186"/>
        <v>484</v>
      </c>
      <c r="B500" s="121">
        <f t="shared" si="187"/>
        <v>43</v>
      </c>
      <c r="C500" s="68" t="s">
        <v>71</v>
      </c>
      <c r="D500" s="68" t="s">
        <v>536</v>
      </c>
      <c r="E500" s="69">
        <v>1985</v>
      </c>
      <c r="F500" s="69">
        <v>2009</v>
      </c>
      <c r="G500" s="69" t="s">
        <v>73</v>
      </c>
      <c r="H500" s="69">
        <v>5</v>
      </c>
      <c r="I500" s="69">
        <v>4</v>
      </c>
      <c r="J500" s="79">
        <v>5739.1</v>
      </c>
      <c r="K500" s="79">
        <v>4751.1000000000004</v>
      </c>
      <c r="L500" s="79">
        <v>96</v>
      </c>
      <c r="M500" s="80">
        <v>191</v>
      </c>
      <c r="N500" s="83">
        <f t="shared" si="194"/>
        <v>3723951.8689671163</v>
      </c>
      <c r="O500" s="79"/>
      <c r="P500" s="85"/>
      <c r="Q500" s="85"/>
      <c r="R500" s="85">
        <f t="shared" si="188"/>
        <v>2103716.6800000002</v>
      </c>
      <c r="S500" s="85">
        <f>+'Приложение №2'!E500-'Приложение №1'!R500</f>
        <v>1620235.1889671162</v>
      </c>
      <c r="T500" s="85">
        <v>0</v>
      </c>
      <c r="U500" s="85">
        <f t="shared" si="184"/>
        <v>783.80835363749782</v>
      </c>
      <c r="V500" s="85">
        <v>1216.2830200640001</v>
      </c>
      <c r="W500" s="87" t="s">
        <v>502</v>
      </c>
      <c r="X500" s="88">
        <f>+S500-'[1]Приложение №1'!$P579</f>
        <v>-2563980.3941420037</v>
      </c>
      <c r="Z500" s="46">
        <f t="shared" si="189"/>
        <v>4184215.5831091194</v>
      </c>
      <c r="AA500" s="31">
        <v>0</v>
      </c>
      <c r="AB500" s="31">
        <v>0</v>
      </c>
      <c r="AC500" s="31">
        <v>3644259.2989712199</v>
      </c>
      <c r="AD500" s="31">
        <v>0</v>
      </c>
      <c r="AE500" s="31">
        <v>0</v>
      </c>
      <c r="AF500" s="31"/>
      <c r="AG500" s="31">
        <v>0</v>
      </c>
      <c r="AH500" s="31">
        <v>0</v>
      </c>
      <c r="AI500" s="31">
        <v>0</v>
      </c>
      <c r="AJ500" s="31">
        <v>0</v>
      </c>
      <c r="AK500" s="31">
        <v>0</v>
      </c>
      <c r="AL500" s="31">
        <v>0</v>
      </c>
      <c r="AM500" s="31">
        <v>418421.55831091199</v>
      </c>
      <c r="AN500" s="47">
        <v>41842.155831091201</v>
      </c>
      <c r="AO500" s="48">
        <v>79692.569995896294</v>
      </c>
      <c r="AP500" s="91">
        <f>+N500-'Приложение №2'!E500</f>
        <v>0</v>
      </c>
      <c r="AQ500" s="6">
        <f>2310305.52-710785.04</f>
        <v>1599520.48</v>
      </c>
      <c r="AR500" s="6">
        <f t="shared" ref="AR500:AR507" si="196">+(K500*10+L500*20)*12*0.85</f>
        <v>504196.2</v>
      </c>
      <c r="AS500" s="6">
        <f>+(K500*10+L500*20)*12*30-979982.96</f>
        <v>16815177.039999999</v>
      </c>
      <c r="AT500" s="88">
        <f t="shared" si="190"/>
        <v>-15194941.851032883</v>
      </c>
    </row>
    <row r="501" spans="1:46">
      <c r="A501" s="120">
        <f t="shared" si="186"/>
        <v>485</v>
      </c>
      <c r="B501" s="121">
        <f t="shared" si="187"/>
        <v>44</v>
      </c>
      <c r="C501" s="68" t="s">
        <v>71</v>
      </c>
      <c r="D501" s="68" t="s">
        <v>537</v>
      </c>
      <c r="E501" s="69">
        <v>1986</v>
      </c>
      <c r="F501" s="69">
        <v>2016</v>
      </c>
      <c r="G501" s="69" t="s">
        <v>73</v>
      </c>
      <c r="H501" s="69">
        <v>5</v>
      </c>
      <c r="I501" s="69">
        <v>3</v>
      </c>
      <c r="J501" s="79">
        <v>4418.7</v>
      </c>
      <c r="K501" s="79">
        <v>3551.6</v>
      </c>
      <c r="L501" s="79">
        <v>167.4</v>
      </c>
      <c r="M501" s="80">
        <v>164</v>
      </c>
      <c r="N501" s="83">
        <f t="shared" si="194"/>
        <v>5704539.4663399961</v>
      </c>
      <c r="O501" s="79"/>
      <c r="P501" s="85"/>
      <c r="Q501" s="85"/>
      <c r="R501" s="85">
        <f t="shared" si="188"/>
        <v>2110631.09</v>
      </c>
      <c r="S501" s="85">
        <f>+'Приложение №2'!E501-'Приложение №1'!R501</f>
        <v>3593908.3763399962</v>
      </c>
      <c r="T501" s="85">
        <v>0</v>
      </c>
      <c r="U501" s="85">
        <f t="shared" si="184"/>
        <v>1606.1886097364556</v>
      </c>
      <c r="V501" s="85">
        <v>1217.2830200640001</v>
      </c>
      <c r="W501" s="87" t="s">
        <v>502</v>
      </c>
      <c r="X501" s="88" t="e">
        <f>+#REF!-'[1]Приложение №1'!$P580</f>
        <v>#REF!</v>
      </c>
      <c r="Z501" s="46">
        <f t="shared" si="189"/>
        <v>6409594.9059999958</v>
      </c>
      <c r="AA501" s="31">
        <v>0</v>
      </c>
      <c r="AB501" s="31">
        <v>0</v>
      </c>
      <c r="AC501" s="31">
        <v>0</v>
      </c>
      <c r="AD501" s="31">
        <v>0</v>
      </c>
      <c r="AE501" s="31">
        <v>0</v>
      </c>
      <c r="AF501" s="31"/>
      <c r="AG501" s="31">
        <v>0</v>
      </c>
      <c r="AH501" s="31">
        <v>0</v>
      </c>
      <c r="AI501" s="31">
        <v>0</v>
      </c>
      <c r="AJ501" s="31">
        <v>5582462.3217603201</v>
      </c>
      <c r="AK501" s="31">
        <v>0</v>
      </c>
      <c r="AL501" s="31">
        <v>0</v>
      </c>
      <c r="AM501" s="31">
        <v>640959.49060000002</v>
      </c>
      <c r="AN501" s="47">
        <v>64095.949059999999</v>
      </c>
      <c r="AO501" s="48">
        <v>122077.14457967599</v>
      </c>
      <c r="AP501" s="91">
        <f>+N501-'Приложение №2'!E501</f>
        <v>0</v>
      </c>
      <c r="AQ501" s="6">
        <v>1714218.29</v>
      </c>
      <c r="AR501" s="6">
        <f t="shared" si="196"/>
        <v>396412.8</v>
      </c>
      <c r="AS501" s="6">
        <f>+(K501*10+L501*20)*12*30</f>
        <v>13991040</v>
      </c>
      <c r="AT501" s="88">
        <f t="shared" si="190"/>
        <v>-10397131.623660004</v>
      </c>
    </row>
    <row r="502" spans="1:46">
      <c r="A502" s="120">
        <f t="shared" si="186"/>
        <v>486</v>
      </c>
      <c r="B502" s="121">
        <f t="shared" si="187"/>
        <v>45</v>
      </c>
      <c r="C502" s="68" t="s">
        <v>71</v>
      </c>
      <c r="D502" s="68" t="s">
        <v>538</v>
      </c>
      <c r="E502" s="69">
        <v>1985</v>
      </c>
      <c r="F502" s="69">
        <v>2015</v>
      </c>
      <c r="G502" s="69" t="s">
        <v>58</v>
      </c>
      <c r="H502" s="69">
        <v>5</v>
      </c>
      <c r="I502" s="69">
        <v>3</v>
      </c>
      <c r="J502" s="79">
        <v>6741.3</v>
      </c>
      <c r="K502" s="79">
        <v>3901.9</v>
      </c>
      <c r="L502" s="79">
        <v>698.1</v>
      </c>
      <c r="M502" s="80">
        <v>305</v>
      </c>
      <c r="N502" s="83">
        <f t="shared" si="194"/>
        <v>7558612.3204800021</v>
      </c>
      <c r="O502" s="79"/>
      <c r="P502" s="85"/>
      <c r="Q502" s="85"/>
      <c r="R502" s="85">
        <f t="shared" si="188"/>
        <v>2116179.3499999996</v>
      </c>
      <c r="S502" s="85">
        <f>+'Приложение №2'!E502-'Приложение №1'!R502</f>
        <v>5442432.9704800025</v>
      </c>
      <c r="T502" s="85">
        <v>4.65661287307739E-10</v>
      </c>
      <c r="U502" s="85">
        <f t="shared" si="184"/>
        <v>1937.1619776211594</v>
      </c>
      <c r="V502" s="85">
        <v>1218.2830200640001</v>
      </c>
      <c r="W502" s="87" t="s">
        <v>502</v>
      </c>
      <c r="X502" s="88" t="e">
        <f>+#REF!-'[1]Приложение №1'!$P583</f>
        <v>#REF!</v>
      </c>
      <c r="Z502" s="46">
        <f t="shared" si="189"/>
        <v>8492822.8320000023</v>
      </c>
      <c r="AA502" s="31">
        <v>0</v>
      </c>
      <c r="AB502" s="31">
        <v>0</v>
      </c>
      <c r="AC502" s="31">
        <v>0</v>
      </c>
      <c r="AD502" s="31">
        <v>0</v>
      </c>
      <c r="AE502" s="31">
        <v>0</v>
      </c>
      <c r="AF502" s="31"/>
      <c r="AG502" s="31">
        <v>0</v>
      </c>
      <c r="AH502" s="31">
        <v>0</v>
      </c>
      <c r="AI502" s="31">
        <v>0</v>
      </c>
      <c r="AJ502" s="31">
        <v>7396858.01682173</v>
      </c>
      <c r="AK502" s="31">
        <v>0</v>
      </c>
      <c r="AL502" s="31">
        <v>0</v>
      </c>
      <c r="AM502" s="31">
        <v>849282.28319999995</v>
      </c>
      <c r="AN502" s="47">
        <v>84928.228319999995</v>
      </c>
      <c r="AO502" s="48">
        <v>161754.30365827199</v>
      </c>
      <c r="AP502" s="91">
        <f>+N502-'Приложение №2'!E502</f>
        <v>0</v>
      </c>
      <c r="AQ502" s="6">
        <f>2328144.32-752371.17</f>
        <v>1575773.15</v>
      </c>
      <c r="AR502" s="6">
        <f t="shared" si="196"/>
        <v>540406.19999999995</v>
      </c>
      <c r="AS502" s="6">
        <f>+(K502*10+L502*20)*12*30-895524.57</f>
        <v>18177635.43</v>
      </c>
      <c r="AT502" s="88">
        <f t="shared" si="190"/>
        <v>-12735202.459519997</v>
      </c>
    </row>
    <row r="503" spans="1:46">
      <c r="A503" s="120">
        <f t="shared" si="186"/>
        <v>487</v>
      </c>
      <c r="B503" s="121">
        <f t="shared" si="187"/>
        <v>46</v>
      </c>
      <c r="C503" s="68" t="s">
        <v>71</v>
      </c>
      <c r="D503" s="68" t="s">
        <v>539</v>
      </c>
      <c r="E503" s="69">
        <v>1996</v>
      </c>
      <c r="F503" s="69">
        <v>1996</v>
      </c>
      <c r="G503" s="69" t="s">
        <v>58</v>
      </c>
      <c r="H503" s="69">
        <v>3</v>
      </c>
      <c r="I503" s="69">
        <v>3</v>
      </c>
      <c r="J503" s="79">
        <v>2048.3000000000002</v>
      </c>
      <c r="K503" s="79">
        <v>1683.6</v>
      </c>
      <c r="L503" s="79">
        <v>86.8</v>
      </c>
      <c r="M503" s="80">
        <v>51</v>
      </c>
      <c r="N503" s="83">
        <f t="shared" si="194"/>
        <v>10973716.392657895</v>
      </c>
      <c r="O503" s="79"/>
      <c r="P503" s="85">
        <v>1188980.41118469</v>
      </c>
      <c r="Q503" s="85"/>
      <c r="R503" s="85">
        <f t="shared" si="188"/>
        <v>995642.04</v>
      </c>
      <c r="S503" s="85">
        <f t="shared" si="191"/>
        <v>6685920</v>
      </c>
      <c r="T503" s="85">
        <f>+'Приложение №2'!E503-'Приложение №1'!P503-'Приложение №1'!R503-'Приложение №1'!S503</f>
        <v>2103173.9414732046</v>
      </c>
      <c r="U503" s="85">
        <f t="shared" si="184"/>
        <v>6518.0068856366688</v>
      </c>
      <c r="V503" s="85">
        <v>1219.2830200640001</v>
      </c>
      <c r="W503" s="87" t="s">
        <v>502</v>
      </c>
      <c r="X503" s="88" t="e">
        <f>+#REF!-'[1]Приложение №1'!$P588</f>
        <v>#REF!</v>
      </c>
      <c r="Z503" s="46">
        <f t="shared" si="189"/>
        <v>33805835.96630428</v>
      </c>
      <c r="AA503" s="31">
        <v>6700361.0893385699</v>
      </c>
      <c r="AB503" s="31">
        <v>3490874.7316903402</v>
      </c>
      <c r="AC503" s="31">
        <v>1444478.3866878301</v>
      </c>
      <c r="AD503" s="31">
        <v>0</v>
      </c>
      <c r="AE503" s="31">
        <v>0</v>
      </c>
      <c r="AF503" s="31"/>
      <c r="AG503" s="31">
        <v>547643.04082610202</v>
      </c>
      <c r="AH503" s="31">
        <v>0</v>
      </c>
      <c r="AI503" s="31">
        <v>0</v>
      </c>
      <c r="AJ503" s="31">
        <v>0</v>
      </c>
      <c r="AK503" s="31">
        <v>17457525.241583198</v>
      </c>
      <c r="AL503" s="31">
        <v>0</v>
      </c>
      <c r="AM503" s="31">
        <v>3178709.0493900198</v>
      </c>
      <c r="AN503" s="47">
        <v>338058.35966304201</v>
      </c>
      <c r="AO503" s="48">
        <v>648186.06712517503</v>
      </c>
      <c r="AP503" s="91">
        <f>+N503-'Приложение №2'!E503</f>
        <v>0</v>
      </c>
      <c r="AQ503" s="6">
        <v>806207.64</v>
      </c>
      <c r="AR503" s="6">
        <f t="shared" si="196"/>
        <v>189434.4</v>
      </c>
      <c r="AS503" s="6">
        <f>+(K503*10+L503*20)*12*30</f>
        <v>6685920</v>
      </c>
      <c r="AT503" s="88">
        <f t="shared" si="190"/>
        <v>0</v>
      </c>
    </row>
    <row r="504" spans="1:46">
      <c r="A504" s="120">
        <f t="shared" si="186"/>
        <v>488</v>
      </c>
      <c r="B504" s="121">
        <f t="shared" si="187"/>
        <v>47</v>
      </c>
      <c r="C504" s="68" t="s">
        <v>71</v>
      </c>
      <c r="D504" s="68" t="s">
        <v>540</v>
      </c>
      <c r="E504" s="69">
        <v>1986</v>
      </c>
      <c r="F504" s="69">
        <v>2016</v>
      </c>
      <c r="G504" s="69" t="s">
        <v>73</v>
      </c>
      <c r="H504" s="69">
        <v>5</v>
      </c>
      <c r="I504" s="69">
        <v>4</v>
      </c>
      <c r="J504" s="79">
        <v>3396.9</v>
      </c>
      <c r="K504" s="79">
        <v>3059.2</v>
      </c>
      <c r="L504" s="79">
        <v>0</v>
      </c>
      <c r="M504" s="80">
        <v>122</v>
      </c>
      <c r="N504" s="83">
        <f t="shared" si="194"/>
        <v>11276107.026134016</v>
      </c>
      <c r="O504" s="79"/>
      <c r="P504" s="85"/>
      <c r="Q504" s="85"/>
      <c r="R504" s="85">
        <f t="shared" si="188"/>
        <v>1808425.52</v>
      </c>
      <c r="S504" s="85">
        <f>+'Приложение №2'!E504-'Приложение №1'!R504</f>
        <v>9467681.5061340164</v>
      </c>
      <c r="T504" s="85">
        <v>2.3283064365386999E-10</v>
      </c>
      <c r="U504" s="85">
        <f t="shared" si="184"/>
        <v>3685.9659473502929</v>
      </c>
      <c r="V504" s="85">
        <v>1220.2830200640001</v>
      </c>
      <c r="W504" s="87" t="s">
        <v>502</v>
      </c>
      <c r="X504" s="88" t="e">
        <f>+#REF!-'[1]Приложение №1'!$P589</f>
        <v>#REF!</v>
      </c>
      <c r="Z504" s="46">
        <f t="shared" si="189"/>
        <v>12428415.84886137</v>
      </c>
      <c r="AA504" s="31">
        <v>6061746.8582748296</v>
      </c>
      <c r="AB504" s="31">
        <v>2605155.66</v>
      </c>
      <c r="AC504" s="31">
        <v>2187734.91</v>
      </c>
      <c r="AD504" s="31">
        <v>0</v>
      </c>
      <c r="AE504" s="31">
        <v>0</v>
      </c>
      <c r="AF504" s="31"/>
      <c r="AG504" s="31">
        <v>251675.454108787</v>
      </c>
      <c r="AH504" s="31">
        <v>0</v>
      </c>
      <c r="AI504" s="31">
        <v>0</v>
      </c>
      <c r="AJ504" s="31">
        <v>0</v>
      </c>
      <c r="AK504" s="31">
        <v>0</v>
      </c>
      <c r="AL504" s="31">
        <v>0</v>
      </c>
      <c r="AM504" s="31">
        <v>1074948.6007849399</v>
      </c>
      <c r="AN504" s="47">
        <v>77360.2219424137</v>
      </c>
      <c r="AO504" s="48">
        <v>169794.14375039999</v>
      </c>
      <c r="AP504" s="91">
        <f>+N504-'Приложение №2'!E504</f>
        <v>0</v>
      </c>
      <c r="AQ504" s="6">
        <v>1496387.12</v>
      </c>
      <c r="AR504" s="6">
        <f t="shared" si="196"/>
        <v>312038.39999999997</v>
      </c>
      <c r="AS504" s="6">
        <f>+(K504*10+L504*20)*12*30</f>
        <v>11013120</v>
      </c>
      <c r="AT504" s="88">
        <f t="shared" si="190"/>
        <v>-1545438.4938659836</v>
      </c>
    </row>
    <row r="505" spans="1:46">
      <c r="A505" s="120">
        <f t="shared" si="186"/>
        <v>489</v>
      </c>
      <c r="B505" s="121">
        <f t="shared" si="187"/>
        <v>48</v>
      </c>
      <c r="C505" s="68" t="s">
        <v>71</v>
      </c>
      <c r="D505" s="68" t="s">
        <v>541</v>
      </c>
      <c r="E505" s="69">
        <v>1980</v>
      </c>
      <c r="F505" s="69">
        <v>2012</v>
      </c>
      <c r="G505" s="69" t="s">
        <v>58</v>
      </c>
      <c r="H505" s="69">
        <v>4</v>
      </c>
      <c r="I505" s="69">
        <v>3</v>
      </c>
      <c r="J505" s="79">
        <v>5123.6000000000004</v>
      </c>
      <c r="K505" s="79">
        <v>3336.1</v>
      </c>
      <c r="L505" s="79">
        <v>937.6</v>
      </c>
      <c r="M505" s="80">
        <v>153</v>
      </c>
      <c r="N505" s="83">
        <f t="shared" si="194"/>
        <v>9583229.264691202</v>
      </c>
      <c r="O505" s="79"/>
      <c r="P505" s="85"/>
      <c r="Q505" s="85"/>
      <c r="R505" s="85">
        <f t="shared" si="188"/>
        <v>2863173.66</v>
      </c>
      <c r="S505" s="85">
        <f>+'Приложение №2'!E505-'Приложение №1'!R505</f>
        <v>6720055.6046912018</v>
      </c>
      <c r="T505" s="85">
        <v>0</v>
      </c>
      <c r="U505" s="85">
        <f t="shared" si="184"/>
        <v>2872.5845342439384</v>
      </c>
      <c r="V505" s="85">
        <v>1221.2830200640001</v>
      </c>
      <c r="W505" s="87" t="s">
        <v>502</v>
      </c>
      <c r="X505" s="88" t="e">
        <f>+#REF!-'[1]Приложение №1'!$P594</f>
        <v>#REF!</v>
      </c>
      <c r="Z505" s="46">
        <f t="shared" si="189"/>
        <v>9768437.6600000001</v>
      </c>
      <c r="AA505" s="31">
        <v>0</v>
      </c>
      <c r="AB505" s="31">
        <v>0</v>
      </c>
      <c r="AC505" s="31">
        <v>0</v>
      </c>
      <c r="AD505" s="31">
        <v>0</v>
      </c>
      <c r="AE505" s="31">
        <v>0</v>
      </c>
      <c r="AF505" s="31"/>
      <c r="AG505" s="31">
        <v>0</v>
      </c>
      <c r="AH505" s="31">
        <v>0</v>
      </c>
      <c r="AI505" s="31">
        <v>0</v>
      </c>
      <c r="AJ505" s="31">
        <v>0</v>
      </c>
      <c r="AK505" s="31">
        <v>9403121.0399999991</v>
      </c>
      <c r="AL505" s="31">
        <v>0</v>
      </c>
      <c r="AM505" s="31">
        <v>264024.74</v>
      </c>
      <c r="AN505" s="47">
        <v>20000</v>
      </c>
      <c r="AO505" s="48">
        <v>81291.88</v>
      </c>
      <c r="AP505" s="91">
        <f>+N505-'Приложение №2'!E505</f>
        <v>0</v>
      </c>
      <c r="AQ505" s="6">
        <v>2331621.06</v>
      </c>
      <c r="AR505" s="6">
        <f t="shared" si="196"/>
        <v>531552.6</v>
      </c>
      <c r="AS505" s="6">
        <f>+(K505*10+L505*20)*12*30</f>
        <v>18760680</v>
      </c>
      <c r="AT505" s="88">
        <f t="shared" si="190"/>
        <v>-12040624.395308798</v>
      </c>
    </row>
    <row r="506" spans="1:46">
      <c r="A506" s="120">
        <f t="shared" si="186"/>
        <v>490</v>
      </c>
      <c r="B506" s="121">
        <f t="shared" si="187"/>
        <v>49</v>
      </c>
      <c r="C506" s="68" t="s">
        <v>71</v>
      </c>
      <c r="D506" s="68" t="s">
        <v>542</v>
      </c>
      <c r="E506" s="69">
        <v>1979</v>
      </c>
      <c r="F506" s="69">
        <v>2015</v>
      </c>
      <c r="G506" s="69" t="s">
        <v>73</v>
      </c>
      <c r="H506" s="69">
        <v>5</v>
      </c>
      <c r="I506" s="69">
        <v>4</v>
      </c>
      <c r="J506" s="79">
        <v>4063.4</v>
      </c>
      <c r="K506" s="79">
        <v>3700.2</v>
      </c>
      <c r="L506" s="79">
        <v>117.2</v>
      </c>
      <c r="M506" s="80">
        <v>192</v>
      </c>
      <c r="N506" s="83">
        <f t="shared" si="194"/>
        <v>12813865.938446965</v>
      </c>
      <c r="O506" s="79"/>
      <c r="P506" s="85">
        <v>687023.047624161</v>
      </c>
      <c r="Q506" s="85"/>
      <c r="R506" s="85">
        <f t="shared" si="188"/>
        <v>1425904.3699999999</v>
      </c>
      <c r="S506" s="85">
        <f>+AS506</f>
        <v>9996505.4600000009</v>
      </c>
      <c r="T506" s="85">
        <f>+'Приложение №2'!E506-'Приложение №1'!P506-'Приложение №1'!R506-'Приложение №1'!S506</f>
        <v>704433.06082280353</v>
      </c>
      <c r="U506" s="85">
        <f t="shared" si="184"/>
        <v>3463.0198201305243</v>
      </c>
      <c r="V506" s="85">
        <v>1222.2830200640001</v>
      </c>
      <c r="W506" s="87" t="s">
        <v>502</v>
      </c>
      <c r="X506" s="88" t="e">
        <f>+#REF!-'[1]Приложение №1'!$P962</f>
        <v>#REF!</v>
      </c>
      <c r="Z506" s="46">
        <f t="shared" si="189"/>
        <v>14237628.820496632</v>
      </c>
      <c r="AA506" s="31">
        <v>0</v>
      </c>
      <c r="AB506" s="31">
        <v>0</v>
      </c>
      <c r="AC506" s="31">
        <v>0</v>
      </c>
      <c r="AD506" s="31">
        <v>0</v>
      </c>
      <c r="AE506" s="31">
        <v>0</v>
      </c>
      <c r="AF506" s="31"/>
      <c r="AG506" s="31">
        <v>0</v>
      </c>
      <c r="AH506" s="31">
        <v>0</v>
      </c>
      <c r="AI506" s="31">
        <v>12539649.2073642</v>
      </c>
      <c r="AJ506" s="31">
        <v>0</v>
      </c>
      <c r="AK506" s="31">
        <v>0</v>
      </c>
      <c r="AL506" s="31">
        <v>0</v>
      </c>
      <c r="AM506" s="31">
        <v>1281386.5938446999</v>
      </c>
      <c r="AN506" s="47">
        <v>142376.288204966</v>
      </c>
      <c r="AO506" s="48">
        <v>274216.73108276498</v>
      </c>
      <c r="AP506" s="91">
        <f>+N506-'Приложение №2'!E506</f>
        <v>0</v>
      </c>
      <c r="AQ506" s="6">
        <f>1892593.7-868018.53</f>
        <v>1024575.1699999999</v>
      </c>
      <c r="AR506" s="6">
        <f t="shared" si="196"/>
        <v>401329.2</v>
      </c>
      <c r="AS506" s="6">
        <f>+(K506*10+L506*20)*12*30-4168054.54</f>
        <v>9996505.4600000009</v>
      </c>
      <c r="AT506" s="88">
        <f t="shared" si="190"/>
        <v>0</v>
      </c>
    </row>
    <row r="507" spans="1:46">
      <c r="A507" s="120">
        <f t="shared" si="186"/>
        <v>491</v>
      </c>
      <c r="B507" s="121">
        <f t="shared" si="187"/>
        <v>50</v>
      </c>
      <c r="C507" s="68" t="s">
        <v>71</v>
      </c>
      <c r="D507" s="68" t="s">
        <v>339</v>
      </c>
      <c r="E507" s="69">
        <v>1983</v>
      </c>
      <c r="F507" s="69">
        <v>2015</v>
      </c>
      <c r="G507" s="69" t="s">
        <v>73</v>
      </c>
      <c r="H507" s="69">
        <v>5</v>
      </c>
      <c r="I507" s="69">
        <v>4</v>
      </c>
      <c r="J507" s="79">
        <v>4471.8999999999996</v>
      </c>
      <c r="K507" s="79">
        <v>3791</v>
      </c>
      <c r="L507" s="79">
        <v>256.8</v>
      </c>
      <c r="M507" s="80">
        <v>156</v>
      </c>
      <c r="N507" s="83">
        <f t="shared" si="194"/>
        <v>30321154.784761548</v>
      </c>
      <c r="O507" s="79"/>
      <c r="P507" s="85">
        <v>5162464.2448251499</v>
      </c>
      <c r="Q507" s="85"/>
      <c r="R507" s="85">
        <f t="shared" si="188"/>
        <v>0</v>
      </c>
      <c r="S507" s="85">
        <f t="shared" si="191"/>
        <v>6559427.6825673096</v>
      </c>
      <c r="T507" s="85">
        <f>+'Приложение №2'!E507-'Приложение №1'!P507-'Приложение №1'!R507-'Приложение №1'!S507</f>
        <v>18599262.857369088</v>
      </c>
      <c r="U507" s="85">
        <f t="shared" si="184"/>
        <v>7998.1943510317988</v>
      </c>
      <c r="V507" s="85">
        <v>1223.2830200640001</v>
      </c>
      <c r="W507" s="87" t="s">
        <v>502</v>
      </c>
      <c r="X507" s="88" t="e">
        <f>+#REF!-'[1]Приложение №1'!$P369</f>
        <v>#REF!</v>
      </c>
      <c r="Z507" s="46">
        <f t="shared" si="189"/>
        <v>30449371.414761547</v>
      </c>
      <c r="AA507" s="31">
        <v>0</v>
      </c>
      <c r="AB507" s="31">
        <v>0</v>
      </c>
      <c r="AC507" s="31">
        <v>0</v>
      </c>
      <c r="AD507" s="31">
        <v>0</v>
      </c>
      <c r="AE507" s="31">
        <v>0</v>
      </c>
      <c r="AF507" s="31"/>
      <c r="AG507" s="31">
        <v>0</v>
      </c>
      <c r="AH507" s="31">
        <v>0</v>
      </c>
      <c r="AI507" s="31">
        <v>0</v>
      </c>
      <c r="AJ507" s="31">
        <v>0</v>
      </c>
      <c r="AK507" s="31">
        <v>29741216.056795999</v>
      </c>
      <c r="AL507" s="31">
        <v>0</v>
      </c>
      <c r="AM507" s="31">
        <v>104216.63</v>
      </c>
      <c r="AN507" s="31">
        <v>24000</v>
      </c>
      <c r="AO507" s="48">
        <v>579938.72796554898</v>
      </c>
      <c r="AP507" s="91">
        <f>+N507-'Приложение №2'!E507</f>
        <v>0</v>
      </c>
      <c r="AQ507" s="88">
        <f>1796152.17-R254</f>
        <v>-439069.20000000019</v>
      </c>
      <c r="AR507" s="6">
        <f t="shared" si="196"/>
        <v>439069.2</v>
      </c>
      <c r="AS507" s="6">
        <f>+(K507*10+L507*20)*12*30-S254</f>
        <v>6559427.6825673096</v>
      </c>
      <c r="AT507" s="88">
        <f t="shared" si="190"/>
        <v>0</v>
      </c>
    </row>
    <row r="508" spans="1:46">
      <c r="A508" s="120">
        <f t="shared" si="186"/>
        <v>492</v>
      </c>
      <c r="B508" s="121">
        <f t="shared" si="187"/>
        <v>51</v>
      </c>
      <c r="C508" s="68" t="s">
        <v>71</v>
      </c>
      <c r="D508" s="68" t="s">
        <v>543</v>
      </c>
      <c r="E508" s="69">
        <v>1992</v>
      </c>
      <c r="F508" s="69">
        <v>2012</v>
      </c>
      <c r="G508" s="69" t="s">
        <v>73</v>
      </c>
      <c r="H508" s="69">
        <v>9</v>
      </c>
      <c r="I508" s="69">
        <v>2</v>
      </c>
      <c r="J508" s="79">
        <v>6461</v>
      </c>
      <c r="K508" s="79">
        <v>5606</v>
      </c>
      <c r="L508" s="79">
        <v>127.2</v>
      </c>
      <c r="M508" s="80">
        <v>222</v>
      </c>
      <c r="N508" s="83">
        <f t="shared" si="194"/>
        <v>13744076.860234249</v>
      </c>
      <c r="O508" s="79"/>
      <c r="P508" s="85"/>
      <c r="Q508" s="85"/>
      <c r="R508" s="85">
        <f t="shared" si="188"/>
        <v>4082540.3367999997</v>
      </c>
      <c r="S508" s="85">
        <f>+'Приложение №2'!E508-'Приложение №1'!R508</f>
        <v>9661536.5234342497</v>
      </c>
      <c r="T508" s="85">
        <v>0</v>
      </c>
      <c r="U508" s="85">
        <f t="shared" si="184"/>
        <v>2451.6726472055384</v>
      </c>
      <c r="V508" s="85">
        <v>1225.2830200640001</v>
      </c>
      <c r="W508" s="87" t="s">
        <v>502</v>
      </c>
      <c r="X508" s="88" t="e">
        <f>+#REF!-'[1]Приложение №1'!$P963</f>
        <v>#REF!</v>
      </c>
      <c r="Z508" s="46">
        <f t="shared" si="189"/>
        <v>20270690.991399106</v>
      </c>
      <c r="AA508" s="31">
        <v>13437177.921135601</v>
      </c>
      <c r="AB508" s="31">
        <v>0</v>
      </c>
      <c r="AC508" s="31">
        <v>3970815.08896037</v>
      </c>
      <c r="AD508" s="31">
        <v>0</v>
      </c>
      <c r="AE508" s="31">
        <v>0</v>
      </c>
      <c r="AF508" s="31"/>
      <c r="AG508" s="31">
        <v>596995.06026331498</v>
      </c>
      <c r="AH508" s="31">
        <v>0</v>
      </c>
      <c r="AI508" s="31">
        <v>0</v>
      </c>
      <c r="AJ508" s="31">
        <v>0</v>
      </c>
      <c r="AK508" s="31">
        <v>0</v>
      </c>
      <c r="AL508" s="31">
        <v>0</v>
      </c>
      <c r="AM508" s="31">
        <v>1669263.38829149</v>
      </c>
      <c r="AN508" s="47">
        <v>202706.909913991</v>
      </c>
      <c r="AO508" s="48">
        <v>393732.62283434399</v>
      </c>
      <c r="AP508" s="91">
        <f>+N508-'Приложение №2'!E508</f>
        <v>0</v>
      </c>
      <c r="AQ508" s="6">
        <v>3293383.84</v>
      </c>
      <c r="AR508" s="6">
        <f>+(K508*13.29+L508*22.52)*12*0.85</f>
        <v>789156.49679999985</v>
      </c>
      <c r="AS508" s="6">
        <f>+(K508*13.29+L508*22.52)*12*30</f>
        <v>27852582.239999995</v>
      </c>
      <c r="AT508" s="88">
        <f t="shared" si="190"/>
        <v>-18191045.716565743</v>
      </c>
    </row>
    <row r="509" spans="1:46">
      <c r="A509" s="120">
        <f t="shared" si="186"/>
        <v>493</v>
      </c>
      <c r="B509" s="121">
        <f t="shared" si="187"/>
        <v>52</v>
      </c>
      <c r="C509" s="68" t="s">
        <v>71</v>
      </c>
      <c r="D509" s="68" t="s">
        <v>544</v>
      </c>
      <c r="E509" s="69">
        <v>1992</v>
      </c>
      <c r="F509" s="69">
        <v>2017</v>
      </c>
      <c r="G509" s="69" t="s">
        <v>73</v>
      </c>
      <c r="H509" s="69">
        <v>9</v>
      </c>
      <c r="I509" s="69">
        <v>2</v>
      </c>
      <c r="J509" s="79">
        <v>6450</v>
      </c>
      <c r="K509" s="79">
        <v>5551</v>
      </c>
      <c r="L509" s="79">
        <v>31</v>
      </c>
      <c r="M509" s="80">
        <v>215</v>
      </c>
      <c r="N509" s="83">
        <f t="shared" si="194"/>
        <v>18619115.200956475</v>
      </c>
      <c r="O509" s="79"/>
      <c r="P509" s="85"/>
      <c r="Q509" s="85"/>
      <c r="R509" s="85">
        <f t="shared" si="188"/>
        <v>1799839.3219999999</v>
      </c>
      <c r="S509" s="85">
        <f>+'Приложение №2'!E509-'Приложение №1'!P509-'Приложение №1'!Q509-'Приложение №1'!R509</f>
        <v>16819275.878956474</v>
      </c>
      <c r="T509" s="85"/>
      <c r="U509" s="85">
        <f t="shared" si="184"/>
        <v>3354.1911729339713</v>
      </c>
      <c r="V509" s="85">
        <v>1226.2830200640001</v>
      </c>
      <c r="W509" s="87" t="s">
        <v>502</v>
      </c>
      <c r="X509" s="88" t="e">
        <f>+#REF!-'[1]Приложение №1'!$P964</f>
        <v>#REF!</v>
      </c>
      <c r="Z509" s="46">
        <f t="shared" si="189"/>
        <v>39482783.303666972</v>
      </c>
      <c r="AA509" s="31">
        <v>0</v>
      </c>
      <c r="AB509" s="31">
        <v>0</v>
      </c>
      <c r="AC509" s="31">
        <v>0</v>
      </c>
      <c r="AD509" s="31">
        <v>0</v>
      </c>
      <c r="AE509" s="31">
        <v>0</v>
      </c>
      <c r="AF509" s="31"/>
      <c r="AG509" s="31">
        <v>0</v>
      </c>
      <c r="AH509" s="31">
        <v>0</v>
      </c>
      <c r="AI509" s="31">
        <v>0</v>
      </c>
      <c r="AJ509" s="31">
        <v>0</v>
      </c>
      <c r="AK509" s="31">
        <v>38467833.172710501</v>
      </c>
      <c r="AL509" s="31">
        <v>0</v>
      </c>
      <c r="AM509" s="31">
        <v>149736.53</v>
      </c>
      <c r="AN509" s="31">
        <v>24000</v>
      </c>
      <c r="AO509" s="48">
        <v>841213.60095647303</v>
      </c>
      <c r="AP509" s="91">
        <f>+N509-'Приложение №2'!E509</f>
        <v>0</v>
      </c>
      <c r="AQ509" s="6">
        <f>3463402.89-'[3]Приложение №1'!$R$346</f>
        <v>1040236.04</v>
      </c>
      <c r="AR509" s="6">
        <f>+(K509*13.29+L509*22.52)*12*0.85</f>
        <v>759603.28199999989</v>
      </c>
      <c r="AS509" s="6">
        <f>+(K509*13.29+L509*22.52)*12*30-'[3]Приложение №1'!$S$346</f>
        <v>25928484.029999997</v>
      </c>
      <c r="AT509" s="88">
        <f t="shared" si="190"/>
        <v>-9109208.1510435231</v>
      </c>
    </row>
    <row r="510" spans="1:46">
      <c r="A510" s="120">
        <f t="shared" si="186"/>
        <v>494</v>
      </c>
      <c r="B510" s="121">
        <f t="shared" si="187"/>
        <v>53</v>
      </c>
      <c r="C510" s="68" t="s">
        <v>71</v>
      </c>
      <c r="D510" s="68" t="s">
        <v>545</v>
      </c>
      <c r="E510" s="69">
        <v>1992</v>
      </c>
      <c r="F510" s="69">
        <v>1992</v>
      </c>
      <c r="G510" s="69" t="s">
        <v>58</v>
      </c>
      <c r="H510" s="69">
        <v>2</v>
      </c>
      <c r="I510" s="69">
        <v>8</v>
      </c>
      <c r="J510" s="79">
        <v>962.7</v>
      </c>
      <c r="K510" s="79">
        <v>961.6</v>
      </c>
      <c r="L510" s="79">
        <v>0</v>
      </c>
      <c r="M510" s="80">
        <v>42</v>
      </c>
      <c r="N510" s="83">
        <f t="shared" si="194"/>
        <v>20033884.560000002</v>
      </c>
      <c r="O510" s="79"/>
      <c r="P510" s="85">
        <f>3229187.718+3305635.25-6000000</f>
        <v>534822.96800000034</v>
      </c>
      <c r="Q510" s="85"/>
      <c r="R510" s="85">
        <f t="shared" si="188"/>
        <v>603918.38</v>
      </c>
      <c r="S510" s="85">
        <f t="shared" si="191"/>
        <v>3461760</v>
      </c>
      <c r="T510" s="85">
        <f>+'Приложение №2'!E510-'Приложение №1'!P510-'Приложение №1'!R510-'Приложение №1'!S510</f>
        <v>15433383.212000001</v>
      </c>
      <c r="U510" s="85">
        <f t="shared" si="184"/>
        <v>20833.906572379368</v>
      </c>
      <c r="V510" s="85">
        <v>1227.2830200640001</v>
      </c>
      <c r="W510" s="87" t="s">
        <v>502</v>
      </c>
      <c r="X510" s="88" t="e">
        <f>+#REF!-'[1]Приложение №1'!$P966</f>
        <v>#REF!</v>
      </c>
      <c r="Z510" s="46">
        <f t="shared" si="189"/>
        <v>20215689.169999998</v>
      </c>
      <c r="AA510" s="31">
        <v>0</v>
      </c>
      <c r="AB510" s="31">
        <v>0</v>
      </c>
      <c r="AC510" s="31">
        <v>0</v>
      </c>
      <c r="AD510" s="31">
        <v>0</v>
      </c>
      <c r="AE510" s="31">
        <v>0</v>
      </c>
      <c r="AF510" s="31"/>
      <c r="AG510" s="31">
        <v>0</v>
      </c>
      <c r="AH510" s="31">
        <v>0</v>
      </c>
      <c r="AI510" s="31">
        <v>8186116.5976967998</v>
      </c>
      <c r="AJ510" s="31">
        <v>0</v>
      </c>
      <c r="AK510" s="31">
        <v>9511775.5987569001</v>
      </c>
      <c r="AL510" s="31">
        <v>0</v>
      </c>
      <c r="AM510" s="31">
        <v>1928623.0238000001</v>
      </c>
      <c r="AN510" s="47">
        <v>202156.89170000001</v>
      </c>
      <c r="AO510" s="48">
        <v>387017.05804630002</v>
      </c>
      <c r="AP510" s="91">
        <f>+N510-'Приложение №2'!E510</f>
        <v>0</v>
      </c>
      <c r="AQ510" s="6">
        <v>505835.18</v>
      </c>
      <c r="AR510" s="6">
        <f>+(K510*10+L510*20)*12*0.85</f>
        <v>98083.199999999997</v>
      </c>
      <c r="AS510" s="6">
        <f>+(K510*10+L510*20)*12*30</f>
        <v>3461760</v>
      </c>
      <c r="AT510" s="88">
        <f t="shared" si="190"/>
        <v>0</v>
      </c>
    </row>
    <row r="511" spans="1:46">
      <c r="A511" s="120">
        <f t="shared" si="186"/>
        <v>495</v>
      </c>
      <c r="B511" s="121">
        <f t="shared" si="187"/>
        <v>54</v>
      </c>
      <c r="C511" s="68" t="s">
        <v>71</v>
      </c>
      <c r="D511" s="68" t="s">
        <v>546</v>
      </c>
      <c r="E511" s="69">
        <v>1984</v>
      </c>
      <c r="F511" s="69">
        <v>2016</v>
      </c>
      <c r="G511" s="69" t="s">
        <v>73</v>
      </c>
      <c r="H511" s="69">
        <v>5</v>
      </c>
      <c r="I511" s="69">
        <v>4</v>
      </c>
      <c r="J511" s="79">
        <v>5755.6</v>
      </c>
      <c r="K511" s="79">
        <v>4829.1000000000004</v>
      </c>
      <c r="L511" s="79">
        <v>0</v>
      </c>
      <c r="M511" s="80">
        <v>186</v>
      </c>
      <c r="N511" s="83">
        <f t="shared" si="194"/>
        <v>32986394.763732109</v>
      </c>
      <c r="O511" s="79"/>
      <c r="P511" s="85">
        <v>3288801.0671485299</v>
      </c>
      <c r="Q511" s="85"/>
      <c r="R511" s="85">
        <f t="shared" si="188"/>
        <v>2704214.54</v>
      </c>
      <c r="S511" s="85">
        <f t="shared" si="191"/>
        <v>17384760</v>
      </c>
      <c r="T511" s="85">
        <f>+'Приложение №2'!E511-'Приложение №1'!P511-'Приложение №1'!R511-'Приложение №1'!S511</f>
        <v>9608619.1565835811</v>
      </c>
      <c r="U511" s="85">
        <f t="shared" si="184"/>
        <v>6830.75412887124</v>
      </c>
      <c r="V511" s="85">
        <v>1228.2830200640001</v>
      </c>
      <c r="W511" s="87" t="s">
        <v>502</v>
      </c>
      <c r="X511" s="88" t="e">
        <f>+#REF!-'[1]Приложение №1'!$P967</f>
        <v>#REF!</v>
      </c>
      <c r="Z511" s="46">
        <f t="shared" si="189"/>
        <v>33258616.608594138</v>
      </c>
      <c r="AA511" s="31">
        <v>9139483.8463669103</v>
      </c>
      <c r="AB511" s="31">
        <v>0</v>
      </c>
      <c r="AC511" s="31">
        <v>0</v>
      </c>
      <c r="AD511" s="31">
        <v>3864839.2348521799</v>
      </c>
      <c r="AE511" s="31">
        <v>0</v>
      </c>
      <c r="AF511" s="31"/>
      <c r="AG511" s="31">
        <v>397616.119024474</v>
      </c>
      <c r="AH511" s="31">
        <v>0</v>
      </c>
      <c r="AI511" s="31">
        <v>15843387.1743154</v>
      </c>
      <c r="AJ511" s="31">
        <v>0</v>
      </c>
      <c r="AK511" s="31">
        <v>0</v>
      </c>
      <c r="AL511" s="31">
        <v>0</v>
      </c>
      <c r="AM511" s="31">
        <v>3041168.01193497</v>
      </c>
      <c r="AN511" s="47">
        <v>332586.16608594102</v>
      </c>
      <c r="AO511" s="48">
        <v>639536.05601426703</v>
      </c>
      <c r="AP511" s="91">
        <f>+N511-'Приложение №2'!E511</f>
        <v>0</v>
      </c>
      <c r="AQ511" s="6">
        <v>2211646.34</v>
      </c>
      <c r="AR511" s="6">
        <f>+(K511*10+L511*20)*12*0.85</f>
        <v>492568.2</v>
      </c>
      <c r="AS511" s="6">
        <f>+(K511*10+L511*20)*12*30</f>
        <v>17384760</v>
      </c>
      <c r="AT511" s="88">
        <f t="shared" si="190"/>
        <v>0</v>
      </c>
    </row>
    <row r="512" spans="1:46">
      <c r="A512" s="120">
        <f t="shared" si="186"/>
        <v>496</v>
      </c>
      <c r="B512" s="121">
        <f t="shared" si="187"/>
        <v>55</v>
      </c>
      <c r="C512" s="68" t="s">
        <v>71</v>
      </c>
      <c r="D512" s="68" t="s">
        <v>547</v>
      </c>
      <c r="E512" s="69">
        <v>1988</v>
      </c>
      <c r="F512" s="69">
        <v>2017</v>
      </c>
      <c r="G512" s="69" t="s">
        <v>73</v>
      </c>
      <c r="H512" s="69">
        <v>9</v>
      </c>
      <c r="I512" s="69">
        <v>3</v>
      </c>
      <c r="J512" s="79">
        <v>8927</v>
      </c>
      <c r="K512" s="79">
        <v>7116.5</v>
      </c>
      <c r="L512" s="79">
        <v>0</v>
      </c>
      <c r="M512" s="80">
        <v>291</v>
      </c>
      <c r="N512" s="83">
        <f t="shared" si="194"/>
        <v>7562846.0122871762</v>
      </c>
      <c r="O512" s="79"/>
      <c r="P512" s="85"/>
      <c r="Q512" s="85"/>
      <c r="R512" s="85">
        <f t="shared" si="188"/>
        <v>5418954.5269999998</v>
      </c>
      <c r="S512" s="85">
        <f>+'Приложение №2'!E512-'Приложение №1'!R512</f>
        <v>2143891.4852871764</v>
      </c>
      <c r="T512" s="85">
        <v>0</v>
      </c>
      <c r="U512" s="85">
        <f t="shared" si="184"/>
        <v>1062.719878070284</v>
      </c>
      <c r="V512" s="85">
        <v>1229.2830200640001</v>
      </c>
      <c r="W512" s="87" t="s">
        <v>502</v>
      </c>
      <c r="X512" s="88" t="e">
        <f>+#REF!-'[1]Приложение №1'!$P968</f>
        <v>#REF!</v>
      </c>
      <c r="Z512" s="46">
        <f t="shared" si="189"/>
        <v>8403162.2358746398</v>
      </c>
      <c r="AA512" s="31">
        <v>0</v>
      </c>
      <c r="AB512" s="31">
        <v>0</v>
      </c>
      <c r="AC512" s="31">
        <v>0</v>
      </c>
      <c r="AD512" s="31">
        <v>0</v>
      </c>
      <c r="AE512" s="31">
        <v>0</v>
      </c>
      <c r="AF512" s="31"/>
      <c r="AG512" s="31">
        <v>0</v>
      </c>
      <c r="AH512" s="31">
        <v>0</v>
      </c>
      <c r="AI512" s="31">
        <v>7401001.10762423</v>
      </c>
      <c r="AJ512" s="31">
        <v>0</v>
      </c>
      <c r="AK512" s="31">
        <v>0</v>
      </c>
      <c r="AL512" s="31">
        <v>0</v>
      </c>
      <c r="AM512" s="31">
        <v>756284.60122871795</v>
      </c>
      <c r="AN512" s="47">
        <v>84031.622358746405</v>
      </c>
      <c r="AO512" s="48">
        <v>161844.90466294601</v>
      </c>
      <c r="AP512" s="91">
        <f>+N512-'Приложение №2'!E512</f>
        <v>0</v>
      </c>
      <c r="AQ512" s="6">
        <v>4454256.0199999996</v>
      </c>
      <c r="AR512" s="6">
        <f>+(K512*13.29+L512*22.52)*12*0.85</f>
        <v>964698.50699999987</v>
      </c>
      <c r="AS512" s="6">
        <f>+(K512*13.29+L512*22.52)*12*30</f>
        <v>34048182.599999994</v>
      </c>
      <c r="AT512" s="88">
        <f t="shared" si="190"/>
        <v>-31904291.114712819</v>
      </c>
    </row>
    <row r="513" spans="1:46">
      <c r="A513" s="120">
        <f t="shared" si="186"/>
        <v>497</v>
      </c>
      <c r="B513" s="121">
        <f t="shared" si="187"/>
        <v>56</v>
      </c>
      <c r="C513" s="68" t="s">
        <v>71</v>
      </c>
      <c r="D513" s="68" t="s">
        <v>548</v>
      </c>
      <c r="E513" s="69">
        <v>1996</v>
      </c>
      <c r="F513" s="69">
        <v>1996</v>
      </c>
      <c r="G513" s="69" t="s">
        <v>58</v>
      </c>
      <c r="H513" s="69">
        <v>3</v>
      </c>
      <c r="I513" s="69">
        <v>2</v>
      </c>
      <c r="J513" s="79">
        <v>1212.9000000000001</v>
      </c>
      <c r="K513" s="79">
        <v>969.5</v>
      </c>
      <c r="L513" s="79">
        <v>83.1</v>
      </c>
      <c r="M513" s="80">
        <v>29</v>
      </c>
      <c r="N513" s="83">
        <f t="shared" si="194"/>
        <v>6797608.8843123196</v>
      </c>
      <c r="O513" s="79"/>
      <c r="P513" s="85">
        <f>1035981.19203952+28011.37</f>
        <v>1063992.5620395201</v>
      </c>
      <c r="Q513" s="85"/>
      <c r="R513" s="85">
        <f t="shared" si="188"/>
        <v>647279.99</v>
      </c>
      <c r="S513" s="85">
        <f t="shared" si="191"/>
        <v>4088520</v>
      </c>
      <c r="T513" s="85">
        <f>+'Приложение №2'!E513-'Приложение №1'!P513-'Приложение №1'!Q513-'Приложение №1'!R513-'Приложение №1'!S513</f>
        <v>997816.33227279969</v>
      </c>
      <c r="U513" s="85">
        <f t="shared" si="184"/>
        <v>7011.4583644273534</v>
      </c>
      <c r="V513" s="85">
        <v>1230.2830200640001</v>
      </c>
      <c r="W513" s="87" t="s">
        <v>502</v>
      </c>
      <c r="X513" s="88" t="e">
        <f>+#REF!-'[1]Приложение №1'!$P596</f>
        <v>#REF!</v>
      </c>
      <c r="Z513" s="46">
        <f t="shared" si="189"/>
        <v>8757819.8399999999</v>
      </c>
      <c r="AA513" s="31">
        <v>4004514.1821484799</v>
      </c>
      <c r="AB513" s="31">
        <v>2086346.4776985601</v>
      </c>
      <c r="AC513" s="31">
        <v>863302.14653759997</v>
      </c>
      <c r="AD513" s="31">
        <v>448610.79529728001</v>
      </c>
      <c r="AE513" s="31">
        <v>0</v>
      </c>
      <c r="AF513" s="31"/>
      <c r="AG513" s="31">
        <v>327305.36184192001</v>
      </c>
      <c r="AH513" s="31">
        <v>0</v>
      </c>
      <c r="AI513" s="31">
        <v>0</v>
      </c>
      <c r="AJ513" s="31">
        <v>0</v>
      </c>
      <c r="AK513" s="31">
        <v>0</v>
      </c>
      <c r="AL513" s="31">
        <v>0</v>
      </c>
      <c r="AM513" s="31">
        <v>771121.50719999999</v>
      </c>
      <c r="AN513" s="47">
        <v>87578.198399999994</v>
      </c>
      <c r="AO513" s="48">
        <v>169041.17087616</v>
      </c>
      <c r="AP513" s="91">
        <f>+N513-'Приложение №2'!E513</f>
        <v>0</v>
      </c>
      <c r="AQ513" s="93">
        <v>531438.59</v>
      </c>
      <c r="AR513" s="6">
        <f>+(K513*10+L513*20)*12*0.85</f>
        <v>115841.4</v>
      </c>
      <c r="AS513" s="6">
        <f>+(K513*10+L513*20)*12*30</f>
        <v>4088520</v>
      </c>
      <c r="AT513" s="88">
        <f t="shared" si="190"/>
        <v>0</v>
      </c>
    </row>
    <row r="514" spans="1:46">
      <c r="A514" s="120">
        <f t="shared" si="186"/>
        <v>498</v>
      </c>
      <c r="B514" s="121">
        <f t="shared" si="187"/>
        <v>57</v>
      </c>
      <c r="C514" s="68" t="s">
        <v>71</v>
      </c>
      <c r="D514" s="68" t="s">
        <v>549</v>
      </c>
      <c r="E514" s="69">
        <v>1983</v>
      </c>
      <c r="F514" s="69">
        <v>2007</v>
      </c>
      <c r="G514" s="69" t="s">
        <v>73</v>
      </c>
      <c r="H514" s="69">
        <v>5</v>
      </c>
      <c r="I514" s="69">
        <v>3</v>
      </c>
      <c r="J514" s="79">
        <v>5113.2</v>
      </c>
      <c r="K514" s="79">
        <v>4295.2</v>
      </c>
      <c r="L514" s="79">
        <v>0</v>
      </c>
      <c r="M514" s="80">
        <v>187</v>
      </c>
      <c r="N514" s="83">
        <f t="shared" si="194"/>
        <v>3323108.4843221027</v>
      </c>
      <c r="O514" s="79"/>
      <c r="P514" s="85"/>
      <c r="Q514" s="85"/>
      <c r="R514" s="85">
        <f t="shared" si="188"/>
        <v>2453478.9500000002</v>
      </c>
      <c r="S514" s="85">
        <f>+'Приложение №2'!E514-'Приложение №1'!R514</f>
        <v>869629.53432210255</v>
      </c>
      <c r="T514" s="85">
        <v>0</v>
      </c>
      <c r="U514" s="85">
        <f t="shared" si="184"/>
        <v>773.67956889600089</v>
      </c>
      <c r="V514" s="85">
        <v>1231.2830200640001</v>
      </c>
      <c r="W514" s="87" t="s">
        <v>502</v>
      </c>
      <c r="X514" s="88" t="e">
        <f>+#REF!-'[1]Приложение №1'!$P597</f>
        <v>#REF!</v>
      </c>
      <c r="Z514" s="46">
        <f t="shared" si="189"/>
        <v>17280414.083158374</v>
      </c>
      <c r="AA514" s="31">
        <v>10767125.593739299</v>
      </c>
      <c r="AB514" s="31">
        <v>0</v>
      </c>
      <c r="AC514" s="31">
        <v>4113978.3002970801</v>
      </c>
      <c r="AD514" s="31">
        <v>0</v>
      </c>
      <c r="AE514" s="31">
        <v>0</v>
      </c>
      <c r="AF514" s="31"/>
      <c r="AG514" s="31">
        <v>447036.35546105599</v>
      </c>
      <c r="AH514" s="31">
        <v>0</v>
      </c>
      <c r="AI514" s="31">
        <v>0</v>
      </c>
      <c r="AJ514" s="31">
        <v>0</v>
      </c>
      <c r="AK514" s="31">
        <v>0</v>
      </c>
      <c r="AL514" s="31">
        <v>0</v>
      </c>
      <c r="AM514" s="31">
        <v>1444274.3103040699</v>
      </c>
      <c r="AN514" s="47">
        <v>172804.14083158399</v>
      </c>
      <c r="AO514" s="48">
        <v>335195.38252528699</v>
      </c>
      <c r="AP514" s="91">
        <f>+N514-'Приложение №2'!E514</f>
        <v>0</v>
      </c>
      <c r="AQ514" s="6">
        <v>2015368.55</v>
      </c>
      <c r="AR514" s="6">
        <f>+(K514*10+L514*20)*12*0.85</f>
        <v>438110.39999999997</v>
      </c>
      <c r="AS514" s="6">
        <f>+(K514*10+L514*20)*12*30</f>
        <v>15462720</v>
      </c>
      <c r="AT514" s="88">
        <f t="shared" si="190"/>
        <v>-14593090.465677898</v>
      </c>
    </row>
    <row r="515" spans="1:46">
      <c r="A515" s="120">
        <f t="shared" si="186"/>
        <v>499</v>
      </c>
      <c r="B515" s="121">
        <f t="shared" si="187"/>
        <v>58</v>
      </c>
      <c r="C515" s="68" t="s">
        <v>71</v>
      </c>
      <c r="D515" s="68" t="s">
        <v>550</v>
      </c>
      <c r="E515" s="69">
        <v>1980</v>
      </c>
      <c r="F515" s="69">
        <v>2011</v>
      </c>
      <c r="G515" s="69" t="s">
        <v>73</v>
      </c>
      <c r="H515" s="69">
        <v>5</v>
      </c>
      <c r="I515" s="69">
        <v>6</v>
      </c>
      <c r="J515" s="79">
        <v>6841.9</v>
      </c>
      <c r="K515" s="79">
        <v>5717.4</v>
      </c>
      <c r="L515" s="79">
        <v>467.7</v>
      </c>
      <c r="M515" s="80">
        <v>273</v>
      </c>
      <c r="N515" s="83">
        <f t="shared" si="194"/>
        <v>25777524.930161454</v>
      </c>
      <c r="O515" s="79"/>
      <c r="P515" s="85">
        <f>+'Приложение №2'!E515-'Приложение №1'!R515-'Приложение №1'!S515</f>
        <v>0</v>
      </c>
      <c r="Q515" s="85"/>
      <c r="R515" s="85">
        <f t="shared" si="188"/>
        <v>3647493.98</v>
      </c>
      <c r="S515" s="85">
        <f>+'Приложение №2'!E515-'Приложение №1'!R515</f>
        <v>22130030.950161453</v>
      </c>
      <c r="T515" s="85">
        <f>+'Приложение №2'!E515-'Приложение №1'!P515-'Приложение №1'!R515-'Приложение №1'!S515</f>
        <v>0</v>
      </c>
      <c r="U515" s="85">
        <f t="shared" si="184"/>
        <v>4508.609670507828</v>
      </c>
      <c r="V515" s="85">
        <v>1232.2830200640001</v>
      </c>
      <c r="W515" s="87" t="s">
        <v>502</v>
      </c>
      <c r="X515" s="88" t="e">
        <f>+#REF!-'[1]Приложение №1'!$P598</f>
        <v>#REF!</v>
      </c>
      <c r="Z515" s="46">
        <f t="shared" ref="Z515:Z598" si="197">SUM(AA515:AO515)</f>
        <v>28963511.157484781</v>
      </c>
      <c r="AA515" s="31">
        <v>0</v>
      </c>
      <c r="AB515" s="31">
        <v>0</v>
      </c>
      <c r="AC515" s="31">
        <v>0</v>
      </c>
      <c r="AD515" s="31">
        <v>0</v>
      </c>
      <c r="AE515" s="31">
        <v>0</v>
      </c>
      <c r="AF515" s="31"/>
      <c r="AG515" s="31">
        <v>0</v>
      </c>
      <c r="AH515" s="31">
        <v>0</v>
      </c>
      <c r="AI515" s="31">
        <v>0</v>
      </c>
      <c r="AJ515" s="31">
        <v>0</v>
      </c>
      <c r="AK515" s="31">
        <v>25225885.896655999</v>
      </c>
      <c r="AL515" s="31">
        <v>0</v>
      </c>
      <c r="AM515" s="31">
        <v>2896351.11574848</v>
      </c>
      <c r="AN515" s="47">
        <v>289635.11157484801</v>
      </c>
      <c r="AO515" s="48">
        <v>551639.03350545501</v>
      </c>
      <c r="AP515" s="91">
        <f>+N515-'Приложение №2'!E515</f>
        <v>0</v>
      </c>
      <c r="AQ515" s="6">
        <v>2968908.38</v>
      </c>
      <c r="AR515" s="6">
        <f>+(K515*10+L515*20)*12*0.85</f>
        <v>678585.6</v>
      </c>
      <c r="AS515" s="6">
        <f>+(K515*10+L515*20)*12*30</f>
        <v>23950080</v>
      </c>
      <c r="AT515" s="88">
        <f t="shared" si="190"/>
        <v>-1820049.0498385467</v>
      </c>
    </row>
    <row r="516" spans="1:46">
      <c r="A516" s="120">
        <f t="shared" si="186"/>
        <v>500</v>
      </c>
      <c r="B516" s="121">
        <f t="shared" si="187"/>
        <v>59</v>
      </c>
      <c r="C516" s="68" t="s">
        <v>71</v>
      </c>
      <c r="D516" s="68" t="s">
        <v>104</v>
      </c>
      <c r="E516" s="69">
        <v>1987</v>
      </c>
      <c r="F516" s="69">
        <v>2017</v>
      </c>
      <c r="G516" s="69" t="s">
        <v>73</v>
      </c>
      <c r="H516" s="69">
        <v>9</v>
      </c>
      <c r="I516" s="69">
        <v>1</v>
      </c>
      <c r="J516" s="79">
        <v>2767.8</v>
      </c>
      <c r="K516" s="79">
        <v>2150.8000000000002</v>
      </c>
      <c r="L516" s="79">
        <v>66.8</v>
      </c>
      <c r="M516" s="80">
        <v>94</v>
      </c>
      <c r="N516" s="83">
        <f t="shared" si="194"/>
        <v>13959928.783242142</v>
      </c>
      <c r="O516" s="79"/>
      <c r="P516" s="85">
        <v>2937535.54990655</v>
      </c>
      <c r="Q516" s="85"/>
      <c r="R516" s="85">
        <f t="shared" si="188"/>
        <v>0</v>
      </c>
      <c r="S516" s="85">
        <f t="shared" si="191"/>
        <v>6597178.9126290604</v>
      </c>
      <c r="T516" s="85">
        <f>+'Приложение №2'!E516-'Приложение №1'!P516-'Приложение №1'!R516-'Приложение №1'!S516</f>
        <v>4425214.3207065314</v>
      </c>
      <c r="U516" s="85">
        <f t="shared" si="184"/>
        <v>6490.5750340534405</v>
      </c>
      <c r="V516" s="85">
        <v>1233.2830200640001</v>
      </c>
      <c r="W516" s="87" t="s">
        <v>502</v>
      </c>
      <c r="X516" s="88" t="e">
        <f>+#REF!-'[1]Приложение №1'!$P1352</f>
        <v>#REF!</v>
      </c>
      <c r="Z516" s="46">
        <f t="shared" si="197"/>
        <v>24358296.106563538</v>
      </c>
      <c r="AA516" s="31">
        <v>5322442.2844350599</v>
      </c>
      <c r="AB516" s="31">
        <v>2129484.5377048999</v>
      </c>
      <c r="AC516" s="31">
        <v>0</v>
      </c>
      <c r="AD516" s="31">
        <v>0</v>
      </c>
      <c r="AE516" s="31">
        <v>0</v>
      </c>
      <c r="AF516" s="31"/>
      <c r="AG516" s="31">
        <v>236468.681965311</v>
      </c>
      <c r="AH516" s="31">
        <v>0</v>
      </c>
      <c r="AI516" s="31">
        <v>0</v>
      </c>
      <c r="AJ516" s="31">
        <v>0</v>
      </c>
      <c r="AK516" s="31">
        <v>13665253.1882038</v>
      </c>
      <c r="AL516" s="31">
        <v>0</v>
      </c>
      <c r="AM516" s="31">
        <v>2294103.4047365398</v>
      </c>
      <c r="AN516" s="47">
        <v>243582.961065635</v>
      </c>
      <c r="AO516" s="48">
        <v>466961.04845229199</v>
      </c>
      <c r="AP516" s="91">
        <f>+N516-'Приложение №2'!E516</f>
        <v>0</v>
      </c>
      <c r="AQ516" s="88">
        <f>1394329.46-R241</f>
        <v>-306902.37360000005</v>
      </c>
      <c r="AR516" s="6">
        <f>+(K516*13.29+L516*22.52)*12*0.85</f>
        <v>306902.37360000005</v>
      </c>
      <c r="AS516" s="6">
        <f>+(K516*13.29+L516*22.52)*12*30-S241</f>
        <v>6597178.9126290604</v>
      </c>
      <c r="AT516" s="88">
        <f t="shared" si="190"/>
        <v>0</v>
      </c>
    </row>
    <row r="517" spans="1:46">
      <c r="A517" s="120">
        <f t="shared" si="186"/>
        <v>501</v>
      </c>
      <c r="B517" s="121">
        <f t="shared" si="187"/>
        <v>60</v>
      </c>
      <c r="C517" s="68" t="s">
        <v>71</v>
      </c>
      <c r="D517" s="68" t="s">
        <v>551</v>
      </c>
      <c r="E517" s="69">
        <v>1987</v>
      </c>
      <c r="F517" s="69">
        <v>2016</v>
      </c>
      <c r="G517" s="69" t="s">
        <v>73</v>
      </c>
      <c r="H517" s="69">
        <v>5</v>
      </c>
      <c r="I517" s="69">
        <v>4</v>
      </c>
      <c r="J517" s="79">
        <v>5859.43</v>
      </c>
      <c r="K517" s="79">
        <v>4644.3999999999996</v>
      </c>
      <c r="L517" s="79">
        <v>278.60000000000002</v>
      </c>
      <c r="M517" s="80">
        <v>182</v>
      </c>
      <c r="N517" s="83">
        <f t="shared" si="194"/>
        <v>7536651.0910548028</v>
      </c>
      <c r="O517" s="79"/>
      <c r="P517" s="85"/>
      <c r="Q517" s="85"/>
      <c r="R517" s="85">
        <f t="shared" si="188"/>
        <v>3004626.7699999996</v>
      </c>
      <c r="S517" s="85">
        <f>+'Приложение №2'!E517-'Приложение №1'!R517</f>
        <v>4532024.3210548032</v>
      </c>
      <c r="T517" s="85">
        <v>0</v>
      </c>
      <c r="U517" s="85">
        <f t="shared" si="184"/>
        <v>1622.7394477337878</v>
      </c>
      <c r="V517" s="85">
        <v>1234.2830200640001</v>
      </c>
      <c r="W517" s="87" t="s">
        <v>502</v>
      </c>
      <c r="X517" s="88" t="e">
        <f>+#REF!-'[1]Приложение №1'!$P601</f>
        <v>#REF!</v>
      </c>
      <c r="Z517" s="46">
        <f t="shared" si="197"/>
        <v>8468147.293320002</v>
      </c>
      <c r="AA517" s="31">
        <v>0</v>
      </c>
      <c r="AB517" s="31">
        <v>0</v>
      </c>
      <c r="AC517" s="31">
        <v>0</v>
      </c>
      <c r="AD517" s="31">
        <v>0</v>
      </c>
      <c r="AE517" s="31">
        <v>0</v>
      </c>
      <c r="AF517" s="31"/>
      <c r="AG517" s="31">
        <v>0</v>
      </c>
      <c r="AH517" s="31">
        <v>0</v>
      </c>
      <c r="AI517" s="31">
        <v>0</v>
      </c>
      <c r="AJ517" s="31">
        <v>7375366.7577062296</v>
      </c>
      <c r="AK517" s="31">
        <v>0</v>
      </c>
      <c r="AL517" s="31">
        <v>0</v>
      </c>
      <c r="AM517" s="31">
        <v>846814.72933200002</v>
      </c>
      <c r="AN517" s="47">
        <v>84681.472933199999</v>
      </c>
      <c r="AO517" s="48">
        <v>161284.33334857301</v>
      </c>
      <c r="AP517" s="91">
        <f>+N517-'Приложение №2'!E517</f>
        <v>0</v>
      </c>
      <c r="AQ517" s="6">
        <v>2474063.5699999998</v>
      </c>
      <c r="AR517" s="6">
        <f>+(K517*10+L517*20)*12*0.85</f>
        <v>530563.19999999995</v>
      </c>
      <c r="AS517" s="6">
        <f>+(K517*10+L517*20)*12*30</f>
        <v>18725760</v>
      </c>
      <c r="AT517" s="88">
        <f t="shared" si="190"/>
        <v>-14193735.678945197</v>
      </c>
    </row>
    <row r="518" spans="1:46">
      <c r="A518" s="120">
        <f t="shared" si="186"/>
        <v>502</v>
      </c>
      <c r="B518" s="121">
        <f t="shared" si="187"/>
        <v>61</v>
      </c>
      <c r="C518" s="68" t="s">
        <v>71</v>
      </c>
      <c r="D518" s="68" t="s">
        <v>552</v>
      </c>
      <c r="E518" s="69">
        <v>1987</v>
      </c>
      <c r="F518" s="69">
        <v>2016</v>
      </c>
      <c r="G518" s="69" t="s">
        <v>73</v>
      </c>
      <c r="H518" s="69">
        <v>5</v>
      </c>
      <c r="I518" s="69">
        <v>5</v>
      </c>
      <c r="J518" s="79">
        <v>7155.6</v>
      </c>
      <c r="K518" s="79">
        <v>5789.5</v>
      </c>
      <c r="L518" s="79">
        <v>194.7</v>
      </c>
      <c r="M518" s="80">
        <v>243</v>
      </c>
      <c r="N518" s="83">
        <f t="shared" si="194"/>
        <v>46216506.053262837</v>
      </c>
      <c r="O518" s="79"/>
      <c r="P518" s="85">
        <v>5155802.1643344499</v>
      </c>
      <c r="Q518" s="85"/>
      <c r="R518" s="85">
        <f t="shared" si="188"/>
        <v>3546652.9</v>
      </c>
      <c r="S518" s="85">
        <f t="shared" si="191"/>
        <v>22244040</v>
      </c>
      <c r="T518" s="85">
        <f>+'Приложение №2'!E518-'Приложение №1'!P518-'Приложение №1'!R518-'Приложение №1'!S518</f>
        <v>15270010.988928385</v>
      </c>
      <c r="U518" s="85">
        <f t="shared" si="184"/>
        <v>7982.8147600419443</v>
      </c>
      <c r="V518" s="85">
        <v>1235.2830200640001</v>
      </c>
      <c r="W518" s="87" t="s">
        <v>502</v>
      </c>
      <c r="X518" s="88" t="e">
        <f>+#REF!-'[1]Приложение №1'!$P971</f>
        <v>#REF!</v>
      </c>
      <c r="Z518" s="46">
        <f t="shared" si="197"/>
        <v>41277450.38367226</v>
      </c>
      <c r="AA518" s="31">
        <v>11858561.0386538</v>
      </c>
      <c r="AB518" s="31">
        <v>0</v>
      </c>
      <c r="AC518" s="31">
        <v>0</v>
      </c>
      <c r="AD518" s="31">
        <v>4785667.37036476</v>
      </c>
      <c r="AE518" s="31">
        <v>0</v>
      </c>
      <c r="AF518" s="31"/>
      <c r="AG518" s="31">
        <v>0</v>
      </c>
      <c r="AH518" s="31">
        <v>0</v>
      </c>
      <c r="AI518" s="31">
        <v>19618197.919447601</v>
      </c>
      <c r="AJ518" s="31">
        <v>0</v>
      </c>
      <c r="AK518" s="31">
        <v>0</v>
      </c>
      <c r="AL518" s="31">
        <v>0</v>
      </c>
      <c r="AM518" s="31">
        <v>3809263.7313927002</v>
      </c>
      <c r="AN518" s="47">
        <v>412774.50383672299</v>
      </c>
      <c r="AO518" s="48">
        <v>792985.81997667695</v>
      </c>
      <c r="AP518" s="91">
        <f>+N518-'Приложение №2'!E518</f>
        <v>0</v>
      </c>
      <c r="AQ518" s="6">
        <v>2916405.1</v>
      </c>
      <c r="AR518" s="6">
        <f>+(K518*10+L518*20)*12*0.85</f>
        <v>630247.79999999993</v>
      </c>
      <c r="AS518" s="6">
        <f>+(K518*10+L518*20)*12*30</f>
        <v>22244040</v>
      </c>
      <c r="AT518" s="88">
        <f t="shared" si="190"/>
        <v>0</v>
      </c>
    </row>
    <row r="519" spans="1:46">
      <c r="A519" s="120">
        <f t="shared" si="186"/>
        <v>503</v>
      </c>
      <c r="B519" s="121">
        <f t="shared" si="187"/>
        <v>62</v>
      </c>
      <c r="C519" s="68" t="s">
        <v>71</v>
      </c>
      <c r="D519" s="68" t="s">
        <v>553</v>
      </c>
      <c r="E519" s="69">
        <v>1995</v>
      </c>
      <c r="F519" s="69">
        <v>1995</v>
      </c>
      <c r="G519" s="69" t="s">
        <v>73</v>
      </c>
      <c r="H519" s="69">
        <v>5</v>
      </c>
      <c r="I519" s="69">
        <v>6</v>
      </c>
      <c r="J519" s="79">
        <v>5276.5</v>
      </c>
      <c r="K519" s="79">
        <v>4687.3999999999996</v>
      </c>
      <c r="L519" s="79">
        <v>0</v>
      </c>
      <c r="M519" s="80">
        <v>200</v>
      </c>
      <c r="N519" s="83">
        <f t="shared" si="194"/>
        <v>3627706.1305964543</v>
      </c>
      <c r="O519" s="79"/>
      <c r="P519" s="85"/>
      <c r="Q519" s="85"/>
      <c r="R519" s="85">
        <f t="shared" si="188"/>
        <v>2653756.7599999998</v>
      </c>
      <c r="S519" s="85">
        <f>+'Приложение №2'!E519-'Приложение №1'!R519</f>
        <v>973949.37059645448</v>
      </c>
      <c r="T519" s="85">
        <v>0</v>
      </c>
      <c r="U519" s="85">
        <f t="shared" si="184"/>
        <v>773.927151639812</v>
      </c>
      <c r="V519" s="85">
        <v>1236.2830200640001</v>
      </c>
      <c r="W519" s="87" t="s">
        <v>502</v>
      </c>
      <c r="X519" s="88" t="e">
        <f>+#REF!-'[1]Приложение №1'!$P604</f>
        <v>#REF!</v>
      </c>
      <c r="Z519" s="46">
        <f t="shared" si="197"/>
        <v>26420103.173131179</v>
      </c>
      <c r="AA519" s="31">
        <v>0</v>
      </c>
      <c r="AB519" s="31">
        <v>0</v>
      </c>
      <c r="AC519" s="31">
        <v>3550073.2194016902</v>
      </c>
      <c r="AD519" s="31">
        <v>0</v>
      </c>
      <c r="AE519" s="31">
        <v>0</v>
      </c>
      <c r="AF519" s="31"/>
      <c r="AG519" s="31">
        <v>0</v>
      </c>
      <c r="AH519" s="31">
        <v>0</v>
      </c>
      <c r="AI519" s="31">
        <v>0</v>
      </c>
      <c r="AJ519" s="31">
        <v>0</v>
      </c>
      <c r="AK519" s="31">
        <v>19460621.319649599</v>
      </c>
      <c r="AL519" s="31">
        <v>0</v>
      </c>
      <c r="AM519" s="31">
        <v>2642010.3173131198</v>
      </c>
      <c r="AN519" s="47">
        <v>264201.03173131199</v>
      </c>
      <c r="AO519" s="48">
        <v>503197.285035457</v>
      </c>
      <c r="AP519" s="91">
        <f>+N519-'Приложение №2'!E519</f>
        <v>0</v>
      </c>
      <c r="AQ519" s="6">
        <v>2175641.96</v>
      </c>
      <c r="AR519" s="6">
        <f>+(K519*10+L519*20)*12*0.85</f>
        <v>478114.8</v>
      </c>
      <c r="AS519" s="6">
        <f>+(K519*10+L519*20)*12*30</f>
        <v>16874640</v>
      </c>
      <c r="AT519" s="88">
        <f t="shared" si="190"/>
        <v>-15900690.629403546</v>
      </c>
    </row>
    <row r="520" spans="1:46">
      <c r="A520" s="120">
        <f t="shared" si="186"/>
        <v>504</v>
      </c>
      <c r="B520" s="121">
        <f t="shared" si="187"/>
        <v>63</v>
      </c>
      <c r="C520" s="68" t="s">
        <v>71</v>
      </c>
      <c r="D520" s="68" t="s">
        <v>554</v>
      </c>
      <c r="E520" s="69">
        <v>1993</v>
      </c>
      <c r="F520" s="69">
        <v>2017</v>
      </c>
      <c r="G520" s="69" t="s">
        <v>73</v>
      </c>
      <c r="H520" s="69">
        <v>9</v>
      </c>
      <c r="I520" s="69">
        <v>2</v>
      </c>
      <c r="J520" s="79">
        <v>6530.5</v>
      </c>
      <c r="K520" s="79">
        <v>5640.1</v>
      </c>
      <c r="L520" s="79">
        <v>180</v>
      </c>
      <c r="M520" s="80">
        <v>226</v>
      </c>
      <c r="N520" s="83">
        <f t="shared" si="194"/>
        <v>39683829.239116386</v>
      </c>
      <c r="O520" s="79"/>
      <c r="P520" s="85">
        <v>2102054.0945791099</v>
      </c>
      <c r="Q520" s="85"/>
      <c r="R520" s="85">
        <f t="shared" si="188"/>
        <v>4320165.2457999997</v>
      </c>
      <c r="S520" s="85">
        <f t="shared" si="191"/>
        <v>28443790.440000005</v>
      </c>
      <c r="T520" s="85">
        <f>+'Приложение №2'!E520-'Приложение №1'!P520-'Приложение №1'!R520-'Приложение №1'!S520</f>
        <v>4817819.4587372728</v>
      </c>
      <c r="U520" s="85">
        <f t="shared" si="184"/>
        <v>7036.0151839712744</v>
      </c>
      <c r="V520" s="85">
        <v>1237.2830200640001</v>
      </c>
      <c r="W520" s="87" t="s">
        <v>502</v>
      </c>
      <c r="X520" s="88" t="e">
        <f>+#REF!-'[1]Приложение №1'!$P975</f>
        <v>#REF!</v>
      </c>
      <c r="Z520" s="46">
        <f t="shared" si="197"/>
        <v>39857867.979116388</v>
      </c>
      <c r="AA520" s="31">
        <v>0</v>
      </c>
      <c r="AB520" s="31">
        <v>0</v>
      </c>
      <c r="AC520" s="31">
        <v>0</v>
      </c>
      <c r="AD520" s="31">
        <v>0</v>
      </c>
      <c r="AE520" s="31">
        <v>0</v>
      </c>
      <c r="AF520" s="31"/>
      <c r="AG520" s="31">
        <v>0</v>
      </c>
      <c r="AH520" s="31">
        <v>0</v>
      </c>
      <c r="AI520" s="31">
        <v>0</v>
      </c>
      <c r="AJ520" s="31">
        <v>0</v>
      </c>
      <c r="AK520" s="31">
        <v>38834595.293399297</v>
      </c>
      <c r="AL520" s="31">
        <v>0</v>
      </c>
      <c r="AM520" s="31">
        <v>150038.74</v>
      </c>
      <c r="AN520" s="31">
        <v>24000</v>
      </c>
      <c r="AO520" s="48">
        <v>849233.94571709202</v>
      </c>
      <c r="AP520" s="91">
        <f>+N520-'Приложение №2'!E520</f>
        <v>0</v>
      </c>
      <c r="AQ520" s="6">
        <v>3514257.85</v>
      </c>
      <c r="AR520" s="6">
        <f>+(K520*13.29+L520*22.52)*12*0.85</f>
        <v>805907.39580000006</v>
      </c>
      <c r="AS520" s="6">
        <f>+(K520*13.29+L520*22.52)*12*30</f>
        <v>28443790.440000005</v>
      </c>
      <c r="AT520" s="88">
        <f t="shared" si="190"/>
        <v>0</v>
      </c>
    </row>
    <row r="521" spans="1:46">
      <c r="A521" s="120">
        <f t="shared" si="186"/>
        <v>505</v>
      </c>
      <c r="B521" s="121">
        <f t="shared" si="187"/>
        <v>64</v>
      </c>
      <c r="C521" s="68" t="s">
        <v>71</v>
      </c>
      <c r="D521" s="68" t="s">
        <v>555</v>
      </c>
      <c r="E521" s="69">
        <v>1989</v>
      </c>
      <c r="F521" s="69">
        <v>2016</v>
      </c>
      <c r="G521" s="69" t="s">
        <v>73</v>
      </c>
      <c r="H521" s="69">
        <v>5</v>
      </c>
      <c r="I521" s="69">
        <v>8</v>
      </c>
      <c r="J521" s="79">
        <v>7135.2</v>
      </c>
      <c r="K521" s="79">
        <v>6073.2</v>
      </c>
      <c r="L521" s="79">
        <v>1062</v>
      </c>
      <c r="M521" s="80">
        <v>253</v>
      </c>
      <c r="N521" s="83">
        <f t="shared" ref="N521:N526" si="198">SUM(O521:T521)</f>
        <v>28688048.331907827</v>
      </c>
      <c r="O521" s="79"/>
      <c r="P521" s="85"/>
      <c r="Q521" s="85"/>
      <c r="R521" s="85">
        <f t="shared" ref="R521:R582" si="199">+AQ521+AR521</f>
        <v>3724080.84</v>
      </c>
      <c r="S521" s="85">
        <f>+'Приложение №2'!E521-'Приложение №1'!R521</f>
        <v>24963967.491907828</v>
      </c>
      <c r="T521" s="85">
        <f>+'Приложение №2'!E521-'Приложение №1'!P521-'Приложение №1'!R521-'Приложение №1'!S521</f>
        <v>0</v>
      </c>
      <c r="U521" s="85">
        <f t="shared" si="184"/>
        <v>4723.7121010188748</v>
      </c>
      <c r="V521" s="85">
        <v>1238.2830200640001</v>
      </c>
      <c r="W521" s="87" t="s">
        <v>502</v>
      </c>
      <c r="X521" s="88" t="e">
        <f>+#REF!-'[1]Приложение №1'!$P977</f>
        <v>#REF!</v>
      </c>
      <c r="Z521" s="46">
        <f t="shared" si="197"/>
        <v>28889172.431907829</v>
      </c>
      <c r="AA521" s="31">
        <v>0</v>
      </c>
      <c r="AB521" s="31">
        <v>0</v>
      </c>
      <c r="AC521" s="31">
        <v>0</v>
      </c>
      <c r="AD521" s="31">
        <v>0</v>
      </c>
      <c r="AE521" s="31">
        <v>0</v>
      </c>
      <c r="AF521" s="31"/>
      <c r="AG521" s="31">
        <v>0</v>
      </c>
      <c r="AH521" s="31">
        <v>0</v>
      </c>
      <c r="AI521" s="31">
        <v>0</v>
      </c>
      <c r="AJ521" s="31">
        <v>0</v>
      </c>
      <c r="AK521" s="31">
        <v>28074124.097605001</v>
      </c>
      <c r="AL521" s="31">
        <v>0</v>
      </c>
      <c r="AM521" s="31">
        <v>177124.1</v>
      </c>
      <c r="AN521" s="31">
        <v>24000</v>
      </c>
      <c r="AO521" s="48">
        <v>613924.23430282797</v>
      </c>
      <c r="AP521" s="91">
        <f>+N521-'Приложение №2'!E521</f>
        <v>0</v>
      </c>
      <c r="AQ521" s="6">
        <v>2887966.44</v>
      </c>
      <c r="AR521" s="6">
        <f>+(K521*10+L521*20)*12*0.85</f>
        <v>836114.4</v>
      </c>
      <c r="AS521" s="6">
        <f>+(K521*10+L521*20)*12*30</f>
        <v>29509920</v>
      </c>
      <c r="AT521" s="88">
        <f t="shared" si="190"/>
        <v>-4545952.5080921724</v>
      </c>
    </row>
    <row r="522" spans="1:46">
      <c r="A522" s="120">
        <f t="shared" si="186"/>
        <v>506</v>
      </c>
      <c r="B522" s="121">
        <f t="shared" si="187"/>
        <v>65</v>
      </c>
      <c r="C522" s="68" t="s">
        <v>71</v>
      </c>
      <c r="D522" s="68" t="s">
        <v>556</v>
      </c>
      <c r="E522" s="69">
        <v>1991</v>
      </c>
      <c r="F522" s="69">
        <v>2017</v>
      </c>
      <c r="G522" s="69" t="s">
        <v>73</v>
      </c>
      <c r="H522" s="69">
        <v>9</v>
      </c>
      <c r="I522" s="69">
        <v>1</v>
      </c>
      <c r="J522" s="79">
        <v>3222.4</v>
      </c>
      <c r="K522" s="79">
        <v>2756.2</v>
      </c>
      <c r="L522" s="79">
        <v>0</v>
      </c>
      <c r="M522" s="80">
        <v>108</v>
      </c>
      <c r="N522" s="83">
        <f t="shared" si="198"/>
        <v>19753554.682315655</v>
      </c>
      <c r="O522" s="79"/>
      <c r="P522" s="85">
        <v>1002935.51737892</v>
      </c>
      <c r="Q522" s="85"/>
      <c r="R522" s="85">
        <f t="shared" si="199"/>
        <v>2144471.5296</v>
      </c>
      <c r="S522" s="85">
        <f t="shared" ref="S522:S564" si="200">+AS522</f>
        <v>13186763.279999999</v>
      </c>
      <c r="T522" s="85">
        <f>+'Приложение №2'!E522-'Приложение №1'!P522-'Приложение №1'!R522-'Приложение №1'!S522</f>
        <v>3419384.3553367369</v>
      </c>
      <c r="U522" s="85">
        <f t="shared" ref="U522:U585" si="201">N522/K522</f>
        <v>7166.9525732224283</v>
      </c>
      <c r="V522" s="85">
        <v>1239.2830200640001</v>
      </c>
      <c r="W522" s="87" t="s">
        <v>502</v>
      </c>
      <c r="X522" s="88" t="e">
        <f>+#REF!-'[1]Приложение №1'!$P978</f>
        <v>#REF!</v>
      </c>
      <c r="Z522" s="46">
        <f t="shared" si="197"/>
        <v>19471909.912315655</v>
      </c>
      <c r="AA522" s="31">
        <v>0</v>
      </c>
      <c r="AB522" s="31">
        <v>0</v>
      </c>
      <c r="AC522" s="31">
        <v>0</v>
      </c>
      <c r="AD522" s="31">
        <v>0</v>
      </c>
      <c r="AE522" s="31">
        <v>0</v>
      </c>
      <c r="AF522" s="31"/>
      <c r="AG522" s="31">
        <v>0</v>
      </c>
      <c r="AH522" s="31">
        <v>0</v>
      </c>
      <c r="AI522" s="31">
        <v>0</v>
      </c>
      <c r="AJ522" s="31">
        <v>0</v>
      </c>
      <c r="AK522" s="31">
        <v>18930963.0422621</v>
      </c>
      <c r="AL522" s="31">
        <v>0</v>
      </c>
      <c r="AM522" s="31">
        <v>102965.05</v>
      </c>
      <c r="AN522" s="31">
        <v>24000</v>
      </c>
      <c r="AO522" s="48">
        <v>413981.82005355501</v>
      </c>
      <c r="AP522" s="91">
        <f>+N522-'Приложение №2'!E522</f>
        <v>0</v>
      </c>
      <c r="AQ522" s="6">
        <v>1770846.57</v>
      </c>
      <c r="AR522" s="6">
        <f>+(K522*13.29+L522*22.52)*12*0.85</f>
        <v>373624.95959999994</v>
      </c>
      <c r="AS522" s="6">
        <f>+(K522*13.29+L522*22.52)*12*30</f>
        <v>13186763.279999999</v>
      </c>
      <c r="AT522" s="88">
        <f t="shared" si="190"/>
        <v>0</v>
      </c>
    </row>
    <row r="523" spans="1:46">
      <c r="A523" s="120">
        <f t="shared" si="186"/>
        <v>507</v>
      </c>
      <c r="B523" s="121">
        <f t="shared" si="187"/>
        <v>66</v>
      </c>
      <c r="C523" s="68" t="s">
        <v>71</v>
      </c>
      <c r="D523" s="68" t="s">
        <v>557</v>
      </c>
      <c r="E523" s="69">
        <v>1991</v>
      </c>
      <c r="F523" s="69">
        <v>2010</v>
      </c>
      <c r="G523" s="69" t="s">
        <v>73</v>
      </c>
      <c r="H523" s="69">
        <v>5</v>
      </c>
      <c r="I523" s="69">
        <v>5</v>
      </c>
      <c r="J523" s="79">
        <v>4721.8999999999996</v>
      </c>
      <c r="K523" s="79">
        <v>4156.5</v>
      </c>
      <c r="L523" s="79">
        <v>0</v>
      </c>
      <c r="M523" s="80">
        <v>161</v>
      </c>
      <c r="N523" s="83">
        <f t="shared" si="198"/>
        <v>15044296.824234128</v>
      </c>
      <c r="O523" s="79"/>
      <c r="P523" s="85"/>
      <c r="Q523" s="85"/>
      <c r="R523" s="85">
        <f t="shared" si="199"/>
        <v>2445791.54</v>
      </c>
      <c r="S523" s="85">
        <f>+'Приложение №2'!E523-'Приложение №1'!R523</f>
        <v>12598505.284234129</v>
      </c>
      <c r="T523" s="85">
        <v>4.65661287307739E-10</v>
      </c>
      <c r="U523" s="85">
        <f t="shared" si="201"/>
        <v>3619.4627268697527</v>
      </c>
      <c r="V523" s="85">
        <v>1240.2830200640001</v>
      </c>
      <c r="W523" s="87" t="s">
        <v>502</v>
      </c>
      <c r="X523" s="88" t="e">
        <f>+#REF!-'[1]Приложение №1'!$P1361</f>
        <v>#REF!</v>
      </c>
      <c r="Z523" s="46">
        <f t="shared" si="197"/>
        <v>13211921.580525165</v>
      </c>
      <c r="AA523" s="31">
        <v>8244815.9026870402</v>
      </c>
      <c r="AB523" s="31">
        <v>0</v>
      </c>
      <c r="AC523" s="31">
        <v>0</v>
      </c>
      <c r="AD523" s="31">
        <v>3327296.31458162</v>
      </c>
      <c r="AE523" s="31">
        <v>0</v>
      </c>
      <c r="AF523" s="31"/>
      <c r="AG523" s="31">
        <v>0</v>
      </c>
      <c r="AH523" s="31">
        <v>0</v>
      </c>
      <c r="AI523" s="31">
        <v>0</v>
      </c>
      <c r="AJ523" s="31">
        <v>0</v>
      </c>
      <c r="AK523" s="31">
        <v>0</v>
      </c>
      <c r="AL523" s="31">
        <v>0</v>
      </c>
      <c r="AM523" s="31">
        <v>1254631.4907482599</v>
      </c>
      <c r="AN523" s="47">
        <v>132119.215805252</v>
      </c>
      <c r="AO523" s="48">
        <v>253058.656702993</v>
      </c>
      <c r="AP523" s="91">
        <f>+N523-'Приложение №2'!E523</f>
        <v>0</v>
      </c>
      <c r="AQ523" s="6">
        <v>2021828.54</v>
      </c>
      <c r="AR523" s="6">
        <f>+(K523*10+L523*20)*12*0.85</f>
        <v>423963</v>
      </c>
      <c r="AS523" s="6">
        <f>+(K523*10+L523*20)*12*30</f>
        <v>14963400</v>
      </c>
      <c r="AT523" s="88">
        <f t="shared" si="190"/>
        <v>-2364894.7157658711</v>
      </c>
    </row>
    <row r="524" spans="1:46">
      <c r="A524" s="120">
        <f t="shared" ref="A524:A587" si="202">+A523+1</f>
        <v>508</v>
      </c>
      <c r="B524" s="121">
        <f t="shared" ref="B524:B587" si="203">+B523+1</f>
        <v>67</v>
      </c>
      <c r="C524" s="68" t="s">
        <v>71</v>
      </c>
      <c r="D524" s="68" t="s">
        <v>558</v>
      </c>
      <c r="E524" s="69">
        <v>1991</v>
      </c>
      <c r="F524" s="69">
        <v>1999</v>
      </c>
      <c r="G524" s="69" t="s">
        <v>58</v>
      </c>
      <c r="H524" s="69">
        <v>2</v>
      </c>
      <c r="I524" s="69">
        <v>8</v>
      </c>
      <c r="J524" s="79">
        <v>1042.9000000000001</v>
      </c>
      <c r="K524" s="79">
        <v>988.8</v>
      </c>
      <c r="L524" s="79">
        <v>54.1</v>
      </c>
      <c r="M524" s="80">
        <v>39</v>
      </c>
      <c r="N524" s="83">
        <f t="shared" si="198"/>
        <v>9909590.6884000003</v>
      </c>
      <c r="O524" s="79"/>
      <c r="P524" s="85">
        <v>1714925.7675000001</v>
      </c>
      <c r="Q524" s="85"/>
      <c r="R524" s="85">
        <f t="shared" si="199"/>
        <v>552771.29</v>
      </c>
      <c r="S524" s="85">
        <f t="shared" si="200"/>
        <v>3949200</v>
      </c>
      <c r="T524" s="85">
        <f>+'Приложение №2'!E524-'Приложение №1'!P524-'Приложение №1'!R524-'Приложение №1'!S524</f>
        <v>3692693.6309000002</v>
      </c>
      <c r="U524" s="85">
        <f t="shared" si="201"/>
        <v>10021.835243122978</v>
      </c>
      <c r="V524" s="85">
        <v>1242.2830200640001</v>
      </c>
      <c r="W524" s="87" t="s">
        <v>502</v>
      </c>
      <c r="X524" s="88" t="e">
        <f>+#REF!-'[1]Приложение №1'!$P606</f>
        <v>#REF!</v>
      </c>
      <c r="Z524" s="46">
        <f t="shared" si="197"/>
        <v>11134371.560000001</v>
      </c>
      <c r="AA524" s="31">
        <v>0</v>
      </c>
      <c r="AB524" s="31">
        <v>0</v>
      </c>
      <c r="AC524" s="31">
        <v>0</v>
      </c>
      <c r="AD524" s="31">
        <v>0</v>
      </c>
      <c r="AE524" s="31">
        <v>0</v>
      </c>
      <c r="AF524" s="31"/>
      <c r="AG524" s="31">
        <v>0</v>
      </c>
      <c r="AH524" s="31">
        <v>0</v>
      </c>
      <c r="AI524" s="31">
        <v>0</v>
      </c>
      <c r="AJ524" s="31">
        <v>0</v>
      </c>
      <c r="AK524" s="31">
        <v>9697525.4476682395</v>
      </c>
      <c r="AL524" s="31">
        <v>0</v>
      </c>
      <c r="AM524" s="31">
        <v>1113437.156</v>
      </c>
      <c r="AN524" s="47">
        <v>111343.7156</v>
      </c>
      <c r="AO524" s="48">
        <v>212065.24073175999</v>
      </c>
      <c r="AP524" s="91">
        <f>+N524-'Приложение №2'!E524</f>
        <v>0</v>
      </c>
      <c r="AQ524" s="6">
        <v>440877.29</v>
      </c>
      <c r="AR524" s="6">
        <f>+(K524*10+L524*20)*12*0.85</f>
        <v>111894</v>
      </c>
      <c r="AS524" s="6">
        <f>+(K524*10+L524*20)*12*30</f>
        <v>3949200</v>
      </c>
      <c r="AT524" s="88">
        <f t="shared" si="190"/>
        <v>0</v>
      </c>
    </row>
    <row r="525" spans="1:46">
      <c r="A525" s="120">
        <f t="shared" si="202"/>
        <v>509</v>
      </c>
      <c r="B525" s="121">
        <f t="shared" si="203"/>
        <v>68</v>
      </c>
      <c r="C525" s="68" t="s">
        <v>71</v>
      </c>
      <c r="D525" s="68" t="s">
        <v>559</v>
      </c>
      <c r="E525" s="69">
        <v>1991</v>
      </c>
      <c r="F525" s="69">
        <v>2017</v>
      </c>
      <c r="G525" s="69" t="s">
        <v>73</v>
      </c>
      <c r="H525" s="69">
        <v>9</v>
      </c>
      <c r="I525" s="69">
        <v>1</v>
      </c>
      <c r="J525" s="79">
        <v>3271</v>
      </c>
      <c r="K525" s="79">
        <v>2814.6</v>
      </c>
      <c r="L525" s="79">
        <v>0</v>
      </c>
      <c r="M525" s="80">
        <v>93</v>
      </c>
      <c r="N525" s="83">
        <f t="shared" si="198"/>
        <v>9825604.9005436506</v>
      </c>
      <c r="O525" s="79"/>
      <c r="P525" s="85"/>
      <c r="Q525" s="85"/>
      <c r="R525" s="85">
        <f t="shared" si="199"/>
        <v>2112725.9468</v>
      </c>
      <c r="S525" s="85">
        <f>+'Приложение №2'!E525-'Приложение №1'!R525</f>
        <v>7712878.9537436506</v>
      </c>
      <c r="T525" s="85">
        <v>0</v>
      </c>
      <c r="U525" s="85">
        <f t="shared" si="201"/>
        <v>3490.9418391756026</v>
      </c>
      <c r="V525" s="85">
        <v>1243.2830200640001</v>
      </c>
      <c r="W525" s="87" t="s">
        <v>502</v>
      </c>
      <c r="X525" s="88" t="e">
        <f>+#REF!-'[1]Приложение №1'!$P980</f>
        <v>#REF!</v>
      </c>
      <c r="Z525" s="46">
        <f t="shared" si="197"/>
        <v>12536948.214155668</v>
      </c>
      <c r="AA525" s="31">
        <v>6765674.3157313103</v>
      </c>
      <c r="AB525" s="31">
        <v>2706914.9973932002</v>
      </c>
      <c r="AC525" s="31">
        <v>0</v>
      </c>
      <c r="AD525" s="31">
        <v>1277658.235625</v>
      </c>
      <c r="AE525" s="31">
        <v>0</v>
      </c>
      <c r="AF525" s="31"/>
      <c r="AG525" s="31">
        <v>300589.46674277697</v>
      </c>
      <c r="AH525" s="31">
        <v>0</v>
      </c>
      <c r="AI525" s="31">
        <v>0</v>
      </c>
      <c r="AJ525" s="31">
        <v>0</v>
      </c>
      <c r="AK525" s="31">
        <v>0</v>
      </c>
      <c r="AL525" s="31">
        <v>0</v>
      </c>
      <c r="AM525" s="31">
        <v>1119082.29272095</v>
      </c>
      <c r="AN525" s="47">
        <v>125369.482141557</v>
      </c>
      <c r="AO525" s="48">
        <v>241659.42380087401</v>
      </c>
      <c r="AP525" s="91">
        <f>+N525-'Приложение №2'!E525</f>
        <v>0</v>
      </c>
      <c r="AQ525" s="6">
        <v>1731184.4</v>
      </c>
      <c r="AR525" s="6">
        <f t="shared" ref="AR525:AR530" si="204">+(K525*13.29+L525*22.52)*12*0.85</f>
        <v>381541.54680000001</v>
      </c>
      <c r="AS525" s="6">
        <f>+(K525*13.29+L525*22.52)*12*30</f>
        <v>13466172.24</v>
      </c>
      <c r="AT525" s="88">
        <f t="shared" si="190"/>
        <v>-5753293.2862563496</v>
      </c>
    </row>
    <row r="526" spans="1:46">
      <c r="A526" s="120">
        <f t="shared" si="202"/>
        <v>510</v>
      </c>
      <c r="B526" s="121">
        <f t="shared" si="203"/>
        <v>69</v>
      </c>
      <c r="C526" s="68" t="s">
        <v>71</v>
      </c>
      <c r="D526" s="68" t="s">
        <v>106</v>
      </c>
      <c r="E526" s="69">
        <v>1992</v>
      </c>
      <c r="F526" s="69">
        <v>2009</v>
      </c>
      <c r="G526" s="69" t="s">
        <v>73</v>
      </c>
      <c r="H526" s="69">
        <v>9</v>
      </c>
      <c r="I526" s="69">
        <v>1</v>
      </c>
      <c r="J526" s="79">
        <v>3320.9</v>
      </c>
      <c r="K526" s="79">
        <v>2870.8</v>
      </c>
      <c r="L526" s="79">
        <v>0</v>
      </c>
      <c r="M526" s="80">
        <v>115</v>
      </c>
      <c r="N526" s="83">
        <f t="shared" si="198"/>
        <v>14338181.03514342</v>
      </c>
      <c r="O526" s="79"/>
      <c r="P526" s="85">
        <f>+'Приложение №2'!E526-'Приложение №1'!R526-'Приложение №1'!S526</f>
        <v>3254083.8187434208</v>
      </c>
      <c r="Q526" s="85"/>
      <c r="R526" s="85">
        <f>+AR526</f>
        <v>389159.90639999998</v>
      </c>
      <c r="S526" s="85">
        <f>+AS526-3040118.21</f>
        <v>10694937.309999999</v>
      </c>
      <c r="T526" s="85"/>
      <c r="U526" s="85">
        <f t="shared" si="201"/>
        <v>4994.489701526898</v>
      </c>
      <c r="V526" s="85">
        <v>1244.2830200640001</v>
      </c>
      <c r="W526" s="87" t="s">
        <v>502</v>
      </c>
      <c r="X526" s="88" t="e">
        <f>+#REF!-'[1]Приложение №1'!$P372</f>
        <v>#REF!</v>
      </c>
      <c r="Z526" s="46">
        <f t="shared" ref="Z526:Z536" si="205">SUM(AA526:AO526)</f>
        <v>14776696.027288169</v>
      </c>
      <c r="AA526" s="31">
        <v>6885723.9998886101</v>
      </c>
      <c r="AB526" s="31">
        <v>2754946.3207044802</v>
      </c>
      <c r="AC526" s="31">
        <v>2034797.5532993099</v>
      </c>
      <c r="AD526" s="31">
        <v>1300328.9200963301</v>
      </c>
      <c r="AE526" s="31">
        <v>0</v>
      </c>
      <c r="AF526" s="31"/>
      <c r="AG526" s="31">
        <v>0</v>
      </c>
      <c r="AH526" s="31">
        <v>0</v>
      </c>
      <c r="AI526" s="31">
        <v>0</v>
      </c>
      <c r="AJ526" s="31">
        <v>0</v>
      </c>
      <c r="AK526" s="31">
        <v>0</v>
      </c>
      <c r="AL526" s="31">
        <v>0</v>
      </c>
      <c r="AM526" s="31">
        <v>1369377.8775724799</v>
      </c>
      <c r="AN526" s="47">
        <v>147766.96027288199</v>
      </c>
      <c r="AO526" s="48">
        <v>283754.395454076</v>
      </c>
      <c r="AP526" s="91">
        <f>+N526-'Приложение №2'!E526</f>
        <v>0</v>
      </c>
      <c r="AQ526" s="88">
        <f>1773302.69-R53</f>
        <v>-114882.9376605656</v>
      </c>
      <c r="AR526" s="6">
        <f t="shared" si="204"/>
        <v>389159.90639999998</v>
      </c>
      <c r="AS526" s="6">
        <f>+(K526*13.29+L526*22.52)*12*30-S53</f>
        <v>13735055.52</v>
      </c>
      <c r="AT526" s="88">
        <f t="shared" ref="AT526:AT589" si="206">+S526-AS526</f>
        <v>-3040118.2100000009</v>
      </c>
    </row>
    <row r="527" spans="1:46">
      <c r="A527" s="120">
        <f t="shared" si="202"/>
        <v>511</v>
      </c>
      <c r="B527" s="121">
        <f t="shared" si="203"/>
        <v>70</v>
      </c>
      <c r="C527" s="68" t="s">
        <v>560</v>
      </c>
      <c r="D527" s="68" t="s">
        <v>561</v>
      </c>
      <c r="E527" s="69">
        <v>1993</v>
      </c>
      <c r="F527" s="69" t="s">
        <v>562</v>
      </c>
      <c r="G527" s="69" t="s">
        <v>58</v>
      </c>
      <c r="H527" s="69">
        <v>9</v>
      </c>
      <c r="I527" s="69">
        <v>3</v>
      </c>
      <c r="J527" s="79">
        <v>10078.200000000001</v>
      </c>
      <c r="K527" s="79">
        <v>8569.9</v>
      </c>
      <c r="L527" s="79">
        <v>245.1</v>
      </c>
      <c r="M527" s="80">
        <v>295</v>
      </c>
      <c r="N527" s="83">
        <f>SUM(O527:S527)</f>
        <v>9780000</v>
      </c>
      <c r="O527" s="79"/>
      <c r="P527" s="85">
        <f>+'Приложение №2'!E527-'Приложение №1'!R527</f>
        <v>3538238.8868000004</v>
      </c>
      <c r="Q527" s="85">
        <v>0</v>
      </c>
      <c r="R527" s="85">
        <v>6241761.1131999996</v>
      </c>
      <c r="S527" s="94"/>
      <c r="T527" s="94"/>
      <c r="U527" s="85">
        <f t="shared" si="201"/>
        <v>1141.2035146267751</v>
      </c>
      <c r="V527" s="85">
        <v>1245.2830200640001</v>
      </c>
      <c r="W527" s="87" t="s">
        <v>502</v>
      </c>
      <c r="X527" s="88" t="e">
        <f>+#REF!-'[1]Приложение №1'!$P217</f>
        <v>#REF!</v>
      </c>
      <c r="Z527" s="46">
        <f t="shared" si="205"/>
        <v>9780000</v>
      </c>
      <c r="AA527" s="31"/>
      <c r="AB527" s="31"/>
      <c r="AC527" s="31"/>
      <c r="AD527" s="31"/>
      <c r="AE527" s="31"/>
      <c r="AF527" s="31"/>
      <c r="AG527" s="31"/>
      <c r="AH527" s="31">
        <v>9062814.5999999996</v>
      </c>
      <c r="AI527" s="50"/>
      <c r="AJ527" s="50"/>
      <c r="AK527" s="50"/>
      <c r="AL527" s="31"/>
      <c r="AM527" s="31">
        <v>489000</v>
      </c>
      <c r="AN527" s="31">
        <v>30000</v>
      </c>
      <c r="AO527" s="31">
        <v>198185.4</v>
      </c>
      <c r="AP527" s="91">
        <f>+N527-'Приложение №2'!E527</f>
        <v>0</v>
      </c>
      <c r="AQ527" s="6">
        <v>2453</v>
      </c>
      <c r="AR527" s="6">
        <f t="shared" si="204"/>
        <v>1218018.9545999998</v>
      </c>
      <c r="AS527" s="6">
        <f>+(K527*13.29+L527*22.52)*12*30</f>
        <v>42988904.279999994</v>
      </c>
      <c r="AT527" s="88">
        <f t="shared" si="206"/>
        <v>-42988904.279999994</v>
      </c>
    </row>
    <row r="528" spans="1:46">
      <c r="A528" s="120">
        <f t="shared" si="202"/>
        <v>512</v>
      </c>
      <c r="B528" s="121">
        <f t="shared" si="203"/>
        <v>71</v>
      </c>
      <c r="C528" s="68" t="s">
        <v>71</v>
      </c>
      <c r="D528" s="68" t="s">
        <v>563</v>
      </c>
      <c r="E528" s="69">
        <v>1989</v>
      </c>
      <c r="F528" s="69">
        <v>2009</v>
      </c>
      <c r="G528" s="69" t="s">
        <v>73</v>
      </c>
      <c r="H528" s="69">
        <v>9</v>
      </c>
      <c r="I528" s="69">
        <v>1</v>
      </c>
      <c r="J528" s="79">
        <v>3239.5</v>
      </c>
      <c r="K528" s="79">
        <v>2720.9</v>
      </c>
      <c r="L528" s="79">
        <v>63.8</v>
      </c>
      <c r="M528" s="80">
        <v>112</v>
      </c>
      <c r="N528" s="83">
        <f>SUM(O528:T528)</f>
        <v>10436992.599520564</v>
      </c>
      <c r="O528" s="79"/>
      <c r="P528" s="85"/>
      <c r="Q528" s="85"/>
      <c r="R528" s="85">
        <f t="shared" si="199"/>
        <v>1949895.9373999999</v>
      </c>
      <c r="S528" s="85">
        <f>+'Приложение №2'!E528-'Приложение №1'!R528</f>
        <v>8487096.6621205639</v>
      </c>
      <c r="T528" s="85">
        <v>4.65661287307739E-10</v>
      </c>
      <c r="U528" s="85">
        <f t="shared" si="201"/>
        <v>3835.8604136574531</v>
      </c>
      <c r="V528" s="85">
        <v>1246.2830200640001</v>
      </c>
      <c r="W528" s="87" t="s">
        <v>502</v>
      </c>
      <c r="X528" s="88" t="e">
        <f>+#REF!-'[1]Приложение №1'!$P1364</f>
        <v>#REF!</v>
      </c>
      <c r="Z528" s="46">
        <f t="shared" si="205"/>
        <v>10076605.062258011</v>
      </c>
      <c r="AA528" s="31">
        <v>6679650.6897583101</v>
      </c>
      <c r="AB528" s="31">
        <v>0</v>
      </c>
      <c r="AC528" s="31">
        <v>1973900.91160118</v>
      </c>
      <c r="AD528" s="31">
        <v>0</v>
      </c>
      <c r="AE528" s="31">
        <v>0</v>
      </c>
      <c r="AF528" s="31"/>
      <c r="AG528" s="31">
        <v>296767.55710719503</v>
      </c>
      <c r="AH528" s="31">
        <v>0</v>
      </c>
      <c r="AI528" s="31">
        <v>0</v>
      </c>
      <c r="AJ528" s="31">
        <v>0</v>
      </c>
      <c r="AK528" s="31">
        <v>0</v>
      </c>
      <c r="AL528" s="31">
        <v>0</v>
      </c>
      <c r="AM528" s="31">
        <v>829794.50063330005</v>
      </c>
      <c r="AN528" s="47">
        <v>100766.05062258001</v>
      </c>
      <c r="AO528" s="48">
        <v>195725.352535446</v>
      </c>
      <c r="AP528" s="91">
        <f>+N528-'Приложение №2'!E528</f>
        <v>0</v>
      </c>
      <c r="AQ528" s="6">
        <v>1566401.06</v>
      </c>
      <c r="AR528" s="6">
        <f t="shared" si="204"/>
        <v>383494.87739999994</v>
      </c>
      <c r="AS528" s="6">
        <f>+(K528*13.29+L528*22.52)*12*30</f>
        <v>13535113.319999998</v>
      </c>
      <c r="AT528" s="88">
        <f t="shared" si="206"/>
        <v>-5048016.6578794345</v>
      </c>
    </row>
    <row r="529" spans="1:46">
      <c r="A529" s="120">
        <f t="shared" si="202"/>
        <v>513</v>
      </c>
      <c r="B529" s="121">
        <f t="shared" si="203"/>
        <v>72</v>
      </c>
      <c r="C529" s="68" t="s">
        <v>75</v>
      </c>
      <c r="D529" s="68" t="s">
        <v>564</v>
      </c>
      <c r="E529" s="69">
        <v>1993</v>
      </c>
      <c r="F529" s="69">
        <v>2007</v>
      </c>
      <c r="G529" s="69" t="s">
        <v>73</v>
      </c>
      <c r="H529" s="69">
        <v>9</v>
      </c>
      <c r="I529" s="69">
        <v>1</v>
      </c>
      <c r="J529" s="79">
        <v>2855.54</v>
      </c>
      <c r="K529" s="79">
        <v>2487.9</v>
      </c>
      <c r="L529" s="79">
        <v>367.64</v>
      </c>
      <c r="M529" s="80">
        <v>94</v>
      </c>
      <c r="N529" s="83">
        <f>SUM(O529:S529)</f>
        <v>3591360.0000000023</v>
      </c>
      <c r="O529" s="79"/>
      <c r="P529" s="85">
        <f>+'Приложение №2'!E529-'Приложение №1'!R529</f>
        <v>2200544.6488000024</v>
      </c>
      <c r="Q529" s="85"/>
      <c r="R529" s="85">
        <v>1390815.3511999999</v>
      </c>
      <c r="S529" s="94"/>
      <c r="T529" s="94"/>
      <c r="U529" s="85">
        <f t="shared" si="201"/>
        <v>1443.5306885324981</v>
      </c>
      <c r="V529" s="85">
        <v>1247.2830200640001</v>
      </c>
      <c r="W529" s="87" t="s">
        <v>502</v>
      </c>
      <c r="X529" s="88" t="e">
        <f>+#REF!-'[1]Приложение №1'!$P219</f>
        <v>#REF!</v>
      </c>
      <c r="Z529" s="46">
        <f t="shared" si="205"/>
        <v>14648835.946255352</v>
      </c>
      <c r="AA529" s="31">
        <v>5957914.8640461601</v>
      </c>
      <c r="AB529" s="31">
        <v>2383734.1772687999</v>
      </c>
      <c r="AC529" s="31">
        <v>1760621.04556076</v>
      </c>
      <c r="AD529" s="31">
        <v>1125117.5622659801</v>
      </c>
      <c r="AE529" s="31">
        <v>0</v>
      </c>
      <c r="AF529" s="31"/>
      <c r="AG529" s="31">
        <v>264701.84172454098</v>
      </c>
      <c r="AH529" s="31">
        <v>0</v>
      </c>
      <c r="AI529" s="31">
        <v>2607417.5209347298</v>
      </c>
      <c r="AJ529" s="31">
        <v>0</v>
      </c>
      <c r="AK529" s="31">
        <v>0</v>
      </c>
      <c r="AL529" s="31">
        <v>0</v>
      </c>
      <c r="AM529" s="31">
        <v>80780.05</v>
      </c>
      <c r="AN529" s="47">
        <v>160221.222434617</v>
      </c>
      <c r="AO529" s="48">
        <v>308327.66201976401</v>
      </c>
      <c r="AP529" s="91">
        <f>+N529-'Приложение №2'!E529</f>
        <v>0</v>
      </c>
      <c r="AR529" s="6">
        <f t="shared" si="204"/>
        <v>421703.12675999996</v>
      </c>
      <c r="AS529" s="6">
        <f>+(K529*13.29+L529*22.52)*12*30</f>
        <v>14883639.767999999</v>
      </c>
      <c r="AT529" s="88">
        <f t="shared" si="206"/>
        <v>-14883639.767999999</v>
      </c>
    </row>
    <row r="530" spans="1:46" s="5" customFormat="1">
      <c r="A530" s="120">
        <f t="shared" si="202"/>
        <v>514</v>
      </c>
      <c r="B530" s="121">
        <f t="shared" si="203"/>
        <v>73</v>
      </c>
      <c r="C530" s="68" t="s">
        <v>75</v>
      </c>
      <c r="D530" s="68" t="s">
        <v>565</v>
      </c>
      <c r="E530" s="69" t="s">
        <v>317</v>
      </c>
      <c r="F530" s="69"/>
      <c r="G530" s="69" t="s">
        <v>127</v>
      </c>
      <c r="H530" s="69" t="s">
        <v>125</v>
      </c>
      <c r="I530" s="69" t="s">
        <v>101</v>
      </c>
      <c r="J530" s="79">
        <v>7245.1</v>
      </c>
      <c r="K530" s="79">
        <v>6191.5</v>
      </c>
      <c r="L530" s="79">
        <v>105</v>
      </c>
      <c r="M530" s="80">
        <v>262</v>
      </c>
      <c r="N530" s="83">
        <f>SUM(O530:S530)</f>
        <v>7182719.9999999972</v>
      </c>
      <c r="O530" s="79">
        <v>0</v>
      </c>
      <c r="P530" s="85">
        <f>+'Приложение №2'!E530-'Приложение №1'!R530</f>
        <v>4650735.0837999973</v>
      </c>
      <c r="Q530" s="85">
        <v>0</v>
      </c>
      <c r="R530" s="85">
        <v>2531984.9161999999</v>
      </c>
      <c r="S530" s="123"/>
      <c r="T530" s="123"/>
      <c r="U530" s="85">
        <f t="shared" si="201"/>
        <v>1160.0936768149879</v>
      </c>
      <c r="V530" s="85">
        <v>1248.2830200640001</v>
      </c>
      <c r="W530" s="87" t="s">
        <v>502</v>
      </c>
      <c r="Y530" s="5">
        <f>+(K530*12.08+L530*20.47)*12</f>
        <v>923312.04000000015</v>
      </c>
      <c r="AA530" s="95">
        <f>+N530-'[4]Приложение № 2'!E496</f>
        <v>1277439.5331905074</v>
      </c>
      <c r="AD530" s="95">
        <f>+N530-'[4]Приложение № 2'!E496</f>
        <v>1277439.5331905074</v>
      </c>
      <c r="AP530" s="91">
        <f>+N530-'Приложение №2'!E530</f>
        <v>0</v>
      </c>
      <c r="AR530" s="6">
        <f t="shared" si="204"/>
        <v>863426.27699999989</v>
      </c>
      <c r="AS530" s="6">
        <f>+(K530*13.29+L530*22.52)*12*30</f>
        <v>30473868.599999998</v>
      </c>
      <c r="AT530" s="88">
        <f t="shared" si="206"/>
        <v>-30473868.599999998</v>
      </c>
    </row>
    <row r="531" spans="1:46">
      <c r="A531" s="120">
        <f t="shared" si="202"/>
        <v>515</v>
      </c>
      <c r="B531" s="121">
        <f t="shared" si="203"/>
        <v>74</v>
      </c>
      <c r="C531" s="68" t="s">
        <v>109</v>
      </c>
      <c r="D531" s="68" t="s">
        <v>566</v>
      </c>
      <c r="E531" s="69">
        <v>1985</v>
      </c>
      <c r="F531" s="69">
        <v>2016</v>
      </c>
      <c r="G531" s="69" t="s">
        <v>58</v>
      </c>
      <c r="H531" s="69">
        <v>5</v>
      </c>
      <c r="I531" s="69">
        <v>4</v>
      </c>
      <c r="J531" s="79">
        <v>3419.8</v>
      </c>
      <c r="K531" s="79">
        <v>2847.6</v>
      </c>
      <c r="L531" s="79">
        <v>0</v>
      </c>
      <c r="M531" s="80">
        <v>127</v>
      </c>
      <c r="N531" s="83">
        <f t="shared" ref="N531:N562" si="207">SUM(O531:T531)</f>
        <v>2983684.07</v>
      </c>
      <c r="O531" s="79"/>
      <c r="P531" s="85"/>
      <c r="Q531" s="85"/>
      <c r="R531" s="85">
        <f t="shared" si="199"/>
        <v>1572282.99</v>
      </c>
      <c r="S531" s="85">
        <f>+'Приложение №2'!E531-'Приложение №1'!R531</f>
        <v>1411401.0799999998</v>
      </c>
      <c r="T531" s="85">
        <v>0</v>
      </c>
      <c r="U531" s="85">
        <f t="shared" si="201"/>
        <v>1047.7890398932434</v>
      </c>
      <c r="V531" s="85">
        <v>1249.2830200640001</v>
      </c>
      <c r="W531" s="87" t="s">
        <v>502</v>
      </c>
      <c r="X531" s="88" t="e">
        <f>+#REF!-'[1]Приложение №1'!$P375</f>
        <v>#REF!</v>
      </c>
      <c r="Z531" s="46">
        <f t="shared" si="205"/>
        <v>3028949.6999999997</v>
      </c>
      <c r="AA531" s="31">
        <v>0</v>
      </c>
      <c r="AB531" s="31">
        <v>0</v>
      </c>
      <c r="AC531" s="31">
        <v>2925994.6940138</v>
      </c>
      <c r="AD531" s="31">
        <v>0</v>
      </c>
      <c r="AE531" s="31">
        <v>0</v>
      </c>
      <c r="AF531" s="31"/>
      <c r="AG531" s="31">
        <v>0</v>
      </c>
      <c r="AH531" s="31">
        <v>0</v>
      </c>
      <c r="AI531" s="31">
        <v>0</v>
      </c>
      <c r="AJ531" s="31">
        <v>0</v>
      </c>
      <c r="AK531" s="31">
        <v>0</v>
      </c>
      <c r="AL531" s="31">
        <v>0</v>
      </c>
      <c r="AM531" s="124">
        <v>41985.58</v>
      </c>
      <c r="AN531" s="31">
        <v>3280.05</v>
      </c>
      <c r="AO531" s="48">
        <v>57689.375986200001</v>
      </c>
      <c r="AP531" s="91">
        <f>+N531-'Приложение №2'!E531</f>
        <v>0</v>
      </c>
      <c r="AQ531" s="6">
        <v>1281827.79</v>
      </c>
      <c r="AR531" s="6">
        <f t="shared" ref="AR531:AR536" si="208">+(K531*10+L531*20)*12*0.85</f>
        <v>290455.2</v>
      </c>
      <c r="AS531" s="6">
        <f>+(K531*10+L531*20)*12*30</f>
        <v>10251360</v>
      </c>
      <c r="AT531" s="88">
        <f t="shared" si="206"/>
        <v>-8839958.9199999999</v>
      </c>
    </row>
    <row r="532" spans="1:46">
      <c r="A532" s="120">
        <f t="shared" si="202"/>
        <v>516</v>
      </c>
      <c r="B532" s="121">
        <f t="shared" si="203"/>
        <v>75</v>
      </c>
      <c r="C532" s="68" t="s">
        <v>109</v>
      </c>
      <c r="D532" s="68" t="s">
        <v>567</v>
      </c>
      <c r="E532" s="69">
        <v>1996</v>
      </c>
      <c r="F532" s="69">
        <v>2013</v>
      </c>
      <c r="G532" s="69" t="s">
        <v>111</v>
      </c>
      <c r="H532" s="69">
        <v>2</v>
      </c>
      <c r="I532" s="69">
        <v>2</v>
      </c>
      <c r="J532" s="79">
        <v>1125</v>
      </c>
      <c r="K532" s="79">
        <v>1125</v>
      </c>
      <c r="L532" s="79">
        <v>0</v>
      </c>
      <c r="M532" s="80">
        <v>54</v>
      </c>
      <c r="N532" s="83">
        <f t="shared" si="207"/>
        <v>3390546.8800000008</v>
      </c>
      <c r="O532" s="79"/>
      <c r="P532" s="85"/>
      <c r="Q532" s="85"/>
      <c r="R532" s="85">
        <f t="shared" si="199"/>
        <v>650714.24</v>
      </c>
      <c r="S532" s="85">
        <f>+'Приложение №2'!E532-'Приложение №1'!R532</f>
        <v>2739832.6400000006</v>
      </c>
      <c r="T532" s="85">
        <v>0</v>
      </c>
      <c r="U532" s="85">
        <f t="shared" si="201"/>
        <v>3013.8194488888898</v>
      </c>
      <c r="V532" s="85">
        <v>1250.2830200640001</v>
      </c>
      <c r="W532" s="87" t="s">
        <v>502</v>
      </c>
      <c r="X532" s="88" t="e">
        <f>+#REF!-'[1]Приложение №1'!$P1004</f>
        <v>#REF!</v>
      </c>
      <c r="Z532" s="46">
        <f t="shared" si="205"/>
        <v>3390546.8800000004</v>
      </c>
      <c r="AA532" s="31">
        <v>0</v>
      </c>
      <c r="AB532" s="31">
        <v>0</v>
      </c>
      <c r="AC532" s="31">
        <v>0</v>
      </c>
      <c r="AD532" s="31">
        <v>0</v>
      </c>
      <c r="AE532" s="31">
        <v>0</v>
      </c>
      <c r="AF532" s="31"/>
      <c r="AG532" s="31">
        <v>0</v>
      </c>
      <c r="AH532" s="31">
        <v>0</v>
      </c>
      <c r="AI532" s="31">
        <v>3197890.5015540002</v>
      </c>
      <c r="AJ532" s="31">
        <v>0</v>
      </c>
      <c r="AK532" s="31">
        <v>0</v>
      </c>
      <c r="AL532" s="31">
        <v>0</v>
      </c>
      <c r="AM532" s="31">
        <v>85155.99</v>
      </c>
      <c r="AN532" s="31">
        <v>37569</v>
      </c>
      <c r="AO532" s="48">
        <v>69931.388445999997</v>
      </c>
      <c r="AP532" s="91">
        <f>+N532-'Приложение №2'!E532</f>
        <v>0</v>
      </c>
      <c r="AQ532" s="6">
        <v>535964.24</v>
      </c>
      <c r="AR532" s="6">
        <f t="shared" si="208"/>
        <v>114750</v>
      </c>
      <c r="AS532" s="6">
        <f>+(K532*10+L532*20)*12*30</f>
        <v>4050000</v>
      </c>
      <c r="AT532" s="88">
        <f t="shared" si="206"/>
        <v>-1310167.3599999994</v>
      </c>
    </row>
    <row r="533" spans="1:46">
      <c r="A533" s="120">
        <f t="shared" si="202"/>
        <v>517</v>
      </c>
      <c r="B533" s="121">
        <f t="shared" si="203"/>
        <v>76</v>
      </c>
      <c r="C533" s="68" t="s">
        <v>109</v>
      </c>
      <c r="D533" s="68" t="s">
        <v>568</v>
      </c>
      <c r="E533" s="69">
        <v>1986</v>
      </c>
      <c r="F533" s="69">
        <v>2013</v>
      </c>
      <c r="G533" s="69" t="s">
        <v>111</v>
      </c>
      <c r="H533" s="69">
        <v>2</v>
      </c>
      <c r="I533" s="69">
        <v>2</v>
      </c>
      <c r="J533" s="79">
        <v>1112.5</v>
      </c>
      <c r="K533" s="79">
        <v>1000.4</v>
      </c>
      <c r="L533" s="79">
        <v>0</v>
      </c>
      <c r="M533" s="80">
        <v>40</v>
      </c>
      <c r="N533" s="83">
        <f t="shared" si="207"/>
        <v>589567.59499999997</v>
      </c>
      <c r="O533" s="79"/>
      <c r="P533" s="85"/>
      <c r="Q533" s="85"/>
      <c r="R533" s="85">
        <f t="shared" si="199"/>
        <v>393369.2</v>
      </c>
      <c r="S533" s="85">
        <f>+'Приложение №2'!E533-'Приложение №1'!R533</f>
        <v>196198.39499999996</v>
      </c>
      <c r="T533" s="85">
        <v>0</v>
      </c>
      <c r="U533" s="85">
        <f t="shared" si="201"/>
        <v>589.33186225509792</v>
      </c>
      <c r="V533" s="85">
        <v>1251.2830200640001</v>
      </c>
      <c r="W533" s="87" t="s">
        <v>502</v>
      </c>
      <c r="X533" s="88" t="e">
        <f>+#REF!-'[1]Приложение №1'!$P631</f>
        <v>#REF!</v>
      </c>
      <c r="Z533" s="46">
        <f t="shared" si="205"/>
        <v>2293840.42</v>
      </c>
      <c r="AA533" s="31">
        <v>943755.90929255995</v>
      </c>
      <c r="AB533" s="31">
        <v>0</v>
      </c>
      <c r="AC533" s="31">
        <v>576950.84846699995</v>
      </c>
      <c r="AD533" s="31">
        <v>439929.92612436</v>
      </c>
      <c r="AE533" s="31">
        <v>0</v>
      </c>
      <c r="AF533" s="31"/>
      <c r="AG533" s="31">
        <v>46894.9827066</v>
      </c>
      <c r="AH533" s="31">
        <v>0</v>
      </c>
      <c r="AI533" s="31">
        <v>0</v>
      </c>
      <c r="AJ533" s="31">
        <v>0</v>
      </c>
      <c r="AK533" s="31">
        <v>0</v>
      </c>
      <c r="AL533" s="31">
        <v>0</v>
      </c>
      <c r="AM533" s="31">
        <v>219469.69760000001</v>
      </c>
      <c r="AN533" s="47">
        <v>22938.404200000001</v>
      </c>
      <c r="AO533" s="48">
        <v>43900.651609480003</v>
      </c>
      <c r="AP533" s="91">
        <f>+N533-'Приложение №2'!E533</f>
        <v>0</v>
      </c>
      <c r="AQ533" s="6">
        <v>291328.40000000002</v>
      </c>
      <c r="AR533" s="6">
        <f t="shared" si="208"/>
        <v>102040.8</v>
      </c>
      <c r="AS533" s="6">
        <f>+(K533*10+L533*20)*12*30</f>
        <v>3601440</v>
      </c>
      <c r="AT533" s="88">
        <f t="shared" si="206"/>
        <v>-3405241.605</v>
      </c>
    </row>
    <row r="534" spans="1:46">
      <c r="A534" s="120">
        <f t="shared" si="202"/>
        <v>518</v>
      </c>
      <c r="B534" s="121">
        <f t="shared" si="203"/>
        <v>77</v>
      </c>
      <c r="C534" s="68" t="s">
        <v>109</v>
      </c>
      <c r="D534" s="68" t="s">
        <v>569</v>
      </c>
      <c r="E534" s="69">
        <v>1991</v>
      </c>
      <c r="F534" s="69">
        <v>2013</v>
      </c>
      <c r="G534" s="69" t="s">
        <v>58</v>
      </c>
      <c r="H534" s="69">
        <v>2</v>
      </c>
      <c r="I534" s="69">
        <v>2</v>
      </c>
      <c r="J534" s="79">
        <v>1131.9000000000001</v>
      </c>
      <c r="K534" s="79">
        <v>1004.5</v>
      </c>
      <c r="L534" s="79">
        <v>0</v>
      </c>
      <c r="M534" s="80">
        <v>46</v>
      </c>
      <c r="N534" s="83">
        <f t="shared" si="207"/>
        <v>510140.45279999997</v>
      </c>
      <c r="O534" s="79"/>
      <c r="P534" s="85"/>
      <c r="Q534" s="85"/>
      <c r="R534" s="85">
        <f t="shared" si="199"/>
        <v>214406.8</v>
      </c>
      <c r="S534" s="85">
        <f>+'Приложение №2'!E534-'Приложение №1'!R534</f>
        <v>295733.65279999998</v>
      </c>
      <c r="T534" s="85">
        <v>0</v>
      </c>
      <c r="U534" s="85">
        <f t="shared" si="201"/>
        <v>507.85510482827272</v>
      </c>
      <c r="V534" s="85">
        <v>1252.2830200640001</v>
      </c>
      <c r="W534" s="87" t="s">
        <v>502</v>
      </c>
      <c r="X534" s="88" t="e">
        <f>+#REF!-'[1]Приложение №1'!$P632</f>
        <v>#REF!</v>
      </c>
      <c r="Z534" s="46">
        <f t="shared" si="205"/>
        <v>1478022.6186027201</v>
      </c>
      <c r="AA534" s="31"/>
      <c r="AB534" s="31">
        <v>0</v>
      </c>
      <c r="AC534" s="31">
        <v>499223.44711007999</v>
      </c>
      <c r="AD534" s="31">
        <v>425443.60992000002</v>
      </c>
      <c r="AE534" s="31">
        <v>0</v>
      </c>
      <c r="AF534" s="31"/>
      <c r="AG534" s="31">
        <v>177679.34772672001</v>
      </c>
      <c r="AH534" s="31">
        <v>0</v>
      </c>
      <c r="AI534" s="31">
        <v>0</v>
      </c>
      <c r="AJ534" s="31">
        <v>0</v>
      </c>
      <c r="AK534" s="31">
        <v>0</v>
      </c>
      <c r="AL534" s="31">
        <v>0</v>
      </c>
      <c r="AM534" s="31">
        <v>281303.4768</v>
      </c>
      <c r="AN534" s="47">
        <v>32191.570400000001</v>
      </c>
      <c r="AO534" s="48">
        <v>62181.166645919999</v>
      </c>
      <c r="AP534" s="91">
        <f>+N534-'Приложение №2'!E534</f>
        <v>0</v>
      </c>
      <c r="AQ534" s="6">
        <f>247290.43-135342.63</f>
        <v>111947.79999999999</v>
      </c>
      <c r="AR534" s="6">
        <f t="shared" si="208"/>
        <v>102459</v>
      </c>
      <c r="AS534" s="6">
        <f>+(K534*10+L534*20)*12*30-748881.44</f>
        <v>2867318.56</v>
      </c>
      <c r="AT534" s="88">
        <f t="shared" si="206"/>
        <v>-2571584.9072000002</v>
      </c>
    </row>
    <row r="535" spans="1:46">
      <c r="A535" s="120">
        <f t="shared" si="202"/>
        <v>519</v>
      </c>
      <c r="B535" s="121">
        <f t="shared" si="203"/>
        <v>78</v>
      </c>
      <c r="C535" s="68" t="s">
        <v>109</v>
      </c>
      <c r="D535" s="68" t="s">
        <v>570</v>
      </c>
      <c r="E535" s="69">
        <v>1982</v>
      </c>
      <c r="F535" s="69">
        <v>2013</v>
      </c>
      <c r="G535" s="69" t="s">
        <v>58</v>
      </c>
      <c r="H535" s="69">
        <v>2</v>
      </c>
      <c r="I535" s="69">
        <v>2</v>
      </c>
      <c r="J535" s="79">
        <v>711.8</v>
      </c>
      <c r="K535" s="79">
        <v>585</v>
      </c>
      <c r="L535" s="79">
        <v>0</v>
      </c>
      <c r="M535" s="80">
        <v>35</v>
      </c>
      <c r="N535" s="83">
        <f t="shared" si="207"/>
        <v>386646.94529999996</v>
      </c>
      <c r="O535" s="79"/>
      <c r="P535" s="85"/>
      <c r="Q535" s="85"/>
      <c r="R535" s="85">
        <f t="shared" si="199"/>
        <v>306771.38</v>
      </c>
      <c r="S535" s="85">
        <f>+'Приложение №2'!E535-'Приложение №1'!R535</f>
        <v>79875.565299999958</v>
      </c>
      <c r="T535" s="85">
        <v>0</v>
      </c>
      <c r="U535" s="85">
        <f t="shared" si="201"/>
        <v>660.93494923076912</v>
      </c>
      <c r="V535" s="85">
        <v>1253.2830200640001</v>
      </c>
      <c r="W535" s="87" t="s">
        <v>502</v>
      </c>
      <c r="X535" s="88" t="e">
        <f>+#REF!-'[1]Приложение №1'!$P633</f>
        <v>#REF!</v>
      </c>
      <c r="Z535" s="46">
        <f t="shared" si="205"/>
        <v>6351355.9299999997</v>
      </c>
      <c r="AA535" s="31">
        <v>1319645.0192616601</v>
      </c>
      <c r="AB535" s="31">
        <v>802983.70469519997</v>
      </c>
      <c r="AC535" s="31">
        <v>378372.70067057997</v>
      </c>
      <c r="AD535" s="31">
        <v>0</v>
      </c>
      <c r="AE535" s="31">
        <v>0</v>
      </c>
      <c r="AF535" s="31"/>
      <c r="AG535" s="31">
        <v>134667.18168372</v>
      </c>
      <c r="AH535" s="31">
        <v>0</v>
      </c>
      <c r="AI535" s="31">
        <v>0</v>
      </c>
      <c r="AJ535" s="31">
        <v>0</v>
      </c>
      <c r="AK535" s="31">
        <v>0</v>
      </c>
      <c r="AL535" s="31">
        <v>2937440.8278188398</v>
      </c>
      <c r="AM535" s="31">
        <v>592860.32070000004</v>
      </c>
      <c r="AN535" s="47">
        <v>63513.559300000001</v>
      </c>
      <c r="AO535" s="48">
        <v>121872.61586999999</v>
      </c>
      <c r="AP535" s="91">
        <f>+N535-'Приложение №2'!E535</f>
        <v>0</v>
      </c>
      <c r="AQ535" s="6">
        <v>247101.38</v>
      </c>
      <c r="AR535" s="6">
        <f t="shared" si="208"/>
        <v>59670</v>
      </c>
      <c r="AS535" s="6">
        <f>+(K535*10+L535*20)*12*30</f>
        <v>2106000</v>
      </c>
      <c r="AT535" s="88">
        <f t="shared" si="206"/>
        <v>-2026124.4347000001</v>
      </c>
    </row>
    <row r="536" spans="1:46">
      <c r="A536" s="120">
        <f t="shared" si="202"/>
        <v>520</v>
      </c>
      <c r="B536" s="121">
        <f t="shared" si="203"/>
        <v>79</v>
      </c>
      <c r="C536" s="68" t="s">
        <v>109</v>
      </c>
      <c r="D536" s="68" t="s">
        <v>571</v>
      </c>
      <c r="E536" s="69">
        <v>1988</v>
      </c>
      <c r="F536" s="69">
        <v>2013</v>
      </c>
      <c r="G536" s="69" t="s">
        <v>58</v>
      </c>
      <c r="H536" s="69">
        <v>2</v>
      </c>
      <c r="I536" s="69">
        <v>2</v>
      </c>
      <c r="J536" s="79">
        <v>661.79</v>
      </c>
      <c r="K536" s="79">
        <v>596.70000000000005</v>
      </c>
      <c r="L536" s="79">
        <v>0</v>
      </c>
      <c r="M536" s="80">
        <v>38</v>
      </c>
      <c r="N536" s="83">
        <f t="shared" si="207"/>
        <v>2038756.5126</v>
      </c>
      <c r="O536" s="79"/>
      <c r="P536" s="85">
        <f>+'Приложение №2'!E536-'Приложение №1'!R536-'Приложение №1'!S536</f>
        <v>0</v>
      </c>
      <c r="Q536" s="85"/>
      <c r="R536" s="85">
        <f t="shared" si="199"/>
        <v>172568.74000000002</v>
      </c>
      <c r="S536" s="85">
        <f>+'Приложение №2'!E536-'Приложение №1'!R536</f>
        <v>1866187.7726</v>
      </c>
      <c r="T536" s="85">
        <f>+'Приложение №2'!E536-'Приложение №1'!P536-'Приложение №1'!R536-'Приложение №1'!S536</f>
        <v>0</v>
      </c>
      <c r="U536" s="85">
        <f t="shared" si="201"/>
        <v>3416.719478129713</v>
      </c>
      <c r="V536" s="85">
        <v>1254.2830200640001</v>
      </c>
      <c r="W536" s="87" t="s">
        <v>502</v>
      </c>
      <c r="X536" s="88" t="e">
        <f>+#REF!-'[1]Приложение №1'!$P388</f>
        <v>#REF!</v>
      </c>
      <c r="Z536" s="46">
        <f t="shared" si="205"/>
        <v>2270607.88</v>
      </c>
      <c r="AA536" s="31">
        <v>1303091.9754052199</v>
      </c>
      <c r="AB536" s="31">
        <v>0</v>
      </c>
      <c r="AC536" s="31">
        <v>373626.55878114002</v>
      </c>
      <c r="AD536" s="31">
        <v>318408.58904400002</v>
      </c>
      <c r="AE536" s="31">
        <v>0</v>
      </c>
      <c r="AF536" s="31"/>
      <c r="AG536" s="31">
        <v>0</v>
      </c>
      <c r="AH536" s="31">
        <v>0</v>
      </c>
      <c r="AI536" s="31">
        <v>0</v>
      </c>
      <c r="AJ536" s="31">
        <v>0</v>
      </c>
      <c r="AK536" s="31">
        <v>0</v>
      </c>
      <c r="AL536" s="31">
        <v>0</v>
      </c>
      <c r="AM536" s="31">
        <v>209145.2886</v>
      </c>
      <c r="AN536" s="47">
        <v>22706.078799999999</v>
      </c>
      <c r="AO536" s="48">
        <v>43629.389369639997</v>
      </c>
      <c r="AP536" s="91">
        <f>+N536-'Приложение №2'!E536</f>
        <v>0</v>
      </c>
      <c r="AQ536" s="6">
        <f>143197.73-31492.39</f>
        <v>111705.34000000001</v>
      </c>
      <c r="AR536" s="6">
        <f t="shared" si="208"/>
        <v>60863.4</v>
      </c>
      <c r="AS536" s="6">
        <f>+(K536*10+L536*20)*12*30</f>
        <v>2148120</v>
      </c>
      <c r="AT536" s="88">
        <f t="shared" si="206"/>
        <v>-281932.22739999997</v>
      </c>
    </row>
    <row r="537" spans="1:46" s="5" customFormat="1">
      <c r="A537" s="120">
        <f t="shared" si="202"/>
        <v>521</v>
      </c>
      <c r="B537" s="121">
        <f t="shared" si="203"/>
        <v>80</v>
      </c>
      <c r="C537" s="68" t="s">
        <v>180</v>
      </c>
      <c r="D537" s="68" t="s">
        <v>572</v>
      </c>
      <c r="E537" s="69" t="s">
        <v>573</v>
      </c>
      <c r="F537" s="69"/>
      <c r="G537" s="69" t="s">
        <v>127</v>
      </c>
      <c r="H537" s="69" t="s">
        <v>125</v>
      </c>
      <c r="I537" s="69" t="s">
        <v>184</v>
      </c>
      <c r="J537" s="79">
        <v>17927.330000000002</v>
      </c>
      <c r="K537" s="79">
        <v>15026.75</v>
      </c>
      <c r="L537" s="79">
        <v>72.8</v>
      </c>
      <c r="M537" s="80">
        <v>571</v>
      </c>
      <c r="N537" s="83">
        <f t="shared" si="207"/>
        <v>21536888.215718932</v>
      </c>
      <c r="O537" s="79">
        <v>0</v>
      </c>
      <c r="P537" s="85"/>
      <c r="Q537" s="85">
        <v>0</v>
      </c>
      <c r="R537" s="85">
        <f t="shared" si="199"/>
        <v>11169257.9377</v>
      </c>
      <c r="S537" s="85">
        <f>+'Приложение №2'!E537-'Приложение №1'!R537</f>
        <v>10367630.278018933</v>
      </c>
      <c r="T537" s="85">
        <v>0</v>
      </c>
      <c r="U537" s="85">
        <f t="shared" si="201"/>
        <v>1433.2366090950427</v>
      </c>
      <c r="V537" s="85">
        <v>1255.2830200640001</v>
      </c>
      <c r="W537" s="87" t="s">
        <v>502</v>
      </c>
      <c r="X537" s="5">
        <v>7106067.9400000004</v>
      </c>
      <c r="Y537" s="5">
        <f>+(K537*12.08+L537*20.47)*12</f>
        <v>2196160.2719999999</v>
      </c>
      <c r="AA537" s="95">
        <f>+N537-'[4]Приложение № 2'!E503</f>
        <v>16116091.425718933</v>
      </c>
      <c r="AD537" s="95">
        <f>+N537-'[4]Приложение № 2'!E503</f>
        <v>16116091.425718933</v>
      </c>
      <c r="AP537" s="91">
        <f>+N537-'Приложение №2'!E537</f>
        <v>0</v>
      </c>
      <c r="AQ537" s="5">
        <v>9115539.3100000005</v>
      </c>
      <c r="AR537" s="6">
        <f>+(K537*13.29+L537*22.52)*12*0.85</f>
        <v>2053718.6276999998</v>
      </c>
      <c r="AS537" s="6">
        <f>+(K537*13.29+L537*22.52)*12*30</f>
        <v>72484186.859999999</v>
      </c>
      <c r="AT537" s="88">
        <f t="shared" si="206"/>
        <v>-62116556.581981063</v>
      </c>
    </row>
    <row r="538" spans="1:46" s="5" customFormat="1">
      <c r="A538" s="120">
        <f t="shared" si="202"/>
        <v>522</v>
      </c>
      <c r="B538" s="121">
        <f t="shared" si="203"/>
        <v>81</v>
      </c>
      <c r="C538" s="68" t="s">
        <v>180</v>
      </c>
      <c r="D538" s="68" t="s">
        <v>574</v>
      </c>
      <c r="E538" s="69" t="s">
        <v>575</v>
      </c>
      <c r="F538" s="69"/>
      <c r="G538" s="69" t="s">
        <v>127</v>
      </c>
      <c r="H538" s="69" t="s">
        <v>125</v>
      </c>
      <c r="I538" s="69" t="s">
        <v>576</v>
      </c>
      <c r="J538" s="79">
        <v>20643.599999999999</v>
      </c>
      <c r="K538" s="79">
        <v>17405.5</v>
      </c>
      <c r="L538" s="79">
        <v>146.19999999999999</v>
      </c>
      <c r="M538" s="80">
        <v>665</v>
      </c>
      <c r="N538" s="83">
        <f t="shared" si="207"/>
        <v>25139520</v>
      </c>
      <c r="O538" s="79">
        <v>0</v>
      </c>
      <c r="P538" s="85"/>
      <c r="Q538" s="85">
        <v>0</v>
      </c>
      <c r="R538" s="85">
        <f t="shared" si="199"/>
        <v>13086959.943799999</v>
      </c>
      <c r="S538" s="85">
        <f>+'Приложение №2'!E538-'Приложение №1'!R538</f>
        <v>12052560.056200001</v>
      </c>
      <c r="T538" s="85">
        <v>0</v>
      </c>
      <c r="U538" s="85">
        <f t="shared" si="201"/>
        <v>1444.3434546551377</v>
      </c>
      <c r="V538" s="85">
        <v>1256.2830200640001</v>
      </c>
      <c r="W538" s="87" t="s">
        <v>502</v>
      </c>
      <c r="X538" s="5">
        <v>8381860.3899999997</v>
      </c>
      <c r="Y538" s="5">
        <f>+(K538*12.08+L538*20.47)*12</f>
        <v>2559013.8480000002</v>
      </c>
      <c r="AA538" s="95">
        <f>+N538-'[4]Приложение № 2'!E504</f>
        <v>17984501.98</v>
      </c>
      <c r="AD538" s="95">
        <f>+N538-'[4]Приложение № 2'!E504</f>
        <v>17984501.98</v>
      </c>
      <c r="AP538" s="91">
        <f>+N538-'Приложение №2'!E538</f>
        <v>0</v>
      </c>
      <c r="AQ538" s="5">
        <v>10693922.449999999</v>
      </c>
      <c r="AR538" s="6">
        <f>+(K538*13.29+L538*22.52)*12*0.85</f>
        <v>2393037.4937999998</v>
      </c>
      <c r="AS538" s="6">
        <f>+(K538*13.29+L538*22.52)*12*30</f>
        <v>84460146.839999989</v>
      </c>
      <c r="AT538" s="88">
        <f t="shared" si="206"/>
        <v>-72407586.783799991</v>
      </c>
    </row>
    <row r="539" spans="1:46" s="5" customFormat="1">
      <c r="A539" s="120">
        <f t="shared" si="202"/>
        <v>523</v>
      </c>
      <c r="B539" s="121">
        <f t="shared" si="203"/>
        <v>82</v>
      </c>
      <c r="C539" s="68" t="s">
        <v>180</v>
      </c>
      <c r="D539" s="68" t="s">
        <v>577</v>
      </c>
      <c r="E539" s="69" t="s">
        <v>573</v>
      </c>
      <c r="F539" s="69"/>
      <c r="G539" s="69" t="s">
        <v>127</v>
      </c>
      <c r="H539" s="69" t="s">
        <v>125</v>
      </c>
      <c r="I539" s="69" t="s">
        <v>183</v>
      </c>
      <c r="J539" s="79">
        <v>11180.28</v>
      </c>
      <c r="K539" s="79">
        <v>9305.33</v>
      </c>
      <c r="L539" s="79">
        <v>0</v>
      </c>
      <c r="M539" s="80">
        <v>347</v>
      </c>
      <c r="N539" s="83">
        <f t="shared" si="207"/>
        <v>14391493.255421314</v>
      </c>
      <c r="O539" s="79">
        <v>0</v>
      </c>
      <c r="P539" s="85"/>
      <c r="Q539" s="85">
        <v>0</v>
      </c>
      <c r="R539" s="85">
        <f t="shared" si="199"/>
        <v>6693999.8041399997</v>
      </c>
      <c r="S539" s="85">
        <f>+'Приложение №2'!E539-'Приложение №1'!R539</f>
        <v>7697493.4512813147</v>
      </c>
      <c r="T539" s="85">
        <v>0</v>
      </c>
      <c r="U539" s="85">
        <f t="shared" si="201"/>
        <v>1546.5860163391642</v>
      </c>
      <c r="V539" s="85">
        <v>1257.2830200640001</v>
      </c>
      <c r="W539" s="87" t="s">
        <v>502</v>
      </c>
      <c r="X539" s="5">
        <v>4241666.0199999996</v>
      </c>
      <c r="Y539" s="5">
        <f>+(K539*12.08+L539*20.47)*12</f>
        <v>1348900.6368</v>
      </c>
      <c r="AA539" s="95">
        <f>+N539-'[4]Приложение № 2'!E505</f>
        <v>4500633.5797061138</v>
      </c>
      <c r="AD539" s="95">
        <f>+N539-'[4]Приложение № 2'!E505</f>
        <v>4500633.5797061138</v>
      </c>
      <c r="AP539" s="91">
        <f>+N539-'Приложение №2'!E539</f>
        <v>0</v>
      </c>
      <c r="AQ539" s="5">
        <v>5432587.8799999999</v>
      </c>
      <c r="AR539" s="6">
        <f>+(K539*13.29+L539*22.52)*12*0.85</f>
        <v>1261411.92414</v>
      </c>
      <c r="AS539" s="6">
        <f>+(K539*13.29+L539*22.52)*12*30</f>
        <v>44520420.851999998</v>
      </c>
      <c r="AT539" s="88">
        <f t="shared" si="206"/>
        <v>-36822927.400718682</v>
      </c>
    </row>
    <row r="540" spans="1:46">
      <c r="A540" s="120">
        <f t="shared" si="202"/>
        <v>524</v>
      </c>
      <c r="B540" s="121">
        <f t="shared" si="203"/>
        <v>83</v>
      </c>
      <c r="C540" s="68" t="s">
        <v>109</v>
      </c>
      <c r="D540" s="68" t="s">
        <v>578</v>
      </c>
      <c r="E540" s="69">
        <v>1964</v>
      </c>
      <c r="F540" s="69">
        <v>2013</v>
      </c>
      <c r="G540" s="69" t="s">
        <v>58</v>
      </c>
      <c r="H540" s="69">
        <v>5</v>
      </c>
      <c r="I540" s="69">
        <v>7</v>
      </c>
      <c r="J540" s="79">
        <v>6384.4</v>
      </c>
      <c r="K540" s="79">
        <v>5253.8</v>
      </c>
      <c r="L540" s="79">
        <v>1130.5999999999999</v>
      </c>
      <c r="M540" s="80">
        <v>210</v>
      </c>
      <c r="N540" s="83">
        <f t="shared" si="207"/>
        <v>39603482.628111437</v>
      </c>
      <c r="O540" s="79"/>
      <c r="P540" s="85">
        <v>127594.26226869</v>
      </c>
      <c r="Q540" s="85"/>
      <c r="R540" s="85">
        <f t="shared" si="199"/>
        <v>4101886.91</v>
      </c>
      <c r="S540" s="85">
        <f t="shared" si="200"/>
        <v>27054000</v>
      </c>
      <c r="T540" s="85">
        <f>+'Приложение №2'!E540-'Приложение №1'!P540-'Приложение №1'!R540-'Приложение №1'!S540</f>
        <v>8320001.4558427483</v>
      </c>
      <c r="U540" s="85">
        <f t="shared" si="201"/>
        <v>7538.0643778049098</v>
      </c>
      <c r="V540" s="85">
        <v>1258.2830200640001</v>
      </c>
      <c r="W540" s="87" t="s">
        <v>502</v>
      </c>
      <c r="X540" s="88" t="e">
        <f>+#REF!-'[1]Приложение №1'!$P1405</f>
        <v>#REF!</v>
      </c>
      <c r="Z540" s="46">
        <f t="shared" si="197"/>
        <v>31039639.368981637</v>
      </c>
      <c r="AA540" s="31">
        <v>13616559.511674</v>
      </c>
      <c r="AB540" s="31">
        <v>4892953.0885143401</v>
      </c>
      <c r="AC540" s="31">
        <v>5159278.85636512</v>
      </c>
      <c r="AD540" s="31">
        <v>3303637.3136041798</v>
      </c>
      <c r="AE540" s="31">
        <v>2454070.4593859999</v>
      </c>
      <c r="AF540" s="31"/>
      <c r="AG540" s="31">
        <v>488558.85729000001</v>
      </c>
      <c r="AH540" s="31">
        <v>0</v>
      </c>
      <c r="AI540" s="31">
        <v>0</v>
      </c>
      <c r="AJ540" s="31">
        <v>0</v>
      </c>
      <c r="AK540" s="31">
        <v>0</v>
      </c>
      <c r="AL540" s="31">
        <v>0</v>
      </c>
      <c r="AM540" s="31">
        <v>425297.73</v>
      </c>
      <c r="AN540" s="31">
        <v>45101.82</v>
      </c>
      <c r="AO540" s="48">
        <v>654181.73214800004</v>
      </c>
      <c r="AP540" s="91">
        <f>+N540-'Приложение №2'!E540</f>
        <v>0</v>
      </c>
      <c r="AQ540" s="6">
        <v>3335356.91</v>
      </c>
      <c r="AR540" s="6">
        <f>+(K540*10+L540*20)*12*0.85</f>
        <v>766530</v>
      </c>
      <c r="AS540" s="6">
        <f>+(K540*10+L540*20)*12*30</f>
        <v>27054000</v>
      </c>
      <c r="AT540" s="88">
        <f t="shared" si="206"/>
        <v>0</v>
      </c>
    </row>
    <row r="541" spans="1:46">
      <c r="A541" s="120">
        <f t="shared" si="202"/>
        <v>525</v>
      </c>
      <c r="B541" s="121">
        <f t="shared" si="203"/>
        <v>84</v>
      </c>
      <c r="C541" s="68" t="s">
        <v>109</v>
      </c>
      <c r="D541" s="68" t="s">
        <v>345</v>
      </c>
      <c r="E541" s="69">
        <v>1968</v>
      </c>
      <c r="F541" s="69">
        <v>2013</v>
      </c>
      <c r="G541" s="69" t="s">
        <v>58</v>
      </c>
      <c r="H541" s="69">
        <v>5</v>
      </c>
      <c r="I541" s="69">
        <v>4</v>
      </c>
      <c r="J541" s="79">
        <v>3228.9</v>
      </c>
      <c r="K541" s="79">
        <v>2518.9</v>
      </c>
      <c r="L541" s="79">
        <v>710</v>
      </c>
      <c r="M541" s="80">
        <v>136</v>
      </c>
      <c r="N541" s="83">
        <f t="shared" si="207"/>
        <v>23235694.261725996</v>
      </c>
      <c r="O541" s="79"/>
      <c r="P541" s="85">
        <v>3200622.2373585799</v>
      </c>
      <c r="Q541" s="85"/>
      <c r="R541" s="85">
        <f t="shared" si="199"/>
        <v>1253870.0724331201</v>
      </c>
      <c r="S541" s="85">
        <f t="shared" si="200"/>
        <v>14180040</v>
      </c>
      <c r="T541" s="85">
        <f>+'Приложение №2'!E541-'Приложение №1'!P541-'Приложение №1'!R541-'Приложение №1'!S541</f>
        <v>4601161.9519342966</v>
      </c>
      <c r="U541" s="85">
        <f t="shared" si="201"/>
        <v>9224.5401809226223</v>
      </c>
      <c r="V541" s="85">
        <v>1259.2830200640001</v>
      </c>
      <c r="W541" s="87" t="s">
        <v>502</v>
      </c>
      <c r="X541" s="88" t="e">
        <f>+#REF!-'[1]Приложение №1'!$P1591</f>
        <v>#REF!</v>
      </c>
      <c r="Z541" s="46">
        <f t="shared" si="197"/>
        <v>27107198.400000002</v>
      </c>
      <c r="AA541" s="31">
        <v>5940143.1063865796</v>
      </c>
      <c r="AB541" s="31">
        <v>2116717.1923795799</v>
      </c>
      <c r="AC541" s="31">
        <v>2211498.4827243001</v>
      </c>
      <c r="AD541" s="31">
        <v>1384537.88247348</v>
      </c>
      <c r="AE541" s="31">
        <v>847110.81731472001</v>
      </c>
      <c r="AF541" s="31"/>
      <c r="AG541" s="31">
        <v>227939.55009504</v>
      </c>
      <c r="AH541" s="31">
        <v>0</v>
      </c>
      <c r="AI541" s="31">
        <v>10859485.412210399</v>
      </c>
      <c r="AJ541" s="31">
        <v>0</v>
      </c>
      <c r="AK541" s="31">
        <v>0</v>
      </c>
      <c r="AL541" s="31">
        <v>0</v>
      </c>
      <c r="AM541" s="31">
        <v>2732884.5975000001</v>
      </c>
      <c r="AN541" s="47">
        <v>271071.984</v>
      </c>
      <c r="AO541" s="48">
        <v>515809.3749159</v>
      </c>
      <c r="AP541" s="91">
        <f>+N541-'Приложение №2'!E541</f>
        <v>0</v>
      </c>
      <c r="AQ541" s="88">
        <f>1993779.07-R263</f>
        <v>852102.27243312006</v>
      </c>
      <c r="AR541" s="6">
        <f>+(K541*10+L541*20)*12*0.85</f>
        <v>401767.8</v>
      </c>
      <c r="AS541" s="6">
        <f>+(K541*10+L541*20)*12*30</f>
        <v>14180040</v>
      </c>
      <c r="AT541" s="88">
        <f t="shared" si="206"/>
        <v>0</v>
      </c>
    </row>
    <row r="542" spans="1:46">
      <c r="A542" s="120">
        <f t="shared" si="202"/>
        <v>526</v>
      </c>
      <c r="B542" s="121">
        <f t="shared" si="203"/>
        <v>85</v>
      </c>
      <c r="C542" s="68" t="s">
        <v>109</v>
      </c>
      <c r="D542" s="68" t="s">
        <v>579</v>
      </c>
      <c r="E542" s="69">
        <v>1971</v>
      </c>
      <c r="F542" s="69">
        <v>1971</v>
      </c>
      <c r="G542" s="69" t="s">
        <v>111</v>
      </c>
      <c r="H542" s="69">
        <v>1</v>
      </c>
      <c r="I542" s="69">
        <v>5</v>
      </c>
      <c r="J542" s="79">
        <v>672.9</v>
      </c>
      <c r="K542" s="79">
        <v>672.9</v>
      </c>
      <c r="L542" s="79">
        <v>0</v>
      </c>
      <c r="M542" s="80">
        <v>33</v>
      </c>
      <c r="N542" s="83">
        <f t="shared" si="207"/>
        <v>4184287.1891999999</v>
      </c>
      <c r="O542" s="79"/>
      <c r="P542" s="85">
        <v>566089.32750000001</v>
      </c>
      <c r="Q542" s="85"/>
      <c r="R542" s="85">
        <f t="shared" si="199"/>
        <v>273418.77</v>
      </c>
      <c r="S542" s="85">
        <f t="shared" si="200"/>
        <v>2422440</v>
      </c>
      <c r="T542" s="85">
        <f>+'Приложение №2'!E542-'Приложение №1'!P542-'Приложение №1'!R542-'Приложение №1'!S542</f>
        <v>922339.09169999976</v>
      </c>
      <c r="U542" s="85">
        <f t="shared" si="201"/>
        <v>6218.2897744092734</v>
      </c>
      <c r="V542" s="85">
        <v>1260.2830200640001</v>
      </c>
      <c r="W542" s="87" t="s">
        <v>502</v>
      </c>
      <c r="X542" s="88" t="e">
        <f>+#REF!-'[1]Приложение №1'!$P392</f>
        <v>#REF!</v>
      </c>
      <c r="Z542" s="46">
        <f t="shared" si="197"/>
        <v>10663801.739999998</v>
      </c>
      <c r="AA542" s="31">
        <v>1006695.23246838</v>
      </c>
      <c r="AB542" s="31">
        <v>582199.37404271995</v>
      </c>
      <c r="AC542" s="31">
        <v>615427.84556945995</v>
      </c>
      <c r="AD542" s="31">
        <v>469268.96418359998</v>
      </c>
      <c r="AE542" s="31">
        <v>0</v>
      </c>
      <c r="AF542" s="31"/>
      <c r="AG542" s="31">
        <v>0</v>
      </c>
      <c r="AH542" s="31">
        <v>0</v>
      </c>
      <c r="AI542" s="31">
        <v>1792070.7864570001</v>
      </c>
      <c r="AJ542" s="31">
        <v>0</v>
      </c>
      <c r="AK542" s="31">
        <v>3479315.59778166</v>
      </c>
      <c r="AL542" s="31">
        <v>1368370.2001410001</v>
      </c>
      <c r="AM542" s="31">
        <v>1040151.6639</v>
      </c>
      <c r="AN542" s="47">
        <v>106638.0174</v>
      </c>
      <c r="AO542" s="48">
        <v>203664.05805617999</v>
      </c>
      <c r="AP542" s="91">
        <f>+N542-'Приложение №2'!E542</f>
        <v>0</v>
      </c>
      <c r="AQ542" s="6">
        <v>204782.97</v>
      </c>
      <c r="AR542" s="6">
        <f>+(K542*10+L542*20)*12*0.85</f>
        <v>68635.8</v>
      </c>
      <c r="AS542" s="6">
        <f>+(K542*10+L542*20)*12*30</f>
        <v>2422440</v>
      </c>
      <c r="AT542" s="88">
        <f t="shared" si="206"/>
        <v>0</v>
      </c>
    </row>
    <row r="543" spans="1:46">
      <c r="A543" s="120">
        <f t="shared" si="202"/>
        <v>527</v>
      </c>
      <c r="B543" s="121">
        <f t="shared" si="203"/>
        <v>86</v>
      </c>
      <c r="C543" s="68" t="s">
        <v>109</v>
      </c>
      <c r="D543" s="68" t="s">
        <v>131</v>
      </c>
      <c r="E543" s="69">
        <v>1989</v>
      </c>
      <c r="F543" s="69">
        <v>2017</v>
      </c>
      <c r="G543" s="69" t="s">
        <v>111</v>
      </c>
      <c r="H543" s="69">
        <v>9</v>
      </c>
      <c r="I543" s="69">
        <v>3</v>
      </c>
      <c r="J543" s="79">
        <v>7106.9</v>
      </c>
      <c r="K543" s="79">
        <v>6247.4</v>
      </c>
      <c r="L543" s="79">
        <v>0</v>
      </c>
      <c r="M543" s="80">
        <v>249</v>
      </c>
      <c r="N543" s="83">
        <f t="shared" si="207"/>
        <v>41194600.280000001</v>
      </c>
      <c r="O543" s="79"/>
      <c r="P543" s="85">
        <f>2236700.608-203764.38</f>
        <v>2032936.2280000001</v>
      </c>
      <c r="Q543" s="85"/>
      <c r="R543" s="85">
        <f t="shared" si="199"/>
        <v>1722849.2049833797</v>
      </c>
      <c r="S543" s="85">
        <f t="shared" si="200"/>
        <v>29890060.559999999</v>
      </c>
      <c r="T543" s="85">
        <f>+'Приложение №2'!E543-'Приложение №1'!P543-'Приложение №1'!Q543-'Приложение №1'!R543-'Приложение №1'!S543</f>
        <v>7548754.287016619</v>
      </c>
      <c r="U543" s="85">
        <f t="shared" si="201"/>
        <v>6593.8790985049791</v>
      </c>
      <c r="V543" s="85">
        <v>1261.2830200640001</v>
      </c>
      <c r="W543" s="87" t="s">
        <v>502</v>
      </c>
      <c r="X543" s="88" t="e">
        <f>+#REF!-'[1]Приложение №1'!$P718</f>
        <v>#REF!</v>
      </c>
      <c r="Z543" s="46">
        <f t="shared" si="197"/>
        <v>25881031.239999998</v>
      </c>
      <c r="AA543" s="31"/>
      <c r="AB543" s="31"/>
      <c r="AC543" s="31"/>
      <c r="AD543" s="31"/>
      <c r="AE543" s="31">
        <v>0</v>
      </c>
      <c r="AF543" s="31"/>
      <c r="AG543" s="31"/>
      <c r="AH543" s="31">
        <v>0</v>
      </c>
      <c r="AI543" s="31"/>
      <c r="AJ543" s="31">
        <v>0</v>
      </c>
      <c r="AK543" s="31">
        <v>25881031.239999998</v>
      </c>
      <c r="AL543" s="31">
        <v>0</v>
      </c>
      <c r="AM543" s="31"/>
      <c r="AN543" s="47"/>
      <c r="AO543" s="48"/>
      <c r="AP543" s="91">
        <f>+N543-'Приложение №2'!E543</f>
        <v>0</v>
      </c>
      <c r="AQ543" s="88">
        <f>2787898.61-R72</f>
        <v>875964.15578337992</v>
      </c>
      <c r="AR543" s="6">
        <f>+(K543*13.29+L543*22.52)*12*0.85</f>
        <v>846885.04919999989</v>
      </c>
      <c r="AS543" s="6">
        <f>+(K543*13.29+L543*22.52)*12*30-S72</f>
        <v>29890060.559999999</v>
      </c>
      <c r="AT543" s="88">
        <f t="shared" si="206"/>
        <v>0</v>
      </c>
    </row>
    <row r="544" spans="1:46">
      <c r="A544" s="120">
        <f t="shared" si="202"/>
        <v>528</v>
      </c>
      <c r="B544" s="121">
        <f t="shared" si="203"/>
        <v>87</v>
      </c>
      <c r="C544" s="68" t="s">
        <v>109</v>
      </c>
      <c r="D544" s="68" t="s">
        <v>580</v>
      </c>
      <c r="E544" s="69">
        <v>1985</v>
      </c>
      <c r="F544" s="69">
        <v>2013</v>
      </c>
      <c r="G544" s="69" t="s">
        <v>111</v>
      </c>
      <c r="H544" s="69">
        <v>3</v>
      </c>
      <c r="I544" s="69">
        <v>3</v>
      </c>
      <c r="J544" s="79">
        <v>1439.1</v>
      </c>
      <c r="K544" s="79">
        <v>1284.3</v>
      </c>
      <c r="L544" s="79">
        <v>0</v>
      </c>
      <c r="M544" s="80">
        <v>55</v>
      </c>
      <c r="N544" s="83">
        <f t="shared" si="207"/>
        <v>17444911.509005465</v>
      </c>
      <c r="O544" s="79"/>
      <c r="P544" s="85">
        <v>3038566.1072513699</v>
      </c>
      <c r="Q544" s="85"/>
      <c r="R544" s="85">
        <f t="shared" si="199"/>
        <v>648286.88</v>
      </c>
      <c r="S544" s="85">
        <f t="shared" si="200"/>
        <v>4623480</v>
      </c>
      <c r="T544" s="85">
        <f>+'Приложение №2'!E544-'Приложение №1'!P544-'Приложение №1'!R544-'Приложение №1'!S544</f>
        <v>9134578.5217540935</v>
      </c>
      <c r="U544" s="85">
        <f t="shared" si="201"/>
        <v>13583.206033641256</v>
      </c>
      <c r="V544" s="85">
        <v>1262.2830200640001</v>
      </c>
      <c r="W544" s="87" t="s">
        <v>502</v>
      </c>
      <c r="X544" s="88" t="e">
        <f>+#REF!-'[1]Приложение №1'!$P1012</f>
        <v>#REF!</v>
      </c>
      <c r="Z544" s="46">
        <f t="shared" si="197"/>
        <v>17444911.509005465</v>
      </c>
      <c r="AA544" s="31">
        <v>0</v>
      </c>
      <c r="AB544" s="31">
        <v>0</v>
      </c>
      <c r="AC544" s="31">
        <v>0</v>
      </c>
      <c r="AD544" s="31">
        <v>1124212.3435180299</v>
      </c>
      <c r="AE544" s="31">
        <v>0</v>
      </c>
      <c r="AF544" s="31"/>
      <c r="AG544" s="31">
        <v>0</v>
      </c>
      <c r="AH544" s="31">
        <v>0</v>
      </c>
      <c r="AI544" s="31">
        <v>4206748.5157533297</v>
      </c>
      <c r="AJ544" s="31">
        <v>0</v>
      </c>
      <c r="AK544" s="31">
        <v>8272430.9336326597</v>
      </c>
      <c r="AL544" s="31">
        <v>3193396.3000122099</v>
      </c>
      <c r="AM544" s="31">
        <v>215153.97</v>
      </c>
      <c r="AN544" s="31">
        <v>65657.709721273903</v>
      </c>
      <c r="AO544" s="48">
        <v>367311.736367965</v>
      </c>
      <c r="AP544" s="91">
        <f>+N544-'Приложение №2'!E544</f>
        <v>0</v>
      </c>
      <c r="AQ544" s="6">
        <v>517288.28</v>
      </c>
      <c r="AR544" s="6">
        <f t="shared" ref="AR544:AR565" si="209">+(K544*10+L544*20)*12*0.85</f>
        <v>130998.59999999999</v>
      </c>
      <c r="AS544" s="6">
        <f t="shared" ref="AS544:AS550" si="210">+(K544*10+L544*20)*12*30</f>
        <v>4623480</v>
      </c>
      <c r="AT544" s="88">
        <f t="shared" si="206"/>
        <v>0</v>
      </c>
    </row>
    <row r="545" spans="1:46">
      <c r="A545" s="120">
        <f t="shared" si="202"/>
        <v>529</v>
      </c>
      <c r="B545" s="121">
        <f t="shared" si="203"/>
        <v>88</v>
      </c>
      <c r="C545" s="68" t="s">
        <v>109</v>
      </c>
      <c r="D545" s="68" t="s">
        <v>581</v>
      </c>
      <c r="E545" s="69">
        <v>1973</v>
      </c>
      <c r="F545" s="69">
        <v>2017</v>
      </c>
      <c r="G545" s="69" t="s">
        <v>58</v>
      </c>
      <c r="H545" s="69">
        <v>5</v>
      </c>
      <c r="I545" s="69">
        <v>2</v>
      </c>
      <c r="J545" s="79">
        <v>2354.6</v>
      </c>
      <c r="K545" s="79">
        <v>2141.8000000000002</v>
      </c>
      <c r="L545" s="79">
        <v>0</v>
      </c>
      <c r="M545" s="80">
        <v>96</v>
      </c>
      <c r="N545" s="83">
        <f t="shared" si="207"/>
        <v>4999499.0118000004</v>
      </c>
      <c r="O545" s="79"/>
      <c r="P545" s="85"/>
      <c r="Q545" s="85"/>
      <c r="R545" s="85">
        <f>+'Приложение №2'!E545-'Приложение №1'!S545</f>
        <v>928129.97294747969</v>
      </c>
      <c r="S545" s="85">
        <v>4071369.0388525198</v>
      </c>
      <c r="T545" s="85">
        <v>4.65661287307739E-10</v>
      </c>
      <c r="U545" s="85">
        <f t="shared" si="201"/>
        <v>2334.2511027173405</v>
      </c>
      <c r="V545" s="85">
        <v>1263.2830200640001</v>
      </c>
      <c r="W545" s="87" t="s">
        <v>502</v>
      </c>
      <c r="X545" s="88" t="e">
        <f>+#REF!-'[1]Приложение №1'!$P397</f>
        <v>#REF!</v>
      </c>
      <c r="Z545" s="46">
        <f t="shared" si="197"/>
        <v>5617414.6200000001</v>
      </c>
      <c r="AA545" s="31">
        <v>0</v>
      </c>
      <c r="AB545" s="31">
        <v>0</v>
      </c>
      <c r="AC545" s="31">
        <v>0</v>
      </c>
      <c r="AD545" s="31">
        <v>0</v>
      </c>
      <c r="AE545" s="31">
        <v>0</v>
      </c>
      <c r="AF545" s="31"/>
      <c r="AG545" s="31">
        <v>0</v>
      </c>
      <c r="AH545" s="31">
        <v>0</v>
      </c>
      <c r="AI545" s="31">
        <v>0</v>
      </c>
      <c r="AJ545" s="31">
        <v>0</v>
      </c>
      <c r="AK545" s="31">
        <v>4892509.7329474799</v>
      </c>
      <c r="AL545" s="31">
        <v>0</v>
      </c>
      <c r="AM545" s="31">
        <v>561741.46200000006</v>
      </c>
      <c r="AN545" s="47">
        <v>56174.146200000003</v>
      </c>
      <c r="AO545" s="48">
        <v>106989.27885252</v>
      </c>
      <c r="AP545" s="91">
        <f>+N545-'Приложение №2'!E545</f>
        <v>0</v>
      </c>
      <c r="AQ545" s="6">
        <v>892579.22</v>
      </c>
      <c r="AR545" s="6">
        <f t="shared" si="209"/>
        <v>218463.6</v>
      </c>
      <c r="AS545" s="6">
        <f t="shared" si="210"/>
        <v>7710480</v>
      </c>
      <c r="AT545" s="88">
        <f t="shared" si="206"/>
        <v>-3639110.9611474802</v>
      </c>
    </row>
    <row r="546" spans="1:46">
      <c r="A546" s="120">
        <f t="shared" si="202"/>
        <v>530</v>
      </c>
      <c r="B546" s="121">
        <f t="shared" si="203"/>
        <v>89</v>
      </c>
      <c r="C546" s="68" t="s">
        <v>109</v>
      </c>
      <c r="D546" s="68" t="s">
        <v>582</v>
      </c>
      <c r="E546" s="69">
        <v>1972</v>
      </c>
      <c r="F546" s="69">
        <v>2013</v>
      </c>
      <c r="G546" s="69" t="s">
        <v>58</v>
      </c>
      <c r="H546" s="69">
        <v>5</v>
      </c>
      <c r="I546" s="69">
        <v>2</v>
      </c>
      <c r="J546" s="79">
        <v>3331.95</v>
      </c>
      <c r="K546" s="79">
        <v>2549.4499999999998</v>
      </c>
      <c r="L546" s="79">
        <v>780.8</v>
      </c>
      <c r="M546" s="80">
        <v>190</v>
      </c>
      <c r="N546" s="83">
        <f t="shared" si="207"/>
        <v>2312595.8025000002</v>
      </c>
      <c r="O546" s="79"/>
      <c r="P546" s="85"/>
      <c r="Q546" s="85"/>
      <c r="R546" s="85">
        <f t="shared" si="199"/>
        <v>2221077.79</v>
      </c>
      <c r="S546" s="85">
        <f>+'Приложение №2'!E546-'Приложение №1'!R546</f>
        <v>91518.012500000186</v>
      </c>
      <c r="T546" s="85">
        <v>0</v>
      </c>
      <c r="U546" s="85">
        <f t="shared" si="201"/>
        <v>907.09596285473356</v>
      </c>
      <c r="V546" s="85">
        <v>1264.2830200640001</v>
      </c>
      <c r="W546" s="87" t="s">
        <v>502</v>
      </c>
      <c r="X546" s="88" t="e">
        <f>+#REF!-'[1]Приложение №1'!$P399</f>
        <v>#REF!</v>
      </c>
      <c r="Z546" s="46">
        <f t="shared" si="197"/>
        <v>34440876.640000001</v>
      </c>
      <c r="AA546" s="31">
        <v>0</v>
      </c>
      <c r="AB546" s="31">
        <v>2166113.1307510799</v>
      </c>
      <c r="AC546" s="31">
        <v>2263106.2523265001</v>
      </c>
      <c r="AD546" s="31">
        <v>1416847.6029254401</v>
      </c>
      <c r="AE546" s="31">
        <v>866879.08268850006</v>
      </c>
      <c r="AF546" s="31"/>
      <c r="AG546" s="31">
        <v>0</v>
      </c>
      <c r="AH546" s="31">
        <v>0</v>
      </c>
      <c r="AI546" s="31">
        <v>11112903.524356199</v>
      </c>
      <c r="AJ546" s="31">
        <v>0</v>
      </c>
      <c r="AK546" s="31">
        <v>5769870.9583057202</v>
      </c>
      <c r="AL546" s="31">
        <v>6223481.21187618</v>
      </c>
      <c r="AM546" s="31">
        <v>3625180.5619000001</v>
      </c>
      <c r="AN546" s="47">
        <v>344408.76640000002</v>
      </c>
      <c r="AO546" s="48">
        <v>652085.54847038002</v>
      </c>
      <c r="AP546" s="91">
        <f>+N546-'Приложение №2'!E546</f>
        <v>0</v>
      </c>
      <c r="AQ546" s="6">
        <v>1801750.69</v>
      </c>
      <c r="AR546" s="6">
        <f t="shared" si="209"/>
        <v>419327.1</v>
      </c>
      <c r="AS546" s="6">
        <f t="shared" si="210"/>
        <v>14799780</v>
      </c>
      <c r="AT546" s="88">
        <f t="shared" si="206"/>
        <v>-14708261.987500001</v>
      </c>
    </row>
    <row r="547" spans="1:46">
      <c r="A547" s="120">
        <f t="shared" si="202"/>
        <v>531</v>
      </c>
      <c r="B547" s="121">
        <f t="shared" si="203"/>
        <v>90</v>
      </c>
      <c r="C547" s="68" t="s">
        <v>109</v>
      </c>
      <c r="D547" s="68" t="s">
        <v>583</v>
      </c>
      <c r="E547" s="69">
        <v>1978</v>
      </c>
      <c r="F547" s="69">
        <v>2012</v>
      </c>
      <c r="G547" s="69" t="s">
        <v>111</v>
      </c>
      <c r="H547" s="69">
        <v>4</v>
      </c>
      <c r="I547" s="69">
        <v>6</v>
      </c>
      <c r="J547" s="79">
        <v>5689.4</v>
      </c>
      <c r="K547" s="79">
        <v>4976.8</v>
      </c>
      <c r="L547" s="79">
        <v>71.5</v>
      </c>
      <c r="M547" s="80">
        <v>227</v>
      </c>
      <c r="N547" s="83">
        <f t="shared" si="207"/>
        <v>1578343.95</v>
      </c>
      <c r="O547" s="79"/>
      <c r="P547" s="85"/>
      <c r="Q547" s="85"/>
      <c r="R547" s="85">
        <f>+'Приложение №2'!E547</f>
        <v>1578343.95</v>
      </c>
      <c r="S547" s="85">
        <f>+'Приложение №2'!E547-'Приложение №1'!R547</f>
        <v>0</v>
      </c>
      <c r="T547" s="85">
        <v>0</v>
      </c>
      <c r="U547" s="85">
        <f t="shared" si="201"/>
        <v>317.14032108985691</v>
      </c>
      <c r="V547" s="85">
        <v>1265.2830200640001</v>
      </c>
      <c r="W547" s="87" t="s">
        <v>502</v>
      </c>
      <c r="X547" s="88" t="e">
        <f>+#REF!-'[1]Приложение №1'!$P651</f>
        <v>#REF!</v>
      </c>
      <c r="Z547" s="46">
        <f t="shared" si="197"/>
        <v>2287454.9999999995</v>
      </c>
      <c r="AA547" s="31">
        <v>0</v>
      </c>
      <c r="AB547" s="31">
        <v>0</v>
      </c>
      <c r="AC547" s="31">
        <v>0</v>
      </c>
      <c r="AD547" s="31">
        <v>0</v>
      </c>
      <c r="AE547" s="31">
        <v>1544567.3894700001</v>
      </c>
      <c r="AF547" s="31"/>
      <c r="AG547" s="31">
        <v>0</v>
      </c>
      <c r="AH547" s="31">
        <v>0</v>
      </c>
      <c r="AI547" s="31">
        <v>0</v>
      </c>
      <c r="AJ547" s="31">
        <v>0</v>
      </c>
      <c r="AK547" s="31">
        <v>0</v>
      </c>
      <c r="AL547" s="31">
        <v>0</v>
      </c>
      <c r="AM547" s="31">
        <v>686236.5</v>
      </c>
      <c r="AN547" s="47">
        <v>22874.55</v>
      </c>
      <c r="AO547" s="48">
        <v>33776.560530000002</v>
      </c>
      <c r="AP547" s="91">
        <f>+N547-'Приложение №2'!E547</f>
        <v>0</v>
      </c>
      <c r="AQ547" s="6">
        <v>2455899.29</v>
      </c>
      <c r="AR547" s="6">
        <f t="shared" si="209"/>
        <v>522219.6</v>
      </c>
      <c r="AS547" s="6">
        <f t="shared" si="210"/>
        <v>18431280</v>
      </c>
      <c r="AT547" s="88">
        <f t="shared" si="206"/>
        <v>-18431280</v>
      </c>
    </row>
    <row r="548" spans="1:46">
      <c r="A548" s="120">
        <f t="shared" si="202"/>
        <v>532</v>
      </c>
      <c r="B548" s="121">
        <f t="shared" si="203"/>
        <v>91</v>
      </c>
      <c r="C548" s="68" t="s">
        <v>109</v>
      </c>
      <c r="D548" s="68" t="s">
        <v>348</v>
      </c>
      <c r="E548" s="69">
        <v>1974</v>
      </c>
      <c r="F548" s="69">
        <v>2013</v>
      </c>
      <c r="G548" s="69" t="s">
        <v>111</v>
      </c>
      <c r="H548" s="69">
        <v>4</v>
      </c>
      <c r="I548" s="69">
        <v>4</v>
      </c>
      <c r="J548" s="79">
        <v>4783.3599999999997</v>
      </c>
      <c r="K548" s="79">
        <v>3510.2</v>
      </c>
      <c r="L548" s="79">
        <v>0</v>
      </c>
      <c r="M548" s="80">
        <v>164</v>
      </c>
      <c r="N548" s="83">
        <f t="shared" si="207"/>
        <v>8241862.8259199997</v>
      </c>
      <c r="O548" s="79"/>
      <c r="P548" s="85"/>
      <c r="Q548" s="85"/>
      <c r="R548" s="85">
        <f t="shared" si="199"/>
        <v>960081.54</v>
      </c>
      <c r="S548" s="85">
        <f>+'Приложение №2'!E548-'Приложение №1'!R548</f>
        <v>7281781.2859199997</v>
      </c>
      <c r="T548" s="85">
        <v>0</v>
      </c>
      <c r="U548" s="85">
        <f t="shared" si="201"/>
        <v>2347.9752794484643</v>
      </c>
      <c r="V548" s="85">
        <v>1266.2830200640001</v>
      </c>
      <c r="W548" s="87" t="s">
        <v>502</v>
      </c>
      <c r="X548" s="88" t="e">
        <f>+#REF!-'[1]Приложение №1'!$P1133</f>
        <v>#REF!</v>
      </c>
      <c r="Z548" s="46">
        <f t="shared" si="197"/>
        <v>10786909.54642</v>
      </c>
      <c r="AA548" s="31">
        <v>0</v>
      </c>
      <c r="AB548" s="31">
        <v>0</v>
      </c>
      <c r="AC548" s="31">
        <v>0</v>
      </c>
      <c r="AD548" s="31">
        <v>0</v>
      </c>
      <c r="AE548" s="31">
        <v>1314097.3999999999</v>
      </c>
      <c r="AF548" s="31"/>
      <c r="AG548" s="31">
        <v>0</v>
      </c>
      <c r="AH548" s="31">
        <v>0</v>
      </c>
      <c r="AI548" s="31">
        <v>0</v>
      </c>
      <c r="AJ548" s="31">
        <v>0</v>
      </c>
      <c r="AK548" s="31">
        <v>0</v>
      </c>
      <c r="AL548" s="31">
        <v>8060676.2652086997</v>
      </c>
      <c r="AM548" s="31">
        <v>1135899.355</v>
      </c>
      <c r="AN548" s="47">
        <v>95049.965500000006</v>
      </c>
      <c r="AO548" s="48">
        <v>181186.5607113</v>
      </c>
      <c r="AP548" s="91">
        <f>+N548-'Приложение №2'!E548</f>
        <v>0</v>
      </c>
      <c r="AQ548" s="88">
        <f>1511669.96-R270</f>
        <v>602041.14000000013</v>
      </c>
      <c r="AR548" s="6">
        <f t="shared" si="209"/>
        <v>358040.39999999997</v>
      </c>
      <c r="AS548" s="6">
        <f t="shared" si="210"/>
        <v>12636720</v>
      </c>
      <c r="AT548" s="88">
        <f t="shared" si="206"/>
        <v>-5354938.7140800003</v>
      </c>
    </row>
    <row r="549" spans="1:46" s="5" customFormat="1">
      <c r="A549" s="120">
        <f t="shared" si="202"/>
        <v>533</v>
      </c>
      <c r="B549" s="121">
        <f t="shared" si="203"/>
        <v>92</v>
      </c>
      <c r="C549" s="68" t="s">
        <v>109</v>
      </c>
      <c r="D549" s="68" t="s">
        <v>584</v>
      </c>
      <c r="E549" s="69" t="s">
        <v>585</v>
      </c>
      <c r="F549" s="69"/>
      <c r="G549" s="69" t="s">
        <v>99</v>
      </c>
      <c r="H549" s="69" t="s">
        <v>183</v>
      </c>
      <c r="I549" s="69" t="s">
        <v>101</v>
      </c>
      <c r="J549" s="79">
        <v>1276.4000000000001</v>
      </c>
      <c r="K549" s="79">
        <v>1181.5</v>
      </c>
      <c r="L549" s="79">
        <v>48.4</v>
      </c>
      <c r="M549" s="80">
        <v>69</v>
      </c>
      <c r="N549" s="83">
        <f t="shared" si="207"/>
        <v>19282609.969906952</v>
      </c>
      <c r="O549" s="79">
        <v>0</v>
      </c>
      <c r="P549" s="85">
        <f>+'Приложение №2'!E549-'Приложение №1'!R549-'Приложение №1'!S549-'Приложение №1'!T549</f>
        <v>2512560.0679270513</v>
      </c>
      <c r="Q549" s="85">
        <v>0</v>
      </c>
      <c r="R549" s="85">
        <f t="shared" si="199"/>
        <v>682851.66</v>
      </c>
      <c r="S549" s="85">
        <f t="shared" si="200"/>
        <v>4601880</v>
      </c>
      <c r="T549" s="85">
        <v>11485318.241979901</v>
      </c>
      <c r="U549" s="85">
        <f t="shared" si="201"/>
        <v>16320.448556840416</v>
      </c>
      <c r="V549" s="85">
        <v>1267.2830200640001</v>
      </c>
      <c r="W549" s="87" t="s">
        <v>502</v>
      </c>
      <c r="X549" s="5">
        <v>424539.75</v>
      </c>
      <c r="Y549" s="5">
        <f>+(K549*9.1+L549*18.19)*12</f>
        <v>139584.552</v>
      </c>
      <c r="AA549" s="95">
        <f>+N549-'[4]Приложение № 2'!E515</f>
        <v>14628658.748450954</v>
      </c>
      <c r="AD549" s="95">
        <f>+N549-'[4]Приложение № 2'!E515</f>
        <v>14628658.748450954</v>
      </c>
      <c r="AP549" s="91">
        <f>+N549-'Приложение №2'!E549</f>
        <v>0</v>
      </c>
      <c r="AQ549" s="5">
        <v>552465.06000000006</v>
      </c>
      <c r="AR549" s="6">
        <f t="shared" si="209"/>
        <v>130386.59999999999</v>
      </c>
      <c r="AS549" s="6">
        <f t="shared" si="210"/>
        <v>4601880</v>
      </c>
      <c r="AT549" s="88">
        <f t="shared" si="206"/>
        <v>0</v>
      </c>
    </row>
    <row r="550" spans="1:46">
      <c r="A550" s="120">
        <f t="shared" si="202"/>
        <v>534</v>
      </c>
      <c r="B550" s="121">
        <f t="shared" si="203"/>
        <v>93</v>
      </c>
      <c r="C550" s="68" t="s">
        <v>109</v>
      </c>
      <c r="D550" s="68" t="s">
        <v>353</v>
      </c>
      <c r="E550" s="69">
        <v>1973</v>
      </c>
      <c r="F550" s="69">
        <v>2013</v>
      </c>
      <c r="G550" s="69" t="s">
        <v>58</v>
      </c>
      <c r="H550" s="69">
        <v>5</v>
      </c>
      <c r="I550" s="69">
        <v>6</v>
      </c>
      <c r="J550" s="79">
        <v>5136.8500000000004</v>
      </c>
      <c r="K550" s="79">
        <v>4692.05</v>
      </c>
      <c r="L550" s="79">
        <v>0</v>
      </c>
      <c r="M550" s="80">
        <v>215</v>
      </c>
      <c r="N550" s="83">
        <f t="shared" si="207"/>
        <v>11822611.090756021</v>
      </c>
      <c r="O550" s="79"/>
      <c r="P550" s="85"/>
      <c r="Q550" s="85"/>
      <c r="R550" s="85">
        <f t="shared" si="199"/>
        <v>764918.96504399984</v>
      </c>
      <c r="S550" s="85">
        <f>+'Приложение №2'!E550-'Приложение №1'!R550</f>
        <v>11057692.125712022</v>
      </c>
      <c r="T550" s="85">
        <v>0</v>
      </c>
      <c r="U550" s="85">
        <f t="shared" si="201"/>
        <v>2519.7112329911279</v>
      </c>
      <c r="V550" s="85">
        <v>1268.2830200640001</v>
      </c>
      <c r="W550" s="87" t="s">
        <v>502</v>
      </c>
      <c r="X550" s="88" t="e">
        <f>+#REF!-'[1]Приложение №1'!$P1134</f>
        <v>#REF!</v>
      </c>
      <c r="Z550" s="46">
        <f t="shared" si="197"/>
        <v>27853394.144956019</v>
      </c>
      <c r="AA550" s="31">
        <v>0</v>
      </c>
      <c r="AB550" s="31">
        <v>0</v>
      </c>
      <c r="AC550" s="31">
        <v>0</v>
      </c>
      <c r="AD550" s="31">
        <v>0</v>
      </c>
      <c r="AE550" s="31">
        <v>1990543.04</v>
      </c>
      <c r="AF550" s="31"/>
      <c r="AG550" s="31">
        <v>0</v>
      </c>
      <c r="AH550" s="31">
        <v>0</v>
      </c>
      <c r="AI550" s="31">
        <v>0</v>
      </c>
      <c r="AJ550" s="31">
        <v>0</v>
      </c>
      <c r="AK550" s="31">
        <v>10718809.191245399</v>
      </c>
      <c r="AL550" s="31">
        <v>11561490.387011901</v>
      </c>
      <c r="AM550" s="31">
        <v>2826217.2919999999</v>
      </c>
      <c r="AN550" s="47">
        <v>260814.88320000001</v>
      </c>
      <c r="AO550" s="48">
        <v>495519.35149872</v>
      </c>
      <c r="AP550" s="91">
        <f>+N550-'Приложение №2'!E550</f>
        <v>0</v>
      </c>
      <c r="AQ550" s="88">
        <f>2285167.23-R273</f>
        <v>286329.86504399986</v>
      </c>
      <c r="AR550" s="6">
        <f t="shared" si="209"/>
        <v>478589.1</v>
      </c>
      <c r="AS550" s="6">
        <f t="shared" si="210"/>
        <v>16891380</v>
      </c>
      <c r="AT550" s="88">
        <f t="shared" si="206"/>
        <v>-5833687.8742879778</v>
      </c>
    </row>
    <row r="551" spans="1:46">
      <c r="A551" s="120">
        <f t="shared" si="202"/>
        <v>535</v>
      </c>
      <c r="B551" s="121">
        <f t="shared" si="203"/>
        <v>94</v>
      </c>
      <c r="C551" s="68" t="s">
        <v>109</v>
      </c>
      <c r="D551" s="68" t="s">
        <v>586</v>
      </c>
      <c r="E551" s="69">
        <v>1976</v>
      </c>
      <c r="F551" s="69">
        <v>2005</v>
      </c>
      <c r="G551" s="69" t="s">
        <v>111</v>
      </c>
      <c r="H551" s="69">
        <v>5</v>
      </c>
      <c r="I551" s="69">
        <v>6</v>
      </c>
      <c r="J551" s="79">
        <v>3918.8</v>
      </c>
      <c r="K551" s="79">
        <v>3433.8</v>
      </c>
      <c r="L551" s="79">
        <v>0</v>
      </c>
      <c r="M551" s="80">
        <v>155</v>
      </c>
      <c r="N551" s="83">
        <f t="shared" si="207"/>
        <v>1090383.0155999998</v>
      </c>
      <c r="O551" s="79"/>
      <c r="P551" s="85"/>
      <c r="Q551" s="85"/>
      <c r="R551" s="85">
        <f>+'Приложение №2'!E551</f>
        <v>1090383.0155999998</v>
      </c>
      <c r="S551" s="85">
        <f>+'Приложение №2'!E551-'Приложение №1'!R551</f>
        <v>0</v>
      </c>
      <c r="T551" s="85">
        <v>0</v>
      </c>
      <c r="U551" s="85">
        <f t="shared" si="201"/>
        <v>317.54412475974129</v>
      </c>
      <c r="V551" s="85">
        <v>1269.2830200640001</v>
      </c>
      <c r="W551" s="87" t="s">
        <v>502</v>
      </c>
      <c r="X551" s="88">
        <f>+S551-'[1]Приложение №1'!$P655</f>
        <v>-1580265.24</v>
      </c>
      <c r="Z551" s="46">
        <f t="shared" si="197"/>
        <v>1580265.2399999998</v>
      </c>
      <c r="AA551" s="31">
        <v>0</v>
      </c>
      <c r="AB551" s="31">
        <v>0</v>
      </c>
      <c r="AC551" s="31">
        <v>0</v>
      </c>
      <c r="AD551" s="31">
        <v>0</v>
      </c>
      <c r="AE551" s="31">
        <v>1067048.8190661599</v>
      </c>
      <c r="AF551" s="31"/>
      <c r="AG551" s="31">
        <v>0</v>
      </c>
      <c r="AH551" s="31">
        <v>0</v>
      </c>
      <c r="AI551" s="31">
        <v>0</v>
      </c>
      <c r="AJ551" s="31">
        <v>0</v>
      </c>
      <c r="AK551" s="31">
        <v>0</v>
      </c>
      <c r="AL551" s="31">
        <v>0</v>
      </c>
      <c r="AM551" s="31">
        <v>474079.57199999999</v>
      </c>
      <c r="AN551" s="47">
        <v>15802.652400000001</v>
      </c>
      <c r="AO551" s="48">
        <v>23334.19653384</v>
      </c>
      <c r="AP551" s="91">
        <f>+N551-'Приложение №2'!E551</f>
        <v>0</v>
      </c>
      <c r="AQ551" s="6">
        <f>1718197.1-846033</f>
        <v>872164.10000000009</v>
      </c>
      <c r="AR551" s="6">
        <f t="shared" si="209"/>
        <v>350247.6</v>
      </c>
      <c r="AS551" s="6">
        <f>+(K551*10+L551*20)*12*30-62340.65-1126498.46</f>
        <v>11172840.890000001</v>
      </c>
      <c r="AT551" s="88">
        <f t="shared" si="206"/>
        <v>-11172840.890000001</v>
      </c>
    </row>
    <row r="552" spans="1:46">
      <c r="A552" s="120">
        <f t="shared" si="202"/>
        <v>536</v>
      </c>
      <c r="B552" s="121">
        <f t="shared" si="203"/>
        <v>95</v>
      </c>
      <c r="C552" s="68" t="s">
        <v>109</v>
      </c>
      <c r="D552" s="68" t="s">
        <v>587</v>
      </c>
      <c r="E552" s="69">
        <v>1986</v>
      </c>
      <c r="F552" s="69">
        <v>2005</v>
      </c>
      <c r="G552" s="69" t="s">
        <v>58</v>
      </c>
      <c r="H552" s="69">
        <v>5</v>
      </c>
      <c r="I552" s="69">
        <v>3</v>
      </c>
      <c r="J552" s="79">
        <v>5898.64</v>
      </c>
      <c r="K552" s="79">
        <v>4269.5</v>
      </c>
      <c r="L552" s="79">
        <v>369.2</v>
      </c>
      <c r="M552" s="80">
        <v>316</v>
      </c>
      <c r="N552" s="83">
        <f t="shared" si="207"/>
        <v>52616181.969999999</v>
      </c>
      <c r="O552" s="79"/>
      <c r="P552" s="85">
        <v>6350229.8080000002</v>
      </c>
      <c r="Q552" s="85"/>
      <c r="R552" s="85">
        <f t="shared" si="199"/>
        <v>2630243.4499999997</v>
      </c>
      <c r="S552" s="85">
        <f t="shared" si="200"/>
        <v>18028440</v>
      </c>
      <c r="T552" s="85">
        <f>+'Приложение №2'!E552-'Приложение №1'!P552-'Приложение №1'!R552-'Приложение №1'!S552</f>
        <v>25607268.711999997</v>
      </c>
      <c r="U552" s="85">
        <f t="shared" si="201"/>
        <v>12323.733919662724</v>
      </c>
      <c r="V552" s="85">
        <v>1270.2830200640001</v>
      </c>
      <c r="W552" s="87" t="s">
        <v>502</v>
      </c>
      <c r="X552" s="88" t="e">
        <f>+#REF!-'[1]Приложение №1'!$P1017</f>
        <v>#REF!</v>
      </c>
      <c r="Z552" s="46">
        <f t="shared" si="197"/>
        <v>52616181.969999999</v>
      </c>
      <c r="AA552" s="31">
        <v>12089576.8229145</v>
      </c>
      <c r="AB552" s="31">
        <v>4308013.2351488397</v>
      </c>
      <c r="AC552" s="31">
        <v>4500915.2712127799</v>
      </c>
      <c r="AD552" s="31">
        <v>2817857.5473652799</v>
      </c>
      <c r="AE552" s="31">
        <v>0</v>
      </c>
      <c r="AF552" s="31"/>
      <c r="AG552" s="31">
        <v>463910.16369684</v>
      </c>
      <c r="AH552" s="31">
        <v>0</v>
      </c>
      <c r="AI552" s="31">
        <v>22101585.9113952</v>
      </c>
      <c r="AJ552" s="31">
        <v>0</v>
      </c>
      <c r="AK552" s="31">
        <v>0</v>
      </c>
      <c r="AL552" s="31">
        <v>0</v>
      </c>
      <c r="AM552" s="31">
        <v>4796070.6798999999</v>
      </c>
      <c r="AN552" s="47">
        <v>526161.81969999999</v>
      </c>
      <c r="AO552" s="48">
        <v>1012090.5186665599</v>
      </c>
      <c r="AP552" s="91">
        <f>+N552-'Приложение №2'!E552</f>
        <v>0</v>
      </c>
      <c r="AQ552" s="6">
        <v>2119437.65</v>
      </c>
      <c r="AR552" s="6">
        <f t="shared" si="209"/>
        <v>510805.8</v>
      </c>
      <c r="AS552" s="6">
        <f>+(K552*10+L552*20)*12*30</f>
        <v>18028440</v>
      </c>
      <c r="AT552" s="88">
        <f t="shared" si="206"/>
        <v>0</v>
      </c>
    </row>
    <row r="553" spans="1:46">
      <c r="A553" s="120">
        <f t="shared" si="202"/>
        <v>537</v>
      </c>
      <c r="B553" s="121">
        <f t="shared" si="203"/>
        <v>96</v>
      </c>
      <c r="C553" s="68" t="s">
        <v>109</v>
      </c>
      <c r="D553" s="68" t="s">
        <v>136</v>
      </c>
      <c r="E553" s="69">
        <v>1976</v>
      </c>
      <c r="F553" s="69">
        <v>2013</v>
      </c>
      <c r="G553" s="69" t="s">
        <v>58</v>
      </c>
      <c r="H553" s="69">
        <v>4</v>
      </c>
      <c r="I553" s="69">
        <v>4</v>
      </c>
      <c r="J553" s="79">
        <v>2991.3</v>
      </c>
      <c r="K553" s="79">
        <v>2484.4</v>
      </c>
      <c r="L553" s="79">
        <v>250.6</v>
      </c>
      <c r="M553" s="80">
        <v>122</v>
      </c>
      <c r="N553" s="83">
        <f t="shared" si="207"/>
        <v>25712471.723851997</v>
      </c>
      <c r="O553" s="79"/>
      <c r="P553" s="85">
        <v>3677895.9417703999</v>
      </c>
      <c r="Q553" s="85"/>
      <c r="R553" s="85">
        <f t="shared" si="199"/>
        <v>1462998.8499999999</v>
      </c>
      <c r="S553" s="85">
        <f t="shared" si="200"/>
        <v>9807202.6400000006</v>
      </c>
      <c r="T553" s="85">
        <f>+'Приложение №2'!E553-'Приложение №1'!P553-'Приложение №1'!R553-'Приложение №1'!S553</f>
        <v>10764374.292081598</v>
      </c>
      <c r="U553" s="85">
        <f t="shared" si="201"/>
        <v>10349.570006380614</v>
      </c>
      <c r="V553" s="85">
        <v>1271.2830200640001</v>
      </c>
      <c r="W553" s="87" t="s">
        <v>502</v>
      </c>
      <c r="X553" s="88" t="e">
        <f>+#REF!-'[1]Приложение №1'!$P1137</f>
        <v>#REF!</v>
      </c>
      <c r="Z553" s="46">
        <f t="shared" si="197"/>
        <v>37022548.278852001</v>
      </c>
      <c r="AA553" s="31">
        <v>6531079.8989818199</v>
      </c>
      <c r="AB553" s="31">
        <v>0</v>
      </c>
      <c r="AC553" s="31">
        <v>0</v>
      </c>
      <c r="AD553" s="31">
        <v>0</v>
      </c>
      <c r="AE553" s="31">
        <v>1171020.99</v>
      </c>
      <c r="AF553" s="31"/>
      <c r="AG553" s="31">
        <v>0</v>
      </c>
      <c r="AH553" s="31">
        <v>0</v>
      </c>
      <c r="AI553" s="31">
        <v>11939807.781027</v>
      </c>
      <c r="AJ553" s="31">
        <v>0</v>
      </c>
      <c r="AK553" s="31">
        <v>6199203.4736406598</v>
      </c>
      <c r="AL553" s="31">
        <v>6686566.5827221796</v>
      </c>
      <c r="AM553" s="31">
        <v>3445210.5710999998</v>
      </c>
      <c r="AN553" s="47">
        <v>359077.49579999998</v>
      </c>
      <c r="AO553" s="48">
        <v>690581.48558034003</v>
      </c>
      <c r="AP553" s="91">
        <f>+N553-'Приложение №2'!E553</f>
        <v>0</v>
      </c>
      <c r="AQ553" s="6">
        <f>1388531.28-230063.63</f>
        <v>1158467.6499999999</v>
      </c>
      <c r="AR553" s="6">
        <f t="shared" si="209"/>
        <v>304531.20000000001</v>
      </c>
      <c r="AS553" s="6">
        <f>+(K553*10+L553*20)*12*30-940957.36</f>
        <v>9807202.6400000006</v>
      </c>
      <c r="AT553" s="88">
        <f t="shared" si="206"/>
        <v>0</v>
      </c>
    </row>
    <row r="554" spans="1:46">
      <c r="A554" s="120">
        <f t="shared" si="202"/>
        <v>538</v>
      </c>
      <c r="B554" s="121">
        <f t="shared" si="203"/>
        <v>97</v>
      </c>
      <c r="C554" s="68" t="s">
        <v>109</v>
      </c>
      <c r="D554" s="68" t="s">
        <v>588</v>
      </c>
      <c r="E554" s="69">
        <v>1970</v>
      </c>
      <c r="F554" s="69">
        <v>2017</v>
      </c>
      <c r="G554" s="69" t="s">
        <v>58</v>
      </c>
      <c r="H554" s="69">
        <v>5</v>
      </c>
      <c r="I554" s="69">
        <v>2</v>
      </c>
      <c r="J554" s="79">
        <v>1774.6</v>
      </c>
      <c r="K554" s="79">
        <v>1596.4</v>
      </c>
      <c r="L554" s="79">
        <v>0</v>
      </c>
      <c r="M554" s="80">
        <v>61</v>
      </c>
      <c r="N554" s="83">
        <f t="shared" si="207"/>
        <v>5272414.5246000001</v>
      </c>
      <c r="O554" s="79"/>
      <c r="P554" s="85">
        <f>+'Приложение №2'!E554-'Приложение №1'!R554-'Приложение №1'!S554</f>
        <v>0</v>
      </c>
      <c r="Q554" s="85"/>
      <c r="R554" s="85">
        <f t="shared" si="199"/>
        <v>449546.89999999997</v>
      </c>
      <c r="S554" s="85">
        <f>+'Приложение №2'!E554-'Приложение №1'!R554</f>
        <v>4822867.6245999997</v>
      </c>
      <c r="T554" s="85">
        <f>+'Приложение №2'!E554-'Приложение №1'!P554-'Приложение №1'!R554-'Приложение №1'!S554</f>
        <v>0</v>
      </c>
      <c r="U554" s="85">
        <f t="shared" si="201"/>
        <v>3302.6901306690052</v>
      </c>
      <c r="V554" s="85">
        <v>1272.2830200640001</v>
      </c>
      <c r="W554" s="87" t="s">
        <v>502</v>
      </c>
      <c r="X554" s="88" t="e">
        <f>+#REF!-'[1]Приложение №1'!$P409</f>
        <v>#REF!</v>
      </c>
      <c r="Z554" s="46">
        <f t="shared" si="197"/>
        <v>9973803.0700000022</v>
      </c>
      <c r="AA554" s="31">
        <v>3804046.6453626002</v>
      </c>
      <c r="AB554" s="31">
        <v>1355538.2084109599</v>
      </c>
      <c r="AC554" s="31">
        <v>0</v>
      </c>
      <c r="AD554" s="31">
        <v>0</v>
      </c>
      <c r="AE554" s="31"/>
      <c r="AF554" s="31"/>
      <c r="AG554" s="31">
        <v>0</v>
      </c>
      <c r="AH554" s="31">
        <v>0</v>
      </c>
      <c r="AI554" s="31">
        <v>0</v>
      </c>
      <c r="AJ554" s="31">
        <v>0</v>
      </c>
      <c r="AK554" s="31">
        <v>3610744.2460324201</v>
      </c>
      <c r="AL554" s="31">
        <v>0</v>
      </c>
      <c r="AM554" s="31">
        <v>911946.60499999998</v>
      </c>
      <c r="AN554" s="47">
        <v>99738.030700000003</v>
      </c>
      <c r="AO554" s="48">
        <v>191789.33449402</v>
      </c>
      <c r="AP554" s="91">
        <f>+N554-'Приложение №2'!E554</f>
        <v>0</v>
      </c>
      <c r="AQ554" s="6">
        <f>638025.43-84643.55-266667.78</f>
        <v>286714.09999999998</v>
      </c>
      <c r="AR554" s="6">
        <f t="shared" si="209"/>
        <v>162832.79999999999</v>
      </c>
      <c r="AS554" s="6">
        <f>+(K554*10+L554*20)*12*30-19875.37-568427.42</f>
        <v>5158737.21</v>
      </c>
      <c r="AT554" s="88">
        <f t="shared" si="206"/>
        <v>-335869.58540000021</v>
      </c>
    </row>
    <row r="555" spans="1:46" s="5" customFormat="1">
      <c r="A555" s="120">
        <f t="shared" si="202"/>
        <v>539</v>
      </c>
      <c r="B555" s="121">
        <f t="shared" si="203"/>
        <v>98</v>
      </c>
      <c r="C555" s="68" t="s">
        <v>109</v>
      </c>
      <c r="D555" s="68" t="s">
        <v>589</v>
      </c>
      <c r="E555" s="69" t="s">
        <v>350</v>
      </c>
      <c r="F555" s="69"/>
      <c r="G555" s="69" t="s">
        <v>127</v>
      </c>
      <c r="H555" s="69" t="s">
        <v>183</v>
      </c>
      <c r="I555" s="69" t="s">
        <v>183</v>
      </c>
      <c r="J555" s="79">
        <v>3893.1</v>
      </c>
      <c r="K555" s="79">
        <v>3553.5</v>
      </c>
      <c r="L555" s="79">
        <v>0</v>
      </c>
      <c r="M555" s="80">
        <v>150</v>
      </c>
      <c r="N555" s="83">
        <f t="shared" si="207"/>
        <v>54110859.145882405</v>
      </c>
      <c r="O555" s="79">
        <v>0</v>
      </c>
      <c r="P555" s="85">
        <v>8517894.7578108609</v>
      </c>
      <c r="Q555" s="85">
        <v>0</v>
      </c>
      <c r="R555" s="85">
        <f t="shared" si="199"/>
        <v>1208620.8999999999</v>
      </c>
      <c r="S555" s="85">
        <f t="shared" si="200"/>
        <v>12792600</v>
      </c>
      <c r="T555" s="85">
        <f>+'Приложение №2'!E555-'Приложение №1'!P555-'Приложение №1'!Q555-'Приложение №1'!R555-'Приложение №1'!S555</f>
        <v>31591743.488071546</v>
      </c>
      <c r="U555" s="85">
        <f t="shared" si="201"/>
        <v>15227.482523113102</v>
      </c>
      <c r="V555" s="85">
        <v>1273.2830200640001</v>
      </c>
      <c r="W555" s="87" t="s">
        <v>502</v>
      </c>
      <c r="X555" s="5">
        <v>609180.44999999995</v>
      </c>
      <c r="Y555" s="5">
        <f>+(K555*9.1+L555*18.19)*12</f>
        <v>388042.19999999995</v>
      </c>
      <c r="AA555" s="95">
        <f>+N555-'[4]Приложение № 2'!E521</f>
        <v>45362338.425882407</v>
      </c>
      <c r="AD555" s="95">
        <f>+N555-'[4]Приложение № 2'!E521</f>
        <v>45362338.425882407</v>
      </c>
      <c r="AP555" s="91">
        <f>+N555-'Приложение №2'!E555</f>
        <v>0</v>
      </c>
      <c r="AQ555" s="5">
        <v>846163.9</v>
      </c>
      <c r="AR555" s="6">
        <f t="shared" si="209"/>
        <v>362457</v>
      </c>
      <c r="AS555" s="6">
        <f>+(K555*10+L555*20)*12*30</f>
        <v>12792600</v>
      </c>
      <c r="AT555" s="88">
        <f t="shared" si="206"/>
        <v>0</v>
      </c>
    </row>
    <row r="556" spans="1:46" s="5" customFormat="1">
      <c r="A556" s="120">
        <f t="shared" si="202"/>
        <v>540</v>
      </c>
      <c r="B556" s="121">
        <f t="shared" si="203"/>
        <v>99</v>
      </c>
      <c r="C556" s="68" t="s">
        <v>109</v>
      </c>
      <c r="D556" s="68" t="s">
        <v>590</v>
      </c>
      <c r="E556" s="69" t="s">
        <v>397</v>
      </c>
      <c r="F556" s="69"/>
      <c r="G556" s="69" t="s">
        <v>99</v>
      </c>
      <c r="H556" s="69" t="s">
        <v>100</v>
      </c>
      <c r="I556" s="69" t="s">
        <v>183</v>
      </c>
      <c r="J556" s="79">
        <v>4021.68</v>
      </c>
      <c r="K556" s="79">
        <v>3212.2</v>
      </c>
      <c r="L556" s="79">
        <v>201.5</v>
      </c>
      <c r="M556" s="80">
        <v>152</v>
      </c>
      <c r="N556" s="83">
        <f t="shared" si="207"/>
        <v>37259456.808582991</v>
      </c>
      <c r="O556" s="79">
        <v>0</v>
      </c>
      <c r="P556" s="85">
        <v>4581465.5337166097</v>
      </c>
      <c r="Q556" s="85">
        <v>0</v>
      </c>
      <c r="R556" s="85">
        <f t="shared" si="199"/>
        <v>2060779.94</v>
      </c>
      <c r="S556" s="85">
        <f t="shared" si="200"/>
        <v>13014720</v>
      </c>
      <c r="T556" s="85">
        <f>+'Приложение №2'!E556-'Приложение №1'!P556-'Приложение №1'!R556-'Приложение №1'!S556</f>
        <v>17602491.334866378</v>
      </c>
      <c r="U556" s="85">
        <f t="shared" si="201"/>
        <v>11599.357701445424</v>
      </c>
      <c r="V556" s="85">
        <v>1274.2830200640001</v>
      </c>
      <c r="W556" s="87" t="s">
        <v>502</v>
      </c>
      <c r="X556" s="5">
        <v>1358102.97</v>
      </c>
      <c r="Y556" s="5">
        <f>+(K556*9.1+L556*18.19)*12</f>
        <v>394755.66000000003</v>
      </c>
      <c r="AA556" s="95">
        <f>+N556-'[4]Приложение № 2'!E522</f>
        <v>34588001.443902031</v>
      </c>
      <c r="AD556" s="95">
        <f>+N556-'[4]Приложение № 2'!E522</f>
        <v>34588001.443902031</v>
      </c>
      <c r="AP556" s="91">
        <f>+N556-'Приложение №2'!E556</f>
        <v>0</v>
      </c>
      <c r="AQ556" s="6">
        <v>1692029.54</v>
      </c>
      <c r="AR556" s="6">
        <f t="shared" si="209"/>
        <v>368750.39999999997</v>
      </c>
      <c r="AS556" s="6">
        <f>+(K556*10+L556*20)*12*30</f>
        <v>13014720</v>
      </c>
      <c r="AT556" s="88">
        <f t="shared" si="206"/>
        <v>0</v>
      </c>
    </row>
    <row r="557" spans="1:46">
      <c r="A557" s="120">
        <f t="shared" si="202"/>
        <v>541</v>
      </c>
      <c r="B557" s="121">
        <f t="shared" si="203"/>
        <v>100</v>
      </c>
      <c r="C557" s="68" t="s">
        <v>109</v>
      </c>
      <c r="D557" s="68" t="s">
        <v>355</v>
      </c>
      <c r="E557" s="69">
        <v>1974</v>
      </c>
      <c r="F557" s="69">
        <v>2012</v>
      </c>
      <c r="G557" s="69" t="s">
        <v>58</v>
      </c>
      <c r="H557" s="69">
        <v>4</v>
      </c>
      <c r="I557" s="69">
        <v>4</v>
      </c>
      <c r="J557" s="79">
        <v>3917</v>
      </c>
      <c r="K557" s="79">
        <v>3431.9</v>
      </c>
      <c r="L557" s="79">
        <v>0</v>
      </c>
      <c r="M557" s="80">
        <v>163</v>
      </c>
      <c r="N557" s="83">
        <f t="shared" si="207"/>
        <v>20404912.125809956</v>
      </c>
      <c r="O557" s="79"/>
      <c r="P557" s="85">
        <v>1511702.05145249</v>
      </c>
      <c r="Q557" s="85"/>
      <c r="R557" s="85">
        <f t="shared" si="199"/>
        <v>1989936.72</v>
      </c>
      <c r="S557" s="85">
        <f t="shared" si="200"/>
        <v>12354840</v>
      </c>
      <c r="T557" s="85">
        <f>+'Приложение №2'!E557-'Приложение №1'!P557-'Приложение №1'!R557-'Приложение №1'!S557</f>
        <v>4548433.3543574661</v>
      </c>
      <c r="U557" s="85">
        <f t="shared" si="201"/>
        <v>5945.6604579999284</v>
      </c>
      <c r="V557" s="85">
        <v>1275.2830200640001</v>
      </c>
      <c r="W557" s="87" t="s">
        <v>502</v>
      </c>
      <c r="X557" s="88" t="e">
        <f>+#REF!-'[1]Приложение №1'!$P657</f>
        <v>#REF!</v>
      </c>
      <c r="Z557" s="46">
        <f t="shared" si="197"/>
        <v>9641868.1699999999</v>
      </c>
      <c r="AA557" s="31">
        <v>0</v>
      </c>
      <c r="AB557" s="31">
        <v>0</v>
      </c>
      <c r="AC557" s="31">
        <v>0</v>
      </c>
      <c r="AD557" s="31">
        <v>0</v>
      </c>
      <c r="AE557" s="31">
        <v>0</v>
      </c>
      <c r="AF557" s="31"/>
      <c r="AG557" s="31">
        <v>0</v>
      </c>
      <c r="AH557" s="31">
        <v>0</v>
      </c>
      <c r="AI557" s="31">
        <v>0</v>
      </c>
      <c r="AJ557" s="31">
        <v>0</v>
      </c>
      <c r="AK557" s="31">
        <v>0</v>
      </c>
      <c r="AL557" s="31">
        <v>8397623.6501341797</v>
      </c>
      <c r="AM557" s="31">
        <v>964186.81700000004</v>
      </c>
      <c r="AN557" s="47">
        <v>96418.681700000001</v>
      </c>
      <c r="AO557" s="48">
        <v>183639.02116582001</v>
      </c>
      <c r="AP557" s="91">
        <f>+N557-'Приложение №2'!E557</f>
        <v>0</v>
      </c>
      <c r="AQ557" s="5">
        <v>1639882.92</v>
      </c>
      <c r="AR557" s="6">
        <f t="shared" si="209"/>
        <v>350053.8</v>
      </c>
      <c r="AS557" s="6">
        <f>+(K557*10+L557*20)*12*30</f>
        <v>12354840</v>
      </c>
      <c r="AT557" s="88">
        <f t="shared" si="206"/>
        <v>0</v>
      </c>
    </row>
    <row r="558" spans="1:46" s="5" customFormat="1">
      <c r="A558" s="120">
        <f t="shared" si="202"/>
        <v>542</v>
      </c>
      <c r="B558" s="121">
        <f t="shared" si="203"/>
        <v>101</v>
      </c>
      <c r="C558" s="68" t="s">
        <v>109</v>
      </c>
      <c r="D558" s="68" t="s">
        <v>591</v>
      </c>
      <c r="E558" s="69" t="s">
        <v>383</v>
      </c>
      <c r="F558" s="69"/>
      <c r="G558" s="69" t="s">
        <v>99</v>
      </c>
      <c r="H558" s="69" t="s">
        <v>183</v>
      </c>
      <c r="I558" s="69" t="s">
        <v>183</v>
      </c>
      <c r="J558" s="79">
        <v>3131.3</v>
      </c>
      <c r="K558" s="79">
        <v>2721.1</v>
      </c>
      <c r="L558" s="79">
        <v>64.900000000000006</v>
      </c>
      <c r="M558" s="80">
        <v>111</v>
      </c>
      <c r="N558" s="83">
        <f t="shared" si="207"/>
        <v>24475604.16</v>
      </c>
      <c r="O558" s="79">
        <v>0</v>
      </c>
      <c r="P558" s="85">
        <v>3119886.4824999999</v>
      </c>
      <c r="Q558" s="85">
        <v>0</v>
      </c>
      <c r="R558" s="85">
        <f t="shared" si="199"/>
        <v>1715789.03</v>
      </c>
      <c r="S558" s="85">
        <f t="shared" si="200"/>
        <v>10263240</v>
      </c>
      <c r="T558" s="85">
        <f>+'Приложение №2'!E558-'Приложение №1'!P558-'Приложение №1'!R558-'Приложение №1'!S558</f>
        <v>9376688.6475000009</v>
      </c>
      <c r="U558" s="85">
        <f t="shared" si="201"/>
        <v>8994.7463011282198</v>
      </c>
      <c r="V558" s="85">
        <v>1276.2830200640001</v>
      </c>
      <c r="W558" s="87" t="s">
        <v>502</v>
      </c>
      <c r="X558" s="5">
        <v>1106960.28</v>
      </c>
      <c r="Y558" s="5">
        <f>+(K558*9.1+L558*18.19)*12</f>
        <v>311310.49199999997</v>
      </c>
      <c r="AA558" s="95">
        <f>+N558-'[4]Приложение № 2'!E524</f>
        <v>2927444.16</v>
      </c>
      <c r="AD558" s="95">
        <f>+N558-'[4]Приложение № 2'!E524</f>
        <v>2927444.16</v>
      </c>
      <c r="AP558" s="91">
        <f>+N558-'Приложение №2'!E558</f>
        <v>0</v>
      </c>
      <c r="AQ558" s="5">
        <v>1424997.23</v>
      </c>
      <c r="AR558" s="6">
        <f t="shared" si="209"/>
        <v>290791.8</v>
      </c>
      <c r="AS558" s="6">
        <f>+(K558*10+L558*20)*12*30</f>
        <v>10263240</v>
      </c>
      <c r="AT558" s="88">
        <f t="shared" si="206"/>
        <v>0</v>
      </c>
    </row>
    <row r="559" spans="1:46">
      <c r="A559" s="120">
        <f t="shared" si="202"/>
        <v>543</v>
      </c>
      <c r="B559" s="121">
        <f t="shared" si="203"/>
        <v>102</v>
      </c>
      <c r="C559" s="68" t="s">
        <v>109</v>
      </c>
      <c r="D559" s="68" t="s">
        <v>138</v>
      </c>
      <c r="E559" s="69">
        <v>1974</v>
      </c>
      <c r="F559" s="69">
        <v>2013</v>
      </c>
      <c r="G559" s="69" t="s">
        <v>111</v>
      </c>
      <c r="H559" s="69">
        <v>4</v>
      </c>
      <c r="I559" s="69">
        <v>4</v>
      </c>
      <c r="J559" s="79">
        <v>3890.5</v>
      </c>
      <c r="K559" s="79">
        <v>3406.6</v>
      </c>
      <c r="L559" s="79">
        <v>0</v>
      </c>
      <c r="M559" s="80">
        <v>175</v>
      </c>
      <c r="N559" s="83">
        <f t="shared" si="207"/>
        <v>5807176.6844000006</v>
      </c>
      <c r="O559" s="79"/>
      <c r="P559" s="85">
        <f>+'Приложение №2'!E559-'Приложение №1'!T559-'Приложение №1'!R559</f>
        <v>1145305.2433538402</v>
      </c>
      <c r="Q559" s="85"/>
      <c r="R559" s="85">
        <f>+AR559</f>
        <v>347473.2</v>
      </c>
      <c r="S559" s="85"/>
      <c r="T559" s="85">
        <v>4314398.2410461605</v>
      </c>
      <c r="U559" s="85">
        <f t="shared" si="201"/>
        <v>1704.6840499031293</v>
      </c>
      <c r="V559" s="85">
        <v>1277.2830200640001</v>
      </c>
      <c r="W559" s="87" t="s">
        <v>502</v>
      </c>
      <c r="X559" s="88" t="e">
        <f>+#REF!-'[1]Приложение №1'!$P1436</f>
        <v>#REF!</v>
      </c>
      <c r="Z559" s="46">
        <f t="shared" si="197"/>
        <v>6381512.8400000008</v>
      </c>
      <c r="AA559" s="31">
        <v>5682903.1033538403</v>
      </c>
      <c r="AB559" s="31">
        <v>0</v>
      </c>
      <c r="AC559" s="31">
        <v>0</v>
      </c>
      <c r="AD559" s="31">
        <v>0</v>
      </c>
      <c r="AE559" s="31">
        <v>0</v>
      </c>
      <c r="AF559" s="31"/>
      <c r="AG559" s="31">
        <v>0</v>
      </c>
      <c r="AH559" s="31">
        <v>0</v>
      </c>
      <c r="AI559" s="31">
        <v>0</v>
      </c>
      <c r="AJ559" s="31">
        <v>0</v>
      </c>
      <c r="AK559" s="31">
        <v>0</v>
      </c>
      <c r="AL559" s="31">
        <v>0</v>
      </c>
      <c r="AM559" s="31">
        <v>510521.02720000001</v>
      </c>
      <c r="AN559" s="47">
        <v>63815.128400000001</v>
      </c>
      <c r="AO559" s="48">
        <v>124273.58104616</v>
      </c>
      <c r="AP559" s="91">
        <f>+N559-'Приложение №2'!E559</f>
        <v>0</v>
      </c>
      <c r="AQ559" s="88">
        <f>1535272.52-R277</f>
        <v>1187799.32</v>
      </c>
      <c r="AR559" s="6">
        <f t="shared" si="209"/>
        <v>347473.2</v>
      </c>
      <c r="AS559" s="6">
        <f>+(K559*10+L559*20)*12*30-S277</f>
        <v>12237276.051890001</v>
      </c>
      <c r="AT559" s="88">
        <f t="shared" si="206"/>
        <v>-12237276.051890001</v>
      </c>
    </row>
    <row r="560" spans="1:46">
      <c r="A560" s="120">
        <f t="shared" si="202"/>
        <v>544</v>
      </c>
      <c r="B560" s="121">
        <f t="shared" si="203"/>
        <v>103</v>
      </c>
      <c r="C560" s="68" t="s">
        <v>109</v>
      </c>
      <c r="D560" s="68" t="s">
        <v>592</v>
      </c>
      <c r="E560" s="69">
        <v>1979</v>
      </c>
      <c r="F560" s="69">
        <v>2013</v>
      </c>
      <c r="G560" s="69" t="s">
        <v>58</v>
      </c>
      <c r="H560" s="69">
        <v>5</v>
      </c>
      <c r="I560" s="69">
        <v>4</v>
      </c>
      <c r="J560" s="79">
        <v>3602.3</v>
      </c>
      <c r="K560" s="79">
        <v>3466.4</v>
      </c>
      <c r="L560" s="79">
        <v>0</v>
      </c>
      <c r="M560" s="80">
        <v>87</v>
      </c>
      <c r="N560" s="83">
        <f t="shared" si="207"/>
        <v>18827318.329567</v>
      </c>
      <c r="O560" s="79"/>
      <c r="P560" s="85">
        <v>1067670.11489175</v>
      </c>
      <c r="Q560" s="85"/>
      <c r="R560" s="85">
        <f t="shared" si="199"/>
        <v>2077227.6700000002</v>
      </c>
      <c r="S560" s="85">
        <f t="shared" si="200"/>
        <v>12479040</v>
      </c>
      <c r="T560" s="85">
        <f>+'Приложение №2'!E560-'Приложение №1'!P560-'Приложение №1'!R560-'Приложение №1'!S560</f>
        <v>3203380.5446752515</v>
      </c>
      <c r="U560" s="85">
        <f t="shared" si="201"/>
        <v>5431.3750085295987</v>
      </c>
      <c r="V560" s="85">
        <v>1278.2830200640001</v>
      </c>
      <c r="W560" s="87" t="s">
        <v>502</v>
      </c>
      <c r="X560" s="88" t="e">
        <f>+#REF!-'[1]Приложение №1'!$P1021</f>
        <v>#REF!</v>
      </c>
      <c r="Z560" s="46">
        <f t="shared" si="197"/>
        <v>20589034.119999997</v>
      </c>
      <c r="AA560" s="31">
        <v>9020010.4696379993</v>
      </c>
      <c r="AB560" s="31">
        <v>3231794.773788</v>
      </c>
      <c r="AC560" s="31">
        <v>3412556.6672820002</v>
      </c>
      <c r="AD560" s="31">
        <v>2178146.673738</v>
      </c>
      <c r="AE560" s="31">
        <v>1610487.0989339999</v>
      </c>
      <c r="AF560" s="31"/>
      <c r="AG560" s="31">
        <v>324068.03834999999</v>
      </c>
      <c r="AH560" s="31">
        <v>0</v>
      </c>
      <c r="AI560" s="31">
        <v>0</v>
      </c>
      <c r="AJ560" s="31">
        <v>0</v>
      </c>
      <c r="AK560" s="31">
        <v>0</v>
      </c>
      <c r="AL560" s="31">
        <v>0</v>
      </c>
      <c r="AM560" s="31">
        <v>334025.17</v>
      </c>
      <c r="AN560" s="31">
        <v>45460.9</v>
      </c>
      <c r="AO560" s="48">
        <v>432484.32827</v>
      </c>
      <c r="AP560" s="91">
        <f>+N560-'Приложение №2'!E560</f>
        <v>0</v>
      </c>
      <c r="AQ560" s="6">
        <v>1723654.87</v>
      </c>
      <c r="AR560" s="6">
        <f t="shared" si="209"/>
        <v>353572.8</v>
      </c>
      <c r="AS560" s="6">
        <f>+(K560*10+L560*20)*12*30</f>
        <v>12479040</v>
      </c>
      <c r="AT560" s="88">
        <f t="shared" si="206"/>
        <v>0</v>
      </c>
    </row>
    <row r="561" spans="1:46">
      <c r="A561" s="120">
        <f t="shared" si="202"/>
        <v>545</v>
      </c>
      <c r="B561" s="121">
        <f t="shared" si="203"/>
        <v>104</v>
      </c>
      <c r="C561" s="68" t="s">
        <v>109</v>
      </c>
      <c r="D561" s="68" t="s">
        <v>142</v>
      </c>
      <c r="E561" s="69">
        <v>1977</v>
      </c>
      <c r="F561" s="69">
        <v>2013</v>
      </c>
      <c r="G561" s="69" t="s">
        <v>111</v>
      </c>
      <c r="H561" s="69">
        <v>5</v>
      </c>
      <c r="I561" s="69">
        <v>4</v>
      </c>
      <c r="J561" s="79">
        <v>3776.9</v>
      </c>
      <c r="K561" s="79">
        <v>3428.1</v>
      </c>
      <c r="L561" s="79">
        <v>0</v>
      </c>
      <c r="M561" s="80">
        <v>165</v>
      </c>
      <c r="N561" s="83">
        <f t="shared" si="207"/>
        <v>20234536.94530002</v>
      </c>
      <c r="O561" s="79"/>
      <c r="P561" s="85">
        <v>2077670.4750000001</v>
      </c>
      <c r="Q561" s="85"/>
      <c r="R561" s="85">
        <f t="shared" si="199"/>
        <v>2069895.47</v>
      </c>
      <c r="S561" s="85">
        <f t="shared" si="200"/>
        <v>12341160</v>
      </c>
      <c r="T561" s="85">
        <f>+'Приложение №2'!E561-'Приложение №1'!P561-'Приложение №1'!R561-'Приложение №1'!S561</f>
        <v>3745811.0003000181</v>
      </c>
      <c r="U561" s="85">
        <f t="shared" si="201"/>
        <v>5902.5515432163647</v>
      </c>
      <c r="V561" s="85">
        <v>1279.2830200640001</v>
      </c>
      <c r="W561" s="87" t="s">
        <v>502</v>
      </c>
      <c r="X561" s="88" t="e">
        <f>+#REF!-'[1]Приложение №1'!$P455</f>
        <v>#REF!</v>
      </c>
      <c r="Z561" s="46">
        <f t="shared" si="197"/>
        <v>11360184.469999999</v>
      </c>
      <c r="AA561" s="31">
        <v>3337702.32</v>
      </c>
      <c r="AB561" s="31">
        <v>1996791.36</v>
      </c>
      <c r="AC561" s="31">
        <v>1053038.83</v>
      </c>
      <c r="AD561" s="31">
        <v>1225903.6200000001</v>
      </c>
      <c r="AE561" s="31"/>
      <c r="AF561" s="31"/>
      <c r="AG561" s="31"/>
      <c r="AH561" s="31">
        <v>0</v>
      </c>
      <c r="AI561" s="31">
        <v>3746748.34</v>
      </c>
      <c r="AJ561" s="31">
        <v>0</v>
      </c>
      <c r="AK561" s="31"/>
      <c r="AL561" s="31"/>
      <c r="AM561" s="31"/>
      <c r="AN561" s="47"/>
      <c r="AO561" s="48"/>
      <c r="AP561" s="91">
        <f>+N561-'Приложение №2'!E561</f>
        <v>0</v>
      </c>
      <c r="AQ561" s="6">
        <v>1720229.27</v>
      </c>
      <c r="AR561" s="6">
        <f t="shared" si="209"/>
        <v>349666.2</v>
      </c>
      <c r="AS561" s="6">
        <f>+(K561*10+L561*20)*12*30</f>
        <v>12341160</v>
      </c>
      <c r="AT561" s="88">
        <f t="shared" si="206"/>
        <v>0</v>
      </c>
    </row>
    <row r="562" spans="1:46">
      <c r="A562" s="120">
        <f t="shared" si="202"/>
        <v>546</v>
      </c>
      <c r="B562" s="121">
        <f t="shared" si="203"/>
        <v>105</v>
      </c>
      <c r="C562" s="68" t="s">
        <v>109</v>
      </c>
      <c r="D562" s="68" t="s">
        <v>357</v>
      </c>
      <c r="E562" s="69">
        <v>1978</v>
      </c>
      <c r="F562" s="69">
        <v>2008</v>
      </c>
      <c r="G562" s="69" t="s">
        <v>111</v>
      </c>
      <c r="H562" s="69">
        <v>5</v>
      </c>
      <c r="I562" s="69">
        <v>4</v>
      </c>
      <c r="J562" s="79">
        <v>4929.7</v>
      </c>
      <c r="K562" s="79">
        <v>4335.1000000000004</v>
      </c>
      <c r="L562" s="79">
        <v>0</v>
      </c>
      <c r="M562" s="80">
        <v>213</v>
      </c>
      <c r="N562" s="83">
        <f t="shared" si="207"/>
        <v>4542546.6355299996</v>
      </c>
      <c r="O562" s="79"/>
      <c r="P562" s="85">
        <v>1222282.7049825001</v>
      </c>
      <c r="Q562" s="85"/>
      <c r="R562" s="85">
        <f>+AR562</f>
        <v>442180.2</v>
      </c>
      <c r="S562" s="85">
        <f t="shared" si="200"/>
        <v>0</v>
      </c>
      <c r="T562" s="85">
        <f>+'Приложение №2'!E562-'Приложение №1'!P562-'Приложение №1'!R562-'Приложение №1'!S562</f>
        <v>2878083.7305474994</v>
      </c>
      <c r="U562" s="85">
        <f t="shared" si="201"/>
        <v>1047.8527912920115</v>
      </c>
      <c r="V562" s="85">
        <v>1280.2830200640001</v>
      </c>
      <c r="W562" s="87" t="s">
        <v>502</v>
      </c>
      <c r="X562" s="88" t="e">
        <f>+#REF!-'[1]Приложение №1'!$P1140</f>
        <v>#REF!</v>
      </c>
      <c r="Z562" s="46">
        <f t="shared" si="197"/>
        <v>44837101.509929962</v>
      </c>
      <c r="AA562" s="31">
        <v>0</v>
      </c>
      <c r="AB562" s="31">
        <v>4199173.3275891002</v>
      </c>
      <c r="AC562" s="31">
        <v>4438837.1277801599</v>
      </c>
      <c r="AD562" s="31">
        <v>3384651.0431630402</v>
      </c>
      <c r="AE562" s="31">
        <v>1471946.54</v>
      </c>
      <c r="AF562" s="31"/>
      <c r="AG562" s="31">
        <v>360791.89596240001</v>
      </c>
      <c r="AH562" s="31">
        <v>0</v>
      </c>
      <c r="AI562" s="31">
        <v>0</v>
      </c>
      <c r="AJ562" s="31">
        <v>0</v>
      </c>
      <c r="AK562" s="31">
        <v>25094924.3780642</v>
      </c>
      <c r="AL562" s="31">
        <v>0</v>
      </c>
      <c r="AM562" s="31">
        <v>4627048.3442000002</v>
      </c>
      <c r="AN562" s="47">
        <v>433511.50790000003</v>
      </c>
      <c r="AO562" s="48">
        <v>826217.34527106001</v>
      </c>
      <c r="AP562" s="91">
        <f>+N562-'Приложение №2'!E562</f>
        <v>0</v>
      </c>
      <c r="AQ562" s="88">
        <f>2077071.68-R278</f>
        <v>-442180.19999999995</v>
      </c>
      <c r="AR562" s="6">
        <f t="shared" si="209"/>
        <v>442180.2</v>
      </c>
      <c r="AS562" s="6">
        <f>+(K562*10+L562*20)*12*30-S278</f>
        <v>0</v>
      </c>
      <c r="AT562" s="88">
        <f t="shared" si="206"/>
        <v>0</v>
      </c>
    </row>
    <row r="563" spans="1:46">
      <c r="A563" s="120">
        <f t="shared" si="202"/>
        <v>547</v>
      </c>
      <c r="B563" s="121">
        <f t="shared" si="203"/>
        <v>106</v>
      </c>
      <c r="C563" s="68" t="s">
        <v>109</v>
      </c>
      <c r="D563" s="68" t="s">
        <v>145</v>
      </c>
      <c r="E563" s="69">
        <v>1978</v>
      </c>
      <c r="F563" s="69">
        <v>2013</v>
      </c>
      <c r="G563" s="69" t="s">
        <v>111</v>
      </c>
      <c r="H563" s="69">
        <v>5</v>
      </c>
      <c r="I563" s="69">
        <v>4</v>
      </c>
      <c r="J563" s="79">
        <v>4866.6000000000004</v>
      </c>
      <c r="K563" s="79">
        <v>4226.8</v>
      </c>
      <c r="L563" s="79">
        <v>67</v>
      </c>
      <c r="M563" s="80">
        <v>317</v>
      </c>
      <c r="N563" s="83">
        <f t="shared" ref="N563:N585" si="211">SUM(O563:T563)</f>
        <v>25343583.591800027</v>
      </c>
      <c r="O563" s="79"/>
      <c r="P563" s="85">
        <v>4305404.6954799797</v>
      </c>
      <c r="Q563" s="85"/>
      <c r="R563" s="85">
        <f t="shared" si="199"/>
        <v>1466157.9235001002</v>
      </c>
      <c r="S563" s="85">
        <f t="shared" si="200"/>
        <v>6946044.4906000104</v>
      </c>
      <c r="T563" s="85">
        <f>+'Приложение №2'!E563-'Приложение №1'!P563-'Приложение №1'!R563-'Приложение №1'!S563</f>
        <v>12625976.482219936</v>
      </c>
      <c r="U563" s="85">
        <f t="shared" si="201"/>
        <v>5995.9268457935141</v>
      </c>
      <c r="V563" s="85">
        <v>1281.2830200640001</v>
      </c>
      <c r="W563" s="87" t="s">
        <v>502</v>
      </c>
      <c r="X563" s="88" t="e">
        <f>+#REF!-'[1]Приложение №1'!$P455</f>
        <v>#REF!</v>
      </c>
      <c r="Z563" s="46">
        <f t="shared" si="197"/>
        <v>13545152.119999999</v>
      </c>
      <c r="AA563" s="31">
        <v>4053995.74</v>
      </c>
      <c r="AB563" s="31">
        <v>2307213.9</v>
      </c>
      <c r="AC563" s="31">
        <v>1224462.97</v>
      </c>
      <c r="AD563" s="31">
        <v>1111568.24</v>
      </c>
      <c r="AE563" s="31"/>
      <c r="AF563" s="31"/>
      <c r="AG563" s="31"/>
      <c r="AH563" s="31">
        <v>0</v>
      </c>
      <c r="AI563" s="31">
        <v>4847911.2699999996</v>
      </c>
      <c r="AJ563" s="31">
        <v>0</v>
      </c>
      <c r="AK563" s="31"/>
      <c r="AL563" s="31"/>
      <c r="AM563" s="31"/>
      <c r="AN563" s="47"/>
      <c r="AO563" s="48"/>
      <c r="AP563" s="91">
        <f>+N563-'Приложение №2'!E563</f>
        <v>0</v>
      </c>
      <c r="AQ563" s="88">
        <f>2064874.72-682951.44-R86</f>
        <v>1021356.3235001003</v>
      </c>
      <c r="AR563" s="6">
        <f t="shared" si="209"/>
        <v>444801.6</v>
      </c>
      <c r="AS563" s="6">
        <f>+(K563*10+L563*20)*12*30-4953727.17-S86</f>
        <v>6946044.4906000104</v>
      </c>
      <c r="AT563" s="88">
        <f t="shared" si="206"/>
        <v>0</v>
      </c>
    </row>
    <row r="564" spans="1:46">
      <c r="A564" s="120">
        <f t="shared" si="202"/>
        <v>548</v>
      </c>
      <c r="B564" s="121">
        <f t="shared" si="203"/>
        <v>107</v>
      </c>
      <c r="C564" s="68" t="s">
        <v>109</v>
      </c>
      <c r="D564" s="68" t="s">
        <v>146</v>
      </c>
      <c r="E564" s="69">
        <v>1981</v>
      </c>
      <c r="F564" s="69">
        <v>2009</v>
      </c>
      <c r="G564" s="69" t="s">
        <v>111</v>
      </c>
      <c r="H564" s="69">
        <v>5</v>
      </c>
      <c r="I564" s="69">
        <v>4</v>
      </c>
      <c r="J564" s="79">
        <v>6938.7</v>
      </c>
      <c r="K564" s="79">
        <v>6182.6</v>
      </c>
      <c r="L564" s="79">
        <v>0</v>
      </c>
      <c r="M564" s="80">
        <v>194</v>
      </c>
      <c r="N564" s="83">
        <f t="shared" si="211"/>
        <v>36759861.869206041</v>
      </c>
      <c r="O564" s="79"/>
      <c r="P564" s="85">
        <v>8300255.7228212003</v>
      </c>
      <c r="Q564" s="85"/>
      <c r="R564" s="85">
        <f t="shared" si="199"/>
        <v>1480640.4100000001</v>
      </c>
      <c r="S564" s="85">
        <f t="shared" si="200"/>
        <v>5574535.4132261984</v>
      </c>
      <c r="T564" s="85">
        <f>+'Приложение №2'!E564-'Приложение №1'!P564-'Приложение №1'!R564-'Приложение №1'!S564</f>
        <v>21404430.323158644</v>
      </c>
      <c r="U564" s="85">
        <f t="shared" si="201"/>
        <v>5945.6962878410441</v>
      </c>
      <c r="V564" s="85">
        <v>1282.2830200640001</v>
      </c>
      <c r="W564" s="87" t="s">
        <v>502</v>
      </c>
      <c r="X564" s="88" t="e">
        <f>+#REF!-'[1]Приложение №1'!$P1386</f>
        <v>#REF!</v>
      </c>
      <c r="Z564" s="46">
        <f t="shared" si="197"/>
        <v>112490116.45000003</v>
      </c>
      <c r="AA564" s="31">
        <v>10300846.191237399</v>
      </c>
      <c r="AB564" s="31">
        <v>5957260.9616612401</v>
      </c>
      <c r="AC564" s="31">
        <v>6297265.91769912</v>
      </c>
      <c r="AD564" s="31">
        <v>4801718.7991861198</v>
      </c>
      <c r="AE564" s="31">
        <v>1918188.3660231601</v>
      </c>
      <c r="AF564" s="31"/>
      <c r="AG564" s="31">
        <v>511846.3343322</v>
      </c>
      <c r="AH564" s="31">
        <v>0</v>
      </c>
      <c r="AI564" s="31">
        <v>18337074.5641356</v>
      </c>
      <c r="AJ564" s="31">
        <v>0</v>
      </c>
      <c r="AK564" s="31">
        <v>35601534.275782898</v>
      </c>
      <c r="AL564" s="31">
        <v>14001626.8190547</v>
      </c>
      <c r="AM564" s="31">
        <v>11500753.5758</v>
      </c>
      <c r="AN564" s="47">
        <v>1124901.1645</v>
      </c>
      <c r="AO564" s="48">
        <v>2137099.4805875798</v>
      </c>
      <c r="AP564" s="91">
        <f>+N564-'Приложение №2'!E564</f>
        <v>0</v>
      </c>
      <c r="AQ564" s="88">
        <f>2933225.6-137130.98-R87</f>
        <v>850015.2100000002</v>
      </c>
      <c r="AR564" s="6">
        <f t="shared" si="209"/>
        <v>630625.19999999995</v>
      </c>
      <c r="AS564" s="6">
        <f>+(K564*10+L564*20)*12*30-S87</f>
        <v>5574535.4132261984</v>
      </c>
      <c r="AT564" s="88">
        <f t="shared" si="206"/>
        <v>0</v>
      </c>
    </row>
    <row r="565" spans="1:46">
      <c r="A565" s="120">
        <f t="shared" si="202"/>
        <v>549</v>
      </c>
      <c r="B565" s="121">
        <f t="shared" si="203"/>
        <v>108</v>
      </c>
      <c r="C565" s="68" t="s">
        <v>109</v>
      </c>
      <c r="D565" s="68" t="s">
        <v>593</v>
      </c>
      <c r="E565" s="69">
        <v>1969</v>
      </c>
      <c r="F565" s="69">
        <v>2013</v>
      </c>
      <c r="G565" s="69" t="s">
        <v>58</v>
      </c>
      <c r="H565" s="69">
        <v>5</v>
      </c>
      <c r="I565" s="69">
        <v>1</v>
      </c>
      <c r="J565" s="79">
        <v>4537.3</v>
      </c>
      <c r="K565" s="79">
        <v>1650.2</v>
      </c>
      <c r="L565" s="79">
        <v>2887.1</v>
      </c>
      <c r="M565" s="80">
        <v>209</v>
      </c>
      <c r="N565" s="83">
        <f t="shared" si="211"/>
        <v>15639587.934363786</v>
      </c>
      <c r="O565" s="79"/>
      <c r="P565" s="85">
        <v>1952415.09270983</v>
      </c>
      <c r="Q565" s="85"/>
      <c r="R565" s="85">
        <f t="shared" si="199"/>
        <v>4622259.3600000003</v>
      </c>
      <c r="S565" s="85">
        <f>+'Приложение №2'!E565-'Приложение №1'!P565-'Приложение №1'!R565</f>
        <v>9064913.4816539548</v>
      </c>
      <c r="T565" s="85">
        <f>+'Приложение №2'!E565-'Приложение №1'!P565-'Приложение №1'!R565-'Приложение №1'!S565</f>
        <v>0</v>
      </c>
      <c r="U565" s="85">
        <f t="shared" si="201"/>
        <v>9477.3893675698619</v>
      </c>
      <c r="V565" s="85">
        <v>1283.2830200640001</v>
      </c>
      <c r="W565" s="87" t="s">
        <v>502</v>
      </c>
      <c r="X565" s="88" t="e">
        <f>+#REF!-'[1]Приложение №1'!$P414</f>
        <v>#REF!</v>
      </c>
      <c r="Z565" s="46">
        <f t="shared" si="197"/>
        <v>18609674.18474108</v>
      </c>
      <c r="AA565" s="31">
        <v>3688251.5852036402</v>
      </c>
      <c r="AB565" s="31"/>
      <c r="AC565" s="31">
        <v>1373125.6438191601</v>
      </c>
      <c r="AD565" s="31">
        <v>859663.46708760003</v>
      </c>
      <c r="AE565" s="31">
        <v>0</v>
      </c>
      <c r="AF565" s="31"/>
      <c r="AG565" s="31">
        <v>0</v>
      </c>
      <c r="AH565" s="31">
        <v>0</v>
      </c>
      <c r="AI565" s="31">
        <v>6742685.0844486002</v>
      </c>
      <c r="AJ565" s="31">
        <v>0</v>
      </c>
      <c r="AK565" s="31">
        <v>3500833.3089198</v>
      </c>
      <c r="AL565" s="31">
        <v>0</v>
      </c>
      <c r="AM565" s="31">
        <v>1863648.8813</v>
      </c>
      <c r="AN565" s="47">
        <v>199239.49849999999</v>
      </c>
      <c r="AO565" s="48">
        <v>382226.71546227997</v>
      </c>
      <c r="AP565" s="91">
        <f>+N565-'Приложение №2'!E565</f>
        <v>0</v>
      </c>
      <c r="AQ565" s="6">
        <v>3864970.56</v>
      </c>
      <c r="AR565" s="6">
        <f t="shared" si="209"/>
        <v>757288.79999999993</v>
      </c>
      <c r="AS565" s="6">
        <f>+(K565*10+L565*20)*12*30</f>
        <v>26727840</v>
      </c>
      <c r="AT565" s="88">
        <f t="shared" si="206"/>
        <v>-17662926.518346045</v>
      </c>
    </row>
    <row r="566" spans="1:46">
      <c r="A566" s="120">
        <f t="shared" si="202"/>
        <v>550</v>
      </c>
      <c r="B566" s="121">
        <f t="shared" si="203"/>
        <v>109</v>
      </c>
      <c r="C566" s="68" t="s">
        <v>109</v>
      </c>
      <c r="D566" s="68" t="s">
        <v>594</v>
      </c>
      <c r="E566" s="69">
        <v>1999</v>
      </c>
      <c r="F566" s="69">
        <v>1999</v>
      </c>
      <c r="G566" s="69" t="s">
        <v>58</v>
      </c>
      <c r="H566" s="69">
        <v>9</v>
      </c>
      <c r="I566" s="69">
        <v>3</v>
      </c>
      <c r="J566" s="79">
        <v>8088.49</v>
      </c>
      <c r="K566" s="79">
        <v>6790.2</v>
      </c>
      <c r="L566" s="79">
        <v>225.6</v>
      </c>
      <c r="M566" s="80">
        <v>255</v>
      </c>
      <c r="N566" s="83">
        <f t="shared" si="211"/>
        <v>10774080</v>
      </c>
      <c r="O566" s="79"/>
      <c r="P566" s="85"/>
      <c r="Q566" s="85"/>
      <c r="R566" s="85">
        <f t="shared" si="199"/>
        <v>5319513.9239999996</v>
      </c>
      <c r="S566" s="85">
        <f>+'Приложение №2'!E566-'Приложение №1'!R566</f>
        <v>5454566.0760000004</v>
      </c>
      <c r="T566" s="85">
        <v>0</v>
      </c>
      <c r="U566" s="85">
        <f t="shared" si="201"/>
        <v>1586.710258902536</v>
      </c>
      <c r="V566" s="85">
        <v>1284.2830200640001</v>
      </c>
      <c r="W566" s="87" t="s">
        <v>502</v>
      </c>
      <c r="X566" s="88"/>
      <c r="Z566" s="46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  <c r="AL566" s="31"/>
      <c r="AM566" s="31"/>
      <c r="AN566" s="47"/>
      <c r="AO566" s="48"/>
      <c r="AP566" s="91">
        <f>+N566-'Приложение №2'!E566</f>
        <v>0</v>
      </c>
      <c r="AQ566" s="6">
        <v>4347226.7699999996</v>
      </c>
      <c r="AR566" s="6">
        <f>+(K566*13.29+L566*22.52)*12*0.85</f>
        <v>972287.15399999975</v>
      </c>
      <c r="AS566" s="6">
        <f>+(K566*13.29+L566*22.52)*12*30</f>
        <v>34316017.199999996</v>
      </c>
      <c r="AT566" s="88">
        <f t="shared" si="206"/>
        <v>-28861451.123999994</v>
      </c>
    </row>
    <row r="567" spans="1:46">
      <c r="A567" s="120">
        <f t="shared" si="202"/>
        <v>551</v>
      </c>
      <c r="B567" s="121">
        <f t="shared" si="203"/>
        <v>110</v>
      </c>
      <c r="C567" s="68" t="s">
        <v>109</v>
      </c>
      <c r="D567" s="68" t="s">
        <v>149</v>
      </c>
      <c r="E567" s="69">
        <v>1990</v>
      </c>
      <c r="F567" s="69">
        <v>2005</v>
      </c>
      <c r="G567" s="69" t="s">
        <v>111</v>
      </c>
      <c r="H567" s="69">
        <v>5</v>
      </c>
      <c r="I567" s="69">
        <v>4</v>
      </c>
      <c r="J567" s="79">
        <v>4982</v>
      </c>
      <c r="K567" s="79">
        <v>4404.6000000000004</v>
      </c>
      <c r="L567" s="79">
        <v>0</v>
      </c>
      <c r="M567" s="80">
        <v>212</v>
      </c>
      <c r="N567" s="83">
        <f t="shared" si="211"/>
        <v>4577622.6535999998</v>
      </c>
      <c r="O567" s="79"/>
      <c r="P567" s="85">
        <v>1226851.3125</v>
      </c>
      <c r="Q567" s="85"/>
      <c r="R567" s="85">
        <f t="shared" si="199"/>
        <v>109631.77999999962</v>
      </c>
      <c r="S567" s="85">
        <v>0</v>
      </c>
      <c r="T567" s="85">
        <f>+'Приложение №2'!E567-'Приложение №1'!P567-'Приложение №1'!R567-'Приложение №1'!S567</f>
        <v>3241139.5611</v>
      </c>
      <c r="U567" s="85">
        <f t="shared" si="201"/>
        <v>1039.2822625437043</v>
      </c>
      <c r="V567" s="85">
        <v>1285.2830200640001</v>
      </c>
      <c r="W567" s="87" t="s">
        <v>502</v>
      </c>
      <c r="X567" s="88" t="e">
        <f>+#REF!-'[1]Приложение №1'!$P1394</f>
        <v>#REF!</v>
      </c>
      <c r="Z567" s="46">
        <f t="shared" si="197"/>
        <v>49032236.019999966</v>
      </c>
      <c r="AA567" s="31">
        <v>0</v>
      </c>
      <c r="AB567" s="31">
        <v>0</v>
      </c>
      <c r="AC567" s="31">
        <v>4479661.5288129598</v>
      </c>
      <c r="AD567" s="31">
        <v>0</v>
      </c>
      <c r="AE567" s="31">
        <v>0</v>
      </c>
      <c r="AF567" s="31"/>
      <c r="AG567" s="31">
        <v>0</v>
      </c>
      <c r="AH567" s="31">
        <v>0</v>
      </c>
      <c r="AI567" s="31">
        <v>13044373.2933948</v>
      </c>
      <c r="AJ567" s="31">
        <v>0</v>
      </c>
      <c r="AK567" s="31">
        <v>25325724.749393001</v>
      </c>
      <c r="AL567" s="31">
        <v>0</v>
      </c>
      <c r="AM567" s="31">
        <v>4755116.6317999996</v>
      </c>
      <c r="AN567" s="47">
        <v>490322.3602</v>
      </c>
      <c r="AO567" s="48">
        <v>937037.45639920002</v>
      </c>
      <c r="AP567" s="91">
        <f>+N567-'Приложение №2'!E567</f>
        <v>0</v>
      </c>
      <c r="AQ567" s="88">
        <f>2210839.58-R89</f>
        <v>-339637.42000000039</v>
      </c>
      <c r="AR567" s="6">
        <f t="shared" ref="AR567:AR574" si="212">+(K567*10+L567*20)*12*0.85</f>
        <v>449269.2</v>
      </c>
      <c r="AS567" s="6">
        <f>+(K567*10+L567*20)*12*30-S89</f>
        <v>-381470.80161215737</v>
      </c>
      <c r="AT567" s="88">
        <f t="shared" si="206"/>
        <v>381470.80161215737</v>
      </c>
    </row>
    <row r="568" spans="1:46">
      <c r="A568" s="120">
        <f t="shared" si="202"/>
        <v>552</v>
      </c>
      <c r="B568" s="121">
        <f t="shared" si="203"/>
        <v>111</v>
      </c>
      <c r="C568" s="68" t="s">
        <v>109</v>
      </c>
      <c r="D568" s="68" t="s">
        <v>595</v>
      </c>
      <c r="E568" s="69">
        <v>1985</v>
      </c>
      <c r="F568" s="69">
        <v>2013</v>
      </c>
      <c r="G568" s="69" t="s">
        <v>58</v>
      </c>
      <c r="H568" s="69">
        <v>4</v>
      </c>
      <c r="I568" s="69">
        <v>3</v>
      </c>
      <c r="J568" s="79">
        <v>4161.1499999999996</v>
      </c>
      <c r="K568" s="79">
        <v>3740.02</v>
      </c>
      <c r="L568" s="79">
        <v>392.4</v>
      </c>
      <c r="M568" s="80">
        <v>277</v>
      </c>
      <c r="N568" s="83">
        <f t="shared" si="211"/>
        <v>3562517.4806999997</v>
      </c>
      <c r="O568" s="79"/>
      <c r="P568" s="85"/>
      <c r="Q568" s="85"/>
      <c r="R568" s="85">
        <f t="shared" si="199"/>
        <v>2278497.5199999996</v>
      </c>
      <c r="S568" s="85">
        <f>+'Приложение №2'!E568-'Приложение №1'!R568</f>
        <v>1284019.9607000002</v>
      </c>
      <c r="T568" s="85">
        <v>0</v>
      </c>
      <c r="U568" s="85">
        <f t="shared" si="201"/>
        <v>952.53968714071038</v>
      </c>
      <c r="V568" s="85">
        <v>1286.2830200640001</v>
      </c>
      <c r="W568" s="87" t="s">
        <v>502</v>
      </c>
      <c r="X568" s="88" t="e">
        <f>+#REF!-'[1]Приложение №1'!$P669</f>
        <v>#REF!</v>
      </c>
      <c r="Z568" s="46">
        <f t="shared" si="197"/>
        <v>14208184.49</v>
      </c>
      <c r="AA568" s="31">
        <v>0</v>
      </c>
      <c r="AB568" s="31">
        <v>0</v>
      </c>
      <c r="AC568" s="31">
        <v>3486279.6066130199</v>
      </c>
      <c r="AD568" s="31">
        <v>0</v>
      </c>
      <c r="AE568" s="31">
        <v>0</v>
      </c>
      <c r="AF568" s="31"/>
      <c r="AG568" s="31">
        <v>0</v>
      </c>
      <c r="AH568" s="31">
        <v>0</v>
      </c>
      <c r="AI568" s="31">
        <v>0</v>
      </c>
      <c r="AJ568" s="31">
        <v>0</v>
      </c>
      <c r="AK568" s="31">
        <v>8888395.5076904409</v>
      </c>
      <c r="AL568" s="31">
        <v>0</v>
      </c>
      <c r="AM568" s="31">
        <v>1420818.449</v>
      </c>
      <c r="AN568" s="47">
        <v>142081.8449</v>
      </c>
      <c r="AO568" s="48">
        <v>270609.08179654001</v>
      </c>
      <c r="AP568" s="91">
        <f>+N568-'Приложение №2'!E568</f>
        <v>0</v>
      </c>
      <c r="AQ568" s="6">
        <v>1816965.88</v>
      </c>
      <c r="AR568" s="6">
        <f t="shared" si="212"/>
        <v>461531.6399999999</v>
      </c>
      <c r="AS568" s="6">
        <f t="shared" ref="AS568:AS573" si="213">+(K568*10+L568*20)*12*30</f>
        <v>16289351.999999996</v>
      </c>
      <c r="AT568" s="88">
        <f t="shared" si="206"/>
        <v>-15005332.039299997</v>
      </c>
    </row>
    <row r="569" spans="1:46">
      <c r="A569" s="120">
        <f t="shared" si="202"/>
        <v>553</v>
      </c>
      <c r="B569" s="121">
        <f t="shared" si="203"/>
        <v>112</v>
      </c>
      <c r="C569" s="68" t="s">
        <v>109</v>
      </c>
      <c r="D569" s="68" t="s">
        <v>596</v>
      </c>
      <c r="E569" s="69">
        <v>1984</v>
      </c>
      <c r="F569" s="69">
        <v>2013</v>
      </c>
      <c r="G569" s="69" t="s">
        <v>111</v>
      </c>
      <c r="H569" s="69">
        <v>4</v>
      </c>
      <c r="I569" s="69">
        <v>6</v>
      </c>
      <c r="J569" s="79">
        <v>5500.86</v>
      </c>
      <c r="K569" s="79">
        <v>4979.26</v>
      </c>
      <c r="L569" s="79">
        <v>0</v>
      </c>
      <c r="M569" s="80">
        <v>210</v>
      </c>
      <c r="N569" s="83">
        <f t="shared" si="211"/>
        <v>2323481.6399999997</v>
      </c>
      <c r="O569" s="79"/>
      <c r="P569" s="85"/>
      <c r="Q569" s="85"/>
      <c r="R569" s="85">
        <f>+'Приложение №2'!E569</f>
        <v>2323481.6399999997</v>
      </c>
      <c r="S569" s="85">
        <f>+'Приложение №2'!E569-'Приложение №1'!R569</f>
        <v>0</v>
      </c>
      <c r="T569" s="85">
        <v>0</v>
      </c>
      <c r="U569" s="85">
        <f t="shared" si="201"/>
        <v>466.63191719251444</v>
      </c>
      <c r="V569" s="85">
        <v>1287.2830200640001</v>
      </c>
      <c r="W569" s="87" t="s">
        <v>502</v>
      </c>
      <c r="X569" s="88" t="e">
        <f>+#REF!-'[1]Приложение №1'!$P1045</f>
        <v>#REF!</v>
      </c>
      <c r="Z569" s="46">
        <f t="shared" si="197"/>
        <v>2299959.7399999998</v>
      </c>
      <c r="AA569" s="31">
        <v>0</v>
      </c>
      <c r="AB569" s="31">
        <v>0</v>
      </c>
      <c r="AC569" s="31">
        <v>0</v>
      </c>
      <c r="AD569" s="31">
        <v>0</v>
      </c>
      <c r="AE569" s="31">
        <v>2156118.250734</v>
      </c>
      <c r="AF569" s="31"/>
      <c r="AG569" s="31">
        <v>0</v>
      </c>
      <c r="AH569" s="31">
        <v>0</v>
      </c>
      <c r="AI569" s="31">
        <v>0</v>
      </c>
      <c r="AJ569" s="31">
        <v>0</v>
      </c>
      <c r="AK569" s="31">
        <v>0</v>
      </c>
      <c r="AL569" s="31">
        <v>0</v>
      </c>
      <c r="AM569" s="31">
        <v>90857.4</v>
      </c>
      <c r="AN569" s="31">
        <v>5834.15</v>
      </c>
      <c r="AO569" s="48">
        <v>47149.939266000001</v>
      </c>
      <c r="AP569" s="91">
        <f>+N569-'Приложение №2'!E569</f>
        <v>0</v>
      </c>
      <c r="AQ569" s="6">
        <v>2318218.42</v>
      </c>
      <c r="AR569" s="6">
        <f t="shared" si="212"/>
        <v>507884.52</v>
      </c>
      <c r="AS569" s="6">
        <f t="shared" si="213"/>
        <v>17925336.000000004</v>
      </c>
      <c r="AT569" s="88">
        <f t="shared" si="206"/>
        <v>-17925336.000000004</v>
      </c>
    </row>
    <row r="570" spans="1:46">
      <c r="A570" s="120">
        <f t="shared" si="202"/>
        <v>554</v>
      </c>
      <c r="B570" s="121">
        <f t="shared" si="203"/>
        <v>113</v>
      </c>
      <c r="C570" s="68" t="s">
        <v>109</v>
      </c>
      <c r="D570" s="68" t="s">
        <v>597</v>
      </c>
      <c r="E570" s="69">
        <v>1987</v>
      </c>
      <c r="F570" s="69">
        <v>2010</v>
      </c>
      <c r="G570" s="69" t="s">
        <v>58</v>
      </c>
      <c r="H570" s="69">
        <v>5</v>
      </c>
      <c r="I570" s="69">
        <v>2</v>
      </c>
      <c r="J570" s="79">
        <v>3854.65</v>
      </c>
      <c r="K570" s="79">
        <v>3186.55</v>
      </c>
      <c r="L570" s="79">
        <v>663.3</v>
      </c>
      <c r="M570" s="80">
        <v>157</v>
      </c>
      <c r="N570" s="83">
        <f t="shared" si="211"/>
        <v>1630698.28</v>
      </c>
      <c r="O570" s="79"/>
      <c r="P570" s="85"/>
      <c r="Q570" s="85"/>
      <c r="R570" s="85">
        <f>+'Приложение №2'!E570</f>
        <v>1630698.28</v>
      </c>
      <c r="S570" s="85">
        <f>+'Приложение №2'!E570-'Приложение №1'!R570</f>
        <v>0</v>
      </c>
      <c r="T570" s="85">
        <v>0</v>
      </c>
      <c r="U570" s="85">
        <f t="shared" si="201"/>
        <v>511.74413707614815</v>
      </c>
      <c r="V570" s="85">
        <v>1288.2830200640001</v>
      </c>
      <c r="W570" s="87" t="s">
        <v>502</v>
      </c>
      <c r="X570" s="88" t="e">
        <f>+#REF!-'[1]Приложение №1'!$P1046</f>
        <v>#REF!</v>
      </c>
      <c r="Z570" s="46">
        <f t="shared" si="197"/>
        <v>1607265</v>
      </c>
      <c r="AA570" s="31">
        <v>0</v>
      </c>
      <c r="AB570" s="31">
        <v>0</v>
      </c>
      <c r="AC570" s="31">
        <v>0</v>
      </c>
      <c r="AD570" s="31">
        <v>0</v>
      </c>
      <c r="AE570" s="31">
        <v>1460685.5846520001</v>
      </c>
      <c r="AF570" s="31"/>
      <c r="AG570" s="31">
        <v>0</v>
      </c>
      <c r="AH570" s="31">
        <v>0</v>
      </c>
      <c r="AI570" s="31">
        <v>0</v>
      </c>
      <c r="AJ570" s="31">
        <v>0</v>
      </c>
      <c r="AK570" s="31">
        <v>0</v>
      </c>
      <c r="AL570" s="31">
        <v>0</v>
      </c>
      <c r="AM570" s="31">
        <v>107698.68</v>
      </c>
      <c r="AN570" s="31">
        <v>6938.5</v>
      </c>
      <c r="AO570" s="48">
        <v>31942.235347999998</v>
      </c>
      <c r="AP570" s="91">
        <f>+N570-'Приложение №2'!E570</f>
        <v>0</v>
      </c>
      <c r="AQ570" s="6">
        <v>2073515.11</v>
      </c>
      <c r="AR570" s="6">
        <f t="shared" si="212"/>
        <v>460341.3</v>
      </c>
      <c r="AS570" s="6">
        <f t="shared" si="213"/>
        <v>16247340</v>
      </c>
      <c r="AT570" s="88">
        <f t="shared" si="206"/>
        <v>-16247340</v>
      </c>
    </row>
    <row r="571" spans="1:46">
      <c r="A571" s="120">
        <f t="shared" si="202"/>
        <v>555</v>
      </c>
      <c r="B571" s="121">
        <f t="shared" si="203"/>
        <v>114</v>
      </c>
      <c r="C571" s="68" t="s">
        <v>109</v>
      </c>
      <c r="D571" s="68" t="s">
        <v>598</v>
      </c>
      <c r="E571" s="69">
        <v>1987</v>
      </c>
      <c r="F571" s="69">
        <v>2013</v>
      </c>
      <c r="G571" s="69" t="s">
        <v>111</v>
      </c>
      <c r="H571" s="69">
        <v>5</v>
      </c>
      <c r="I571" s="69">
        <v>6</v>
      </c>
      <c r="J571" s="79">
        <v>6859.9</v>
      </c>
      <c r="K571" s="79">
        <v>6097.04</v>
      </c>
      <c r="L571" s="79">
        <v>117.7</v>
      </c>
      <c r="M571" s="80">
        <v>283</v>
      </c>
      <c r="N571" s="83">
        <f t="shared" si="211"/>
        <v>13363743.800941199</v>
      </c>
      <c r="O571" s="79"/>
      <c r="P571" s="85"/>
      <c r="Q571" s="85"/>
      <c r="R571" s="85">
        <f t="shared" si="199"/>
        <v>3712329.4699999997</v>
      </c>
      <c r="S571" s="85">
        <f>+'Приложение №2'!E571-'Приложение №1'!R571</f>
        <v>9651414.3309412003</v>
      </c>
      <c r="T571" s="85">
        <v>0</v>
      </c>
      <c r="U571" s="85">
        <f t="shared" si="201"/>
        <v>2191.8412542711217</v>
      </c>
      <c r="V571" s="85">
        <v>1289.2830200640001</v>
      </c>
      <c r="W571" s="87" t="s">
        <v>502</v>
      </c>
      <c r="X571" s="88" t="e">
        <f>+#REF!-'[1]Приложение №1'!$P1048</f>
        <v>#REF!</v>
      </c>
      <c r="Z571" s="46">
        <f t="shared" si="197"/>
        <v>34989133.450000033</v>
      </c>
      <c r="AA571" s="31">
        <v>10381481.9758432</v>
      </c>
      <c r="AB571" s="31">
        <v>6003894.8349029999</v>
      </c>
      <c r="AC571" s="31">
        <v>6346561.3828171799</v>
      </c>
      <c r="AD571" s="31">
        <v>4839307.0097500803</v>
      </c>
      <c r="AE571" s="31">
        <v>1933204.08466836</v>
      </c>
      <c r="AF571" s="31"/>
      <c r="AG571" s="31">
        <v>515853.10536480002</v>
      </c>
      <c r="AH571" s="31">
        <v>0</v>
      </c>
      <c r="AI571" s="31">
        <v>0</v>
      </c>
      <c r="AJ571" s="31">
        <v>0</v>
      </c>
      <c r="AK571" s="31">
        <v>0</v>
      </c>
      <c r="AL571" s="31">
        <v>0</v>
      </c>
      <c r="AM571" s="31">
        <v>3962456.5101999999</v>
      </c>
      <c r="AN571" s="47">
        <v>349891.3345</v>
      </c>
      <c r="AO571" s="48">
        <v>656483.21195341996</v>
      </c>
      <c r="AP571" s="91">
        <f>+N571-'Приложение №2'!E571</f>
        <v>0</v>
      </c>
      <c r="AQ571" s="6">
        <v>3066420.59</v>
      </c>
      <c r="AR571" s="6">
        <f t="shared" si="212"/>
        <v>645908.88</v>
      </c>
      <c r="AS571" s="6">
        <f t="shared" si="213"/>
        <v>22796784</v>
      </c>
      <c r="AT571" s="88">
        <f t="shared" si="206"/>
        <v>-13145369.6690588</v>
      </c>
    </row>
    <row r="572" spans="1:46">
      <c r="A572" s="120">
        <f t="shared" si="202"/>
        <v>556</v>
      </c>
      <c r="B572" s="121">
        <f t="shared" si="203"/>
        <v>115</v>
      </c>
      <c r="C572" s="68" t="s">
        <v>109</v>
      </c>
      <c r="D572" s="68" t="s">
        <v>599</v>
      </c>
      <c r="E572" s="69">
        <v>1971</v>
      </c>
      <c r="F572" s="69">
        <v>2013</v>
      </c>
      <c r="G572" s="69" t="s">
        <v>58</v>
      </c>
      <c r="H572" s="69">
        <v>4</v>
      </c>
      <c r="I572" s="69">
        <v>3</v>
      </c>
      <c r="J572" s="79">
        <v>2008.51</v>
      </c>
      <c r="K572" s="79">
        <v>1482.45</v>
      </c>
      <c r="L572" s="79">
        <v>500.2</v>
      </c>
      <c r="M572" s="80">
        <v>43</v>
      </c>
      <c r="N572" s="83">
        <f t="shared" si="211"/>
        <v>2653548.6528289518</v>
      </c>
      <c r="O572" s="79"/>
      <c r="P572" s="85"/>
      <c r="Q572" s="85"/>
      <c r="R572" s="85">
        <f t="shared" si="199"/>
        <v>1398280.95</v>
      </c>
      <c r="S572" s="85">
        <f>+'Приложение №2'!E572-'Приложение №1'!R572</f>
        <v>1255267.7028289519</v>
      </c>
      <c r="T572" s="85">
        <v>0</v>
      </c>
      <c r="U572" s="85">
        <f t="shared" si="201"/>
        <v>1789.9751444088852</v>
      </c>
      <c r="V572" s="85">
        <v>1290.2830200640001</v>
      </c>
      <c r="W572" s="87" t="s">
        <v>502</v>
      </c>
      <c r="X572" s="88" t="e">
        <f>+#REF!-'[1]Приложение №1'!$P1050</f>
        <v>#REF!</v>
      </c>
      <c r="Z572" s="46">
        <f t="shared" si="197"/>
        <v>3401210.6845643325</v>
      </c>
      <c r="AA572" s="31">
        <v>0</v>
      </c>
      <c r="AB572" s="31">
        <v>1379299.4009521401</v>
      </c>
      <c r="AC572" s="31">
        <v>0</v>
      </c>
      <c r="AD572" s="31">
        <v>923467.08456419199</v>
      </c>
      <c r="AE572" s="31">
        <v>677323.96666200005</v>
      </c>
      <c r="AF572" s="31"/>
      <c r="AG572" s="31">
        <v>142086.04594800001</v>
      </c>
      <c r="AH572" s="31">
        <v>0</v>
      </c>
      <c r="AI572" s="31">
        <v>0</v>
      </c>
      <c r="AJ572" s="31">
        <v>0</v>
      </c>
      <c r="AK572" s="31">
        <v>0</v>
      </c>
      <c r="AL572" s="31">
        <v>0</v>
      </c>
      <c r="AM572" s="31">
        <v>164690.01</v>
      </c>
      <c r="AN572" s="31">
        <v>46068.5</v>
      </c>
      <c r="AO572" s="48">
        <v>68275.676437999995</v>
      </c>
      <c r="AP572" s="91">
        <f>+N572-'Приложение №2'!E572</f>
        <v>0</v>
      </c>
      <c r="AQ572" s="6">
        <v>1145030.25</v>
      </c>
      <c r="AR572" s="6">
        <f t="shared" si="212"/>
        <v>253250.69999999998</v>
      </c>
      <c r="AS572" s="6">
        <f t="shared" si="213"/>
        <v>8938260</v>
      </c>
      <c r="AT572" s="88">
        <f t="shared" si="206"/>
        <v>-7682992.2971710479</v>
      </c>
    </row>
    <row r="573" spans="1:46">
      <c r="A573" s="120">
        <f t="shared" si="202"/>
        <v>557</v>
      </c>
      <c r="B573" s="121">
        <f t="shared" si="203"/>
        <v>116</v>
      </c>
      <c r="C573" s="68" t="s">
        <v>109</v>
      </c>
      <c r="D573" s="68" t="s">
        <v>600</v>
      </c>
      <c r="E573" s="69">
        <v>1973</v>
      </c>
      <c r="F573" s="69">
        <v>2013</v>
      </c>
      <c r="G573" s="69" t="s">
        <v>111</v>
      </c>
      <c r="H573" s="69">
        <v>4</v>
      </c>
      <c r="I573" s="69">
        <v>4</v>
      </c>
      <c r="J573" s="79">
        <v>3935.6</v>
      </c>
      <c r="K573" s="79">
        <v>3459.2</v>
      </c>
      <c r="L573" s="79">
        <v>0</v>
      </c>
      <c r="M573" s="80">
        <v>162</v>
      </c>
      <c r="N573" s="83">
        <f t="shared" si="211"/>
        <v>10469460.771</v>
      </c>
      <c r="O573" s="79"/>
      <c r="P573" s="85"/>
      <c r="Q573" s="85"/>
      <c r="R573" s="85">
        <f t="shared" si="199"/>
        <v>2621907.0299999998</v>
      </c>
      <c r="S573" s="85">
        <f>+'Приложение №2'!E573-'Приложение №1'!R573</f>
        <v>7847553.7410000004</v>
      </c>
      <c r="T573" s="85">
        <v>0</v>
      </c>
      <c r="U573" s="85">
        <f t="shared" si="201"/>
        <v>3026.5554957793711</v>
      </c>
      <c r="V573" s="85">
        <v>1291.2830200640001</v>
      </c>
      <c r="W573" s="87" t="s">
        <v>502</v>
      </c>
      <c r="X573" s="88" t="e">
        <f>+#REF!-'[1]Приложение №1'!$P1455</f>
        <v>#REF!</v>
      </c>
      <c r="Z573" s="46">
        <f t="shared" si="197"/>
        <v>11632734.189999999</v>
      </c>
      <c r="AA573" s="31">
        <v>0</v>
      </c>
      <c r="AB573" s="31">
        <v>0</v>
      </c>
      <c r="AC573" s="31">
        <v>0</v>
      </c>
      <c r="AD573" s="31">
        <v>0</v>
      </c>
      <c r="AE573" s="31">
        <v>0</v>
      </c>
      <c r="AF573" s="31"/>
      <c r="AG573" s="31">
        <v>0</v>
      </c>
      <c r="AH573" s="31">
        <v>0</v>
      </c>
      <c r="AI573" s="31">
        <v>10245414.310500599</v>
      </c>
      <c r="AJ573" s="31">
        <v>0</v>
      </c>
      <c r="AK573" s="31">
        <v>0</v>
      </c>
      <c r="AL573" s="31">
        <v>0</v>
      </c>
      <c r="AM573" s="31">
        <v>1046946.0771</v>
      </c>
      <c r="AN573" s="47">
        <v>116327.3419</v>
      </c>
      <c r="AO573" s="48">
        <v>224046.46049940001</v>
      </c>
      <c r="AP573" s="91">
        <f>+N573-'Приложение №2'!E573</f>
        <v>0</v>
      </c>
      <c r="AQ573" s="6">
        <v>2269068.63</v>
      </c>
      <c r="AR573" s="6">
        <f t="shared" si="212"/>
        <v>352838.39999999997</v>
      </c>
      <c r="AS573" s="6">
        <f t="shared" si="213"/>
        <v>12453120</v>
      </c>
      <c r="AT573" s="88">
        <f t="shared" si="206"/>
        <v>-4605566.2589999996</v>
      </c>
    </row>
    <row r="574" spans="1:46">
      <c r="A574" s="120">
        <f t="shared" si="202"/>
        <v>558</v>
      </c>
      <c r="B574" s="121">
        <f t="shared" si="203"/>
        <v>117</v>
      </c>
      <c r="C574" s="68" t="s">
        <v>109</v>
      </c>
      <c r="D574" s="68" t="s">
        <v>156</v>
      </c>
      <c r="E574" s="69">
        <v>1976</v>
      </c>
      <c r="F574" s="69">
        <v>2013</v>
      </c>
      <c r="G574" s="69" t="s">
        <v>111</v>
      </c>
      <c r="H574" s="69">
        <v>4</v>
      </c>
      <c r="I574" s="69">
        <v>6</v>
      </c>
      <c r="J574" s="79">
        <v>5727.3</v>
      </c>
      <c r="K574" s="79">
        <v>4928.1000000000004</v>
      </c>
      <c r="L574" s="79">
        <v>70.7</v>
      </c>
      <c r="M574" s="80">
        <v>234</v>
      </c>
      <c r="N574" s="83">
        <f t="shared" si="211"/>
        <v>5232438.4238860002</v>
      </c>
      <c r="O574" s="79"/>
      <c r="P574" s="85"/>
      <c r="Q574" s="85"/>
      <c r="R574" s="85">
        <f t="shared" si="199"/>
        <v>1946518.9788139998</v>
      </c>
      <c r="S574" s="85">
        <f>+'Приложение №2'!E574-'Приложение №1'!R574</f>
        <v>3285919.4450720004</v>
      </c>
      <c r="T574" s="85">
        <v>0</v>
      </c>
      <c r="U574" s="85">
        <f t="shared" si="201"/>
        <v>1061.7557322063269</v>
      </c>
      <c r="V574" s="85">
        <v>1292.2830200640001</v>
      </c>
      <c r="W574" s="87" t="s">
        <v>502</v>
      </c>
      <c r="X574" s="88">
        <f>+S574-'[1]Приложение №1'!$P1153</f>
        <v>1913108.4850720004</v>
      </c>
      <c r="Z574" s="46">
        <f t="shared" si="197"/>
        <v>8101376.7311859997</v>
      </c>
      <c r="AA574" s="31">
        <v>0</v>
      </c>
      <c r="AB574" s="31">
        <v>0</v>
      </c>
      <c r="AC574" s="31">
        <v>5108867.6053762203</v>
      </c>
      <c r="AD574" s="31">
        <v>0</v>
      </c>
      <c r="AE574" s="31">
        <v>2022198.06</v>
      </c>
      <c r="AF574" s="31"/>
      <c r="AG574" s="31">
        <v>0</v>
      </c>
      <c r="AH574" s="31">
        <v>0</v>
      </c>
      <c r="AI574" s="31">
        <v>0</v>
      </c>
      <c r="AJ574" s="31">
        <v>0</v>
      </c>
      <c r="AK574" s="31">
        <v>0</v>
      </c>
      <c r="AL574" s="31">
        <v>0</v>
      </c>
      <c r="AM574" s="31">
        <v>786081.95299999998</v>
      </c>
      <c r="AN574" s="47">
        <v>60658.294300000001</v>
      </c>
      <c r="AO574" s="48">
        <v>123570.81850978</v>
      </c>
      <c r="AP574" s="91">
        <f>+N574-'Приложение №2'!E574</f>
        <v>0</v>
      </c>
      <c r="AQ574" s="88">
        <f>1703489.35-R96</f>
        <v>1429429.9788139998</v>
      </c>
      <c r="AR574" s="6">
        <f t="shared" si="212"/>
        <v>517089</v>
      </c>
      <c r="AS574" s="6">
        <f>+(K574*10+L574*20)*12*30-S96</f>
        <v>17784196.41</v>
      </c>
      <c r="AT574" s="88">
        <f t="shared" si="206"/>
        <v>-14498276.964927999</v>
      </c>
    </row>
    <row r="575" spans="1:46">
      <c r="A575" s="120">
        <f t="shared" si="202"/>
        <v>559</v>
      </c>
      <c r="B575" s="121">
        <f t="shared" si="203"/>
        <v>118</v>
      </c>
      <c r="C575" s="68" t="s">
        <v>109</v>
      </c>
      <c r="D575" s="68" t="s">
        <v>601</v>
      </c>
      <c r="E575" s="69">
        <v>1990</v>
      </c>
      <c r="F575" s="69">
        <v>2013</v>
      </c>
      <c r="G575" s="69" t="s">
        <v>111</v>
      </c>
      <c r="H575" s="69">
        <v>9</v>
      </c>
      <c r="I575" s="69">
        <v>4</v>
      </c>
      <c r="J575" s="79">
        <v>10682.7</v>
      </c>
      <c r="K575" s="79">
        <v>8792</v>
      </c>
      <c r="L575" s="79">
        <v>69.3</v>
      </c>
      <c r="M575" s="80">
        <v>381</v>
      </c>
      <c r="N575" s="83">
        <f t="shared" si="211"/>
        <v>33447816.559111036</v>
      </c>
      <c r="O575" s="79"/>
      <c r="P575" s="85"/>
      <c r="Q575" s="85"/>
      <c r="R575" s="85">
        <f t="shared" si="199"/>
        <v>2865626.9831999997</v>
      </c>
      <c r="S575" s="85">
        <f>+'Приложение №2'!E575-'Приложение №1'!R575</f>
        <v>30582189.575911038</v>
      </c>
      <c r="T575" s="85">
        <v>0</v>
      </c>
      <c r="U575" s="85">
        <f t="shared" si="201"/>
        <v>3804.3467423920652</v>
      </c>
      <c r="V575" s="85">
        <v>1293.2830200640001</v>
      </c>
      <c r="W575" s="87" t="s">
        <v>502</v>
      </c>
      <c r="X575" s="88" t="e">
        <f>+#REF!-'[1]Приложение №1'!$P1060</f>
        <v>#REF!</v>
      </c>
      <c r="Z575" s="46">
        <f t="shared" si="197"/>
        <v>38109556.814411029</v>
      </c>
      <c r="AA575" s="31">
        <v>12649079.980151201</v>
      </c>
      <c r="AB575" s="31">
        <v>6869704.5973592401</v>
      </c>
      <c r="AC575" s="31">
        <v>8171118.1097510997</v>
      </c>
      <c r="AD575" s="31">
        <v>3937651.5042933598</v>
      </c>
      <c r="AE575" s="31">
        <v>0</v>
      </c>
      <c r="AF575" s="31"/>
      <c r="AG575" s="31">
        <v>952026.39550956001</v>
      </c>
      <c r="AH575" s="31">
        <v>0</v>
      </c>
      <c r="AI575" s="31"/>
      <c r="AJ575" s="31">
        <v>0</v>
      </c>
      <c r="AK575" s="31">
        <v>0</v>
      </c>
      <c r="AL575" s="31">
        <v>0</v>
      </c>
      <c r="AM575" s="31">
        <v>4209405.1087999996</v>
      </c>
      <c r="AN575" s="47">
        <v>452335.14649999997</v>
      </c>
      <c r="AO575" s="48">
        <v>868235.97204658005</v>
      </c>
      <c r="AP575" s="91">
        <f>+N575-'Приложение №2'!E575</f>
        <v>0</v>
      </c>
      <c r="AQ575" s="6">
        <f>5141746.03-3483863.47</f>
        <v>1657882.56</v>
      </c>
      <c r="AR575" s="6">
        <f t="shared" ref="AR575:AR580" si="214">+(K575*13.29+L575*22.52)*12*0.85</f>
        <v>1207744.4231999998</v>
      </c>
      <c r="AS575" s="6">
        <f>+(K575*13.29+L575*22.52)*12*30-447549.13</f>
        <v>42178724.629999995</v>
      </c>
      <c r="AT575" s="88">
        <f t="shared" si="206"/>
        <v>-11596535.054088958</v>
      </c>
    </row>
    <row r="576" spans="1:46">
      <c r="A576" s="120">
        <f t="shared" si="202"/>
        <v>560</v>
      </c>
      <c r="B576" s="121">
        <f t="shared" si="203"/>
        <v>119</v>
      </c>
      <c r="C576" s="68" t="s">
        <v>109</v>
      </c>
      <c r="D576" s="68" t="s">
        <v>602</v>
      </c>
      <c r="E576" s="69">
        <v>1994</v>
      </c>
      <c r="F576" s="69">
        <v>2013</v>
      </c>
      <c r="G576" s="69" t="s">
        <v>111</v>
      </c>
      <c r="H576" s="69">
        <v>9</v>
      </c>
      <c r="I576" s="69">
        <v>3</v>
      </c>
      <c r="J576" s="79">
        <v>8919.33</v>
      </c>
      <c r="K576" s="79">
        <v>6658.4</v>
      </c>
      <c r="L576" s="79">
        <v>0</v>
      </c>
      <c r="M576" s="80">
        <v>285</v>
      </c>
      <c r="N576" s="83">
        <f t="shared" si="211"/>
        <v>18039857.71118984</v>
      </c>
      <c r="O576" s="79"/>
      <c r="P576" s="85"/>
      <c r="Q576" s="85"/>
      <c r="R576" s="85">
        <f t="shared" si="199"/>
        <v>2369206.8372</v>
      </c>
      <c r="S576" s="85">
        <f>+'Приложение №2'!E576-'Приложение №1'!R576</f>
        <v>15670650.873989839</v>
      </c>
      <c r="T576" s="85">
        <v>4.65661287307739E-10</v>
      </c>
      <c r="U576" s="85">
        <f t="shared" si="201"/>
        <v>2709.3382360912292</v>
      </c>
      <c r="V576" s="85">
        <v>1294.2830200640001</v>
      </c>
      <c r="W576" s="87" t="s">
        <v>502</v>
      </c>
      <c r="X576" s="88" t="e">
        <f>+#REF!-'[1]Приложение №1'!$P1061</f>
        <v>#REF!</v>
      </c>
      <c r="Z576" s="46">
        <f t="shared" si="197"/>
        <v>14135263.039999999</v>
      </c>
      <c r="AA576" s="31">
        <v>0</v>
      </c>
      <c r="AB576" s="31">
        <v>0</v>
      </c>
      <c r="AC576" s="31">
        <v>0</v>
      </c>
      <c r="AD576" s="31">
        <v>0</v>
      </c>
      <c r="AE576" s="31">
        <v>0</v>
      </c>
      <c r="AF576" s="31"/>
      <c r="AG576" s="31">
        <v>0</v>
      </c>
      <c r="AH576" s="31">
        <v>0</v>
      </c>
      <c r="AI576" s="31">
        <v>0</v>
      </c>
      <c r="AJ576" s="31">
        <v>0</v>
      </c>
      <c r="AK576" s="31">
        <v>0</v>
      </c>
      <c r="AL576" s="31">
        <v>13564306.14693</v>
      </c>
      <c r="AM576" s="31">
        <v>193212.03</v>
      </c>
      <c r="AN576" s="31">
        <v>81120.960000000006</v>
      </c>
      <c r="AO576" s="48">
        <v>296623.90307</v>
      </c>
      <c r="AP576" s="91">
        <f>+N576-'Приложение №2'!E576</f>
        <v>0</v>
      </c>
      <c r="AQ576" s="6">
        <f>4090276.43-1910372.27-713296.71</f>
        <v>1466607.4500000002</v>
      </c>
      <c r="AR576" s="6">
        <f t="shared" si="214"/>
        <v>902599.38719999976</v>
      </c>
      <c r="AS576" s="6">
        <f>+(K576*13.29+L576*22.52)*12*30-3114194.79-7865381.35-93203.45</f>
        <v>20783669.369999994</v>
      </c>
      <c r="AT576" s="88">
        <f t="shared" si="206"/>
        <v>-5113018.4960101545</v>
      </c>
    </row>
    <row r="577" spans="1:46">
      <c r="A577" s="120">
        <f t="shared" si="202"/>
        <v>561</v>
      </c>
      <c r="B577" s="121">
        <f t="shared" si="203"/>
        <v>120</v>
      </c>
      <c r="C577" s="68" t="s">
        <v>109</v>
      </c>
      <c r="D577" s="68" t="s">
        <v>603</v>
      </c>
      <c r="E577" s="69">
        <v>1999</v>
      </c>
      <c r="F577" s="69">
        <v>1999</v>
      </c>
      <c r="G577" s="69" t="s">
        <v>111</v>
      </c>
      <c r="H577" s="69">
        <v>9</v>
      </c>
      <c r="I577" s="69">
        <v>1</v>
      </c>
      <c r="J577" s="79">
        <v>2462.15</v>
      </c>
      <c r="K577" s="79">
        <v>2301</v>
      </c>
      <c r="L577" s="79">
        <v>0</v>
      </c>
      <c r="M577" s="80">
        <v>79</v>
      </c>
      <c r="N577" s="83">
        <f t="shared" si="211"/>
        <v>3591360.0000000023</v>
      </c>
      <c r="O577" s="79"/>
      <c r="P577" s="85"/>
      <c r="Q577" s="85"/>
      <c r="R577" s="85">
        <f t="shared" si="199"/>
        <v>1635770.6579999998</v>
      </c>
      <c r="S577" s="85">
        <f>+'Приложение №2'!E577-'Приложение №1'!R577</f>
        <v>1955589.3420000025</v>
      </c>
      <c r="T577" s="85">
        <v>0</v>
      </c>
      <c r="U577" s="85">
        <f t="shared" si="201"/>
        <v>1560.7822685788797</v>
      </c>
      <c r="V577" s="85">
        <v>1295.2830200640001</v>
      </c>
      <c r="W577" s="87" t="s">
        <v>502</v>
      </c>
      <c r="X577" s="88"/>
      <c r="Z577" s="46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  <c r="AL577" s="31"/>
      <c r="AM577" s="31"/>
      <c r="AN577" s="47"/>
      <c r="AO577" s="48"/>
      <c r="AP577" s="91">
        <f>+N577-'Приложение №2'!E577</f>
        <v>0</v>
      </c>
      <c r="AQ577" s="6">
        <v>1323851.7</v>
      </c>
      <c r="AR577" s="6">
        <f t="shared" si="214"/>
        <v>311918.95799999998</v>
      </c>
      <c r="AS577" s="6">
        <f>+(K577*13.29+L577*22.52)*12*30</f>
        <v>11008904.399999999</v>
      </c>
      <c r="AT577" s="88">
        <f t="shared" si="206"/>
        <v>-9053315.0579999965</v>
      </c>
    </row>
    <row r="578" spans="1:46" s="5" customFormat="1">
      <c r="A578" s="120">
        <f t="shared" si="202"/>
        <v>562</v>
      </c>
      <c r="B578" s="121">
        <f t="shared" si="203"/>
        <v>121</v>
      </c>
      <c r="C578" s="68" t="s">
        <v>109</v>
      </c>
      <c r="D578" s="68" t="s">
        <v>604</v>
      </c>
      <c r="E578" s="69" t="s">
        <v>309</v>
      </c>
      <c r="F578" s="69"/>
      <c r="G578" s="69" t="s">
        <v>127</v>
      </c>
      <c r="H578" s="69" t="s">
        <v>125</v>
      </c>
      <c r="I578" s="69" t="s">
        <v>233</v>
      </c>
      <c r="J578" s="79">
        <v>5386.8</v>
      </c>
      <c r="K578" s="79">
        <v>4410.8999999999996</v>
      </c>
      <c r="L578" s="79">
        <v>0</v>
      </c>
      <c r="M578" s="80">
        <v>267</v>
      </c>
      <c r="N578" s="83">
        <f t="shared" si="211"/>
        <v>1761672.9022080011</v>
      </c>
      <c r="O578" s="79">
        <v>0</v>
      </c>
      <c r="P578" s="85"/>
      <c r="Q578" s="85">
        <v>0</v>
      </c>
      <c r="R578" s="85">
        <f>+'Приложение №2'!E578</f>
        <v>1761672.9022080011</v>
      </c>
      <c r="S578" s="85">
        <f>+'Приложение №2'!E578-'Приложение №1'!R578</f>
        <v>0</v>
      </c>
      <c r="T578" s="85">
        <v>0</v>
      </c>
      <c r="U578" s="85">
        <f t="shared" si="201"/>
        <v>399.39080509827954</v>
      </c>
      <c r="V578" s="85">
        <v>1296.2830200640001</v>
      </c>
      <c r="W578" s="87" t="s">
        <v>502</v>
      </c>
      <c r="X578" s="5">
        <v>1654219.33</v>
      </c>
      <c r="Y578" s="5">
        <f>+(K578*12.08+L578*20.47)*12</f>
        <v>639404.06400000001</v>
      </c>
      <c r="AA578" s="95">
        <f>+N578-'[4]Приложение № 2'!E544</f>
        <v>938636.61160160112</v>
      </c>
      <c r="AD578" s="95">
        <f>+N578-'[4]Приложение № 2'!E544</f>
        <v>938636.61160160112</v>
      </c>
      <c r="AP578" s="91">
        <f>+N578-'Приложение №2'!E578</f>
        <v>0</v>
      </c>
      <c r="AQ578" s="5">
        <v>2338420.94</v>
      </c>
      <c r="AR578" s="6">
        <f t="shared" si="214"/>
        <v>597932.7821999999</v>
      </c>
      <c r="AS578" s="6">
        <f>+(K578*13.29+L578*22.52)*12*30</f>
        <v>21103509.959999997</v>
      </c>
      <c r="AT578" s="88">
        <f t="shared" si="206"/>
        <v>-21103509.959999997</v>
      </c>
    </row>
    <row r="579" spans="1:46" s="5" customFormat="1">
      <c r="A579" s="120">
        <f t="shared" si="202"/>
        <v>563</v>
      </c>
      <c r="B579" s="121">
        <f t="shared" si="203"/>
        <v>122</v>
      </c>
      <c r="C579" s="68" t="s">
        <v>109</v>
      </c>
      <c r="D579" s="68" t="s">
        <v>605</v>
      </c>
      <c r="E579" s="69" t="s">
        <v>311</v>
      </c>
      <c r="F579" s="69"/>
      <c r="G579" s="69" t="s">
        <v>127</v>
      </c>
      <c r="H579" s="69" t="s">
        <v>125</v>
      </c>
      <c r="I579" s="69" t="s">
        <v>233</v>
      </c>
      <c r="J579" s="79">
        <v>5259.4</v>
      </c>
      <c r="K579" s="79">
        <v>4259.8</v>
      </c>
      <c r="L579" s="79">
        <v>65.2</v>
      </c>
      <c r="M579" s="80">
        <v>245</v>
      </c>
      <c r="N579" s="83">
        <f t="shared" si="211"/>
        <v>1715973.7068479971</v>
      </c>
      <c r="O579" s="79">
        <v>0</v>
      </c>
      <c r="P579" s="85"/>
      <c r="Q579" s="85">
        <v>0</v>
      </c>
      <c r="R579" s="85">
        <f>+'Приложение №2'!E579</f>
        <v>1715973.7068479971</v>
      </c>
      <c r="S579" s="85">
        <f>+'Приложение №2'!E579-'Приложение №1'!R579</f>
        <v>0</v>
      </c>
      <c r="T579" s="85">
        <v>0</v>
      </c>
      <c r="U579" s="85">
        <f t="shared" si="201"/>
        <v>402.82964149678321</v>
      </c>
      <c r="V579" s="85">
        <v>1297.2830200640001</v>
      </c>
      <c r="W579" s="87" t="s">
        <v>502</v>
      </c>
      <c r="X579" s="5">
        <v>1762729.2</v>
      </c>
      <c r="Y579" s="5">
        <f>+(K579*12.08+L579*20.47)*12</f>
        <v>633516.33600000013</v>
      </c>
      <c r="AA579" s="95">
        <f>+N579-'[4]Приложение № 2'!E545</f>
        <v>891440.44727359712</v>
      </c>
      <c r="AD579" s="95">
        <f>+N579-'[4]Приложение № 2'!E545</f>
        <v>891440.44727359712</v>
      </c>
      <c r="AP579" s="91">
        <f>+N579-'Приложение №2'!E579</f>
        <v>0</v>
      </c>
      <c r="AQ579" s="5">
        <v>2391269.37</v>
      </c>
      <c r="AR579" s="6">
        <f t="shared" si="214"/>
        <v>592426.6692</v>
      </c>
      <c r="AS579" s="6">
        <f>+(K579*13.29+L579*22.52)*12*30</f>
        <v>20909176.560000002</v>
      </c>
      <c r="AT579" s="88">
        <f t="shared" si="206"/>
        <v>-20909176.560000002</v>
      </c>
    </row>
    <row r="580" spans="1:46" s="5" customFormat="1">
      <c r="A580" s="120">
        <f t="shared" si="202"/>
        <v>564</v>
      </c>
      <c r="B580" s="121">
        <f t="shared" si="203"/>
        <v>123</v>
      </c>
      <c r="C580" s="68" t="s">
        <v>109</v>
      </c>
      <c r="D580" s="68" t="s">
        <v>606</v>
      </c>
      <c r="E580" s="69" t="s">
        <v>311</v>
      </c>
      <c r="F580" s="69"/>
      <c r="G580" s="69" t="s">
        <v>127</v>
      </c>
      <c r="H580" s="69" t="s">
        <v>125</v>
      </c>
      <c r="I580" s="69" t="s">
        <v>233</v>
      </c>
      <c r="J580" s="79">
        <v>5408.1</v>
      </c>
      <c r="K580" s="79">
        <v>4395.54</v>
      </c>
      <c r="L580" s="79">
        <v>0</v>
      </c>
      <c r="M580" s="80">
        <v>222</v>
      </c>
      <c r="N580" s="83">
        <f t="shared" si="211"/>
        <v>1736233.9121119967</v>
      </c>
      <c r="O580" s="79">
        <v>0</v>
      </c>
      <c r="P580" s="85"/>
      <c r="Q580" s="85">
        <v>0</v>
      </c>
      <c r="R580" s="85">
        <f>+'Приложение №2'!E580</f>
        <v>1736233.9121119967</v>
      </c>
      <c r="S580" s="85">
        <f>+'Приложение №2'!E580-'Приложение №1'!R580</f>
        <v>0</v>
      </c>
      <c r="T580" s="85">
        <v>0</v>
      </c>
      <c r="U580" s="85">
        <f t="shared" si="201"/>
        <v>394.99900174085474</v>
      </c>
      <c r="V580" s="85">
        <v>1298.2830200640001</v>
      </c>
      <c r="W580" s="87" t="s">
        <v>502</v>
      </c>
      <c r="X580" s="5">
        <v>1466483.92</v>
      </c>
      <c r="Y580" s="5">
        <f>+(K580*12.08+L580*20.47)*12</f>
        <v>637177.47840000002</v>
      </c>
      <c r="AA580" s="95">
        <f>+N580-'[4]Приложение № 2'!E546</f>
        <v>911101.85895039665</v>
      </c>
      <c r="AD580" s="95">
        <f>+N580-'[4]Приложение № 2'!E546</f>
        <v>911101.85895039665</v>
      </c>
      <c r="AP580" s="91">
        <f>+N580-'Приложение №2'!E580</f>
        <v>0</v>
      </c>
      <c r="AQ580" s="5">
        <v>2154607.7400000002</v>
      </c>
      <c r="AR580" s="6">
        <f t="shared" si="214"/>
        <v>595850.61131999991</v>
      </c>
      <c r="AS580" s="6">
        <f>+(K580*13.29+L580*22.52)*12*30</f>
        <v>21030021.575999998</v>
      </c>
      <c r="AT580" s="88">
        <f t="shared" si="206"/>
        <v>-21030021.575999998</v>
      </c>
    </row>
    <row r="581" spans="1:46">
      <c r="A581" s="120">
        <f t="shared" si="202"/>
        <v>565</v>
      </c>
      <c r="B581" s="121">
        <f t="shared" si="203"/>
        <v>124</v>
      </c>
      <c r="C581" s="68" t="s">
        <v>109</v>
      </c>
      <c r="D581" s="68" t="s">
        <v>607</v>
      </c>
      <c r="E581" s="69">
        <v>1977</v>
      </c>
      <c r="F581" s="69">
        <v>2016</v>
      </c>
      <c r="G581" s="69" t="s">
        <v>58</v>
      </c>
      <c r="H581" s="69">
        <v>4</v>
      </c>
      <c r="I581" s="69">
        <v>3</v>
      </c>
      <c r="J581" s="79">
        <v>4282.03</v>
      </c>
      <c r="K581" s="79">
        <v>3649.25</v>
      </c>
      <c r="L581" s="79">
        <v>274</v>
      </c>
      <c r="M581" s="80">
        <v>288</v>
      </c>
      <c r="N581" s="83">
        <f t="shared" si="211"/>
        <v>11659299.253600001</v>
      </c>
      <c r="O581" s="79"/>
      <c r="P581" s="85"/>
      <c r="Q581" s="85"/>
      <c r="R581" s="85">
        <f t="shared" si="199"/>
        <v>1435447.13</v>
      </c>
      <c r="S581" s="85">
        <f>+'Приложение №2'!E581-'Приложение №1'!R581</f>
        <v>10223852.123600002</v>
      </c>
      <c r="T581" s="85">
        <v>0</v>
      </c>
      <c r="U581" s="85">
        <f t="shared" si="201"/>
        <v>3194.9850664109067</v>
      </c>
      <c r="V581" s="85">
        <v>1299.2830200640001</v>
      </c>
      <c r="W581" s="87" t="s">
        <v>502</v>
      </c>
      <c r="X581" s="88" t="e">
        <f>+#REF!-'[1]Приложение №1'!$P678</f>
        <v>#REF!</v>
      </c>
      <c r="Z581" s="46">
        <f t="shared" si="197"/>
        <v>23141293.459999997</v>
      </c>
      <c r="AA581" s="31">
        <v>8634085.2331297193</v>
      </c>
      <c r="AB581" s="31">
        <v>0</v>
      </c>
      <c r="AC581" s="31">
        <v>3214445.52658614</v>
      </c>
      <c r="AD581" s="31">
        <v>0</v>
      </c>
      <c r="AE581" s="31">
        <v>0</v>
      </c>
      <c r="AF581" s="31"/>
      <c r="AG581" s="31">
        <v>331313.48510400002</v>
      </c>
      <c r="AH581" s="31">
        <v>0</v>
      </c>
      <c r="AI581" s="31">
        <v>0</v>
      </c>
      <c r="AJ581" s="31">
        <v>0</v>
      </c>
      <c r="AK581" s="31">
        <v>8195344.7229868202</v>
      </c>
      <c r="AL581" s="31">
        <v>0</v>
      </c>
      <c r="AM581" s="31">
        <v>2089127.4416</v>
      </c>
      <c r="AN581" s="47">
        <v>231412.93460000001</v>
      </c>
      <c r="AO581" s="48">
        <v>445564.11599332001</v>
      </c>
      <c r="AP581" s="91">
        <f>+N581-'Приложение №2'!E581</f>
        <v>0</v>
      </c>
      <c r="AQ581" s="6">
        <f>1246178.99-238851.36</f>
        <v>1007327.63</v>
      </c>
      <c r="AR581" s="6">
        <f>+(K581*10+L581*20)*12*0.85</f>
        <v>428119.5</v>
      </c>
      <c r="AS581" s="6">
        <f>+(K581*10+L581*20)*12*30-58057.611-1622749.022</f>
        <v>13429293.367000001</v>
      </c>
      <c r="AT581" s="88">
        <f t="shared" si="206"/>
        <v>-3205441.2433999982</v>
      </c>
    </row>
    <row r="582" spans="1:46">
      <c r="A582" s="120">
        <f t="shared" si="202"/>
        <v>566</v>
      </c>
      <c r="B582" s="121">
        <f t="shared" si="203"/>
        <v>125</v>
      </c>
      <c r="C582" s="68" t="s">
        <v>109</v>
      </c>
      <c r="D582" s="68" t="s">
        <v>608</v>
      </c>
      <c r="E582" s="69">
        <v>1978</v>
      </c>
      <c r="F582" s="69">
        <v>2013</v>
      </c>
      <c r="G582" s="69" t="s">
        <v>58</v>
      </c>
      <c r="H582" s="69">
        <v>4</v>
      </c>
      <c r="I582" s="69">
        <v>4</v>
      </c>
      <c r="J582" s="79">
        <v>2848.5</v>
      </c>
      <c r="K582" s="79">
        <v>2649.95</v>
      </c>
      <c r="L582" s="79">
        <v>0</v>
      </c>
      <c r="M582" s="80">
        <v>145</v>
      </c>
      <c r="N582" s="83">
        <f t="shared" si="211"/>
        <v>2721879.4471506402</v>
      </c>
      <c r="O582" s="79"/>
      <c r="P582" s="85"/>
      <c r="Q582" s="85"/>
      <c r="R582" s="85">
        <f t="shared" si="199"/>
        <v>1479357.3299999998</v>
      </c>
      <c r="S582" s="85">
        <f>+'Приложение №2'!E582-'Приложение №1'!R582</f>
        <v>1242522.1171506403</v>
      </c>
      <c r="T582" s="85">
        <v>0</v>
      </c>
      <c r="U582" s="85">
        <f t="shared" si="201"/>
        <v>1027.1436997492935</v>
      </c>
      <c r="V582" s="85">
        <v>1300.2830200640001</v>
      </c>
      <c r="W582" s="87" t="s">
        <v>502</v>
      </c>
      <c r="X582" s="88" t="e">
        <f>+#REF!-'[1]Приложение №1'!$P1072</f>
        <v>#REF!</v>
      </c>
      <c r="Z582" s="46">
        <f t="shared" si="197"/>
        <v>4102628.5261912607</v>
      </c>
      <c r="AA582" s="31">
        <v>0</v>
      </c>
      <c r="AB582" s="31">
        <v>2393856.5125572602</v>
      </c>
      <c r="AC582" s="31">
        <v>0</v>
      </c>
      <c r="AD582" s="31">
        <v>0</v>
      </c>
      <c r="AE582" s="31">
        <v>1207579.472694</v>
      </c>
      <c r="AF582" s="31"/>
      <c r="AG582" s="31">
        <v>243268.38316200001</v>
      </c>
      <c r="AH582" s="31">
        <v>0</v>
      </c>
      <c r="AI582" s="31">
        <v>0</v>
      </c>
      <c r="AJ582" s="31">
        <v>0</v>
      </c>
      <c r="AK582" s="31">
        <v>0</v>
      </c>
      <c r="AL582" s="31">
        <v>0</v>
      </c>
      <c r="AM582" s="31">
        <v>129490.79</v>
      </c>
      <c r="AN582" s="31">
        <v>44357.47</v>
      </c>
      <c r="AO582" s="48">
        <v>84075.897777999999</v>
      </c>
      <c r="AP582" s="91">
        <f>+N582-'Приложение №2'!E582</f>
        <v>0</v>
      </c>
      <c r="AQ582" s="6">
        <v>1209062.43</v>
      </c>
      <c r="AR582" s="6">
        <f>+(K582*10+L582*20)*12*0.85</f>
        <v>270294.89999999997</v>
      </c>
      <c r="AS582" s="6">
        <f>+(K582*10+L582*20)*12*30</f>
        <v>9539820</v>
      </c>
      <c r="AT582" s="88">
        <f t="shared" si="206"/>
        <v>-8297297.8828493599</v>
      </c>
    </row>
    <row r="583" spans="1:46">
      <c r="A583" s="120">
        <f t="shared" si="202"/>
        <v>567</v>
      </c>
      <c r="B583" s="121">
        <f t="shared" si="203"/>
        <v>126</v>
      </c>
      <c r="C583" s="68" t="s">
        <v>109</v>
      </c>
      <c r="D583" s="68" t="s">
        <v>609</v>
      </c>
      <c r="E583" s="69">
        <v>1988</v>
      </c>
      <c r="F583" s="69">
        <v>2013</v>
      </c>
      <c r="G583" s="69" t="s">
        <v>58</v>
      </c>
      <c r="H583" s="69">
        <v>3</v>
      </c>
      <c r="I583" s="69">
        <v>3</v>
      </c>
      <c r="J583" s="79">
        <v>1440</v>
      </c>
      <c r="K583" s="79">
        <v>1362.6</v>
      </c>
      <c r="L583" s="79">
        <v>0</v>
      </c>
      <c r="M583" s="80">
        <v>54</v>
      </c>
      <c r="N583" s="83">
        <f t="shared" si="211"/>
        <v>26446557.673895366</v>
      </c>
      <c r="O583" s="79"/>
      <c r="P583" s="85">
        <v>4171397.8607790698</v>
      </c>
      <c r="Q583" s="85"/>
      <c r="R583" s="85">
        <f t="shared" ref="R583:R644" si="215">+AQ583+AR583</f>
        <v>701977.97</v>
      </c>
      <c r="S583" s="85">
        <f t="shared" ref="S583:S644" si="216">+AS583</f>
        <v>4905360</v>
      </c>
      <c r="T583" s="85">
        <f>+'Приложение №2'!E583-'Приложение №1'!P583-'Приложение №1'!R583-'Приложение №1'!S583</f>
        <v>16667821.843116298</v>
      </c>
      <c r="U583" s="85">
        <f t="shared" si="201"/>
        <v>19408.893052910149</v>
      </c>
      <c r="V583" s="85">
        <v>1301.2830200640001</v>
      </c>
      <c r="W583" s="87" t="s">
        <v>502</v>
      </c>
      <c r="X583" s="88" t="e">
        <f>+#REF!-'[1]Приложение №1'!$P1073</f>
        <v>#REF!</v>
      </c>
      <c r="Z583" s="46">
        <f t="shared" si="197"/>
        <v>25083426.917270396</v>
      </c>
      <c r="AA583" s="31">
        <v>4525107.2259669397</v>
      </c>
      <c r="AB583" s="31">
        <v>2796445.91115807</v>
      </c>
      <c r="AC583" s="31">
        <v>1312542.35195631</v>
      </c>
      <c r="AD583" s="31">
        <v>1144056.1189434701</v>
      </c>
      <c r="AE583" s="31">
        <v>736445.82143999997</v>
      </c>
      <c r="AF583" s="31"/>
      <c r="AG583" s="31">
        <v>433409.41392000002</v>
      </c>
      <c r="AH583" s="31">
        <v>0</v>
      </c>
      <c r="AI583" s="31">
        <v>13331310.272431601</v>
      </c>
      <c r="AJ583" s="31">
        <v>0</v>
      </c>
      <c r="AK583" s="31">
        <v>0</v>
      </c>
      <c r="AL583" s="31">
        <v>0</v>
      </c>
      <c r="AM583" s="31">
        <v>225241.67</v>
      </c>
      <c r="AN583" s="31">
        <v>47928.639999999999</v>
      </c>
      <c r="AO583" s="48">
        <v>530939.491454</v>
      </c>
      <c r="AP583" s="91">
        <f>+N583-'Приложение №2'!E583</f>
        <v>0</v>
      </c>
      <c r="AQ583" s="6">
        <v>562992.77</v>
      </c>
      <c r="AR583" s="6">
        <f>+(K583*10+L583*20)*12*0.85</f>
        <v>138985.19999999998</v>
      </c>
      <c r="AS583" s="6">
        <f>+(K583*10+L583*20)*12*30</f>
        <v>4905360</v>
      </c>
      <c r="AT583" s="88">
        <f t="shared" si="206"/>
        <v>0</v>
      </c>
    </row>
    <row r="584" spans="1:46">
      <c r="A584" s="120">
        <f t="shared" si="202"/>
        <v>568</v>
      </c>
      <c r="B584" s="121">
        <f t="shared" si="203"/>
        <v>127</v>
      </c>
      <c r="C584" s="68" t="s">
        <v>109</v>
      </c>
      <c r="D584" s="68" t="s">
        <v>610</v>
      </c>
      <c r="E584" s="69">
        <v>1989</v>
      </c>
      <c r="F584" s="69">
        <v>2013</v>
      </c>
      <c r="G584" s="69" t="s">
        <v>58</v>
      </c>
      <c r="H584" s="69">
        <v>3</v>
      </c>
      <c r="I584" s="69">
        <v>3</v>
      </c>
      <c r="J584" s="79">
        <v>1505.9</v>
      </c>
      <c r="K584" s="79">
        <v>1326.7</v>
      </c>
      <c r="L584" s="79">
        <v>0</v>
      </c>
      <c r="M584" s="80">
        <v>75</v>
      </c>
      <c r="N584" s="83">
        <f t="shared" si="211"/>
        <v>9689035.8901999984</v>
      </c>
      <c r="O584" s="79"/>
      <c r="P584" s="85">
        <v>1272584.83</v>
      </c>
      <c r="Q584" s="85"/>
      <c r="R584" s="85">
        <f t="shared" si="215"/>
        <v>787242.06</v>
      </c>
      <c r="S584" s="85">
        <f t="shared" si="216"/>
        <v>4776120</v>
      </c>
      <c r="T584" s="85">
        <f>+'Приложение №2'!E584-'Приложение №1'!P584-'Приложение №1'!R584-'Приложение №1'!S584</f>
        <v>2853089.0001999978</v>
      </c>
      <c r="U584" s="85">
        <f t="shared" si="201"/>
        <v>7303.1098893495127</v>
      </c>
      <c r="V584" s="85">
        <v>1302.2830200640001</v>
      </c>
      <c r="W584" s="87" t="s">
        <v>502</v>
      </c>
      <c r="X584" s="88" t="e">
        <f>+#REF!-'[1]Приложение №1'!$P423</f>
        <v>#REF!</v>
      </c>
      <c r="Z584" s="46">
        <f t="shared" si="197"/>
        <v>10886557.179999998</v>
      </c>
      <c r="AA584" s="31">
        <v>0</v>
      </c>
      <c r="AB584" s="31">
        <v>0</v>
      </c>
      <c r="AC584" s="31">
        <v>0</v>
      </c>
      <c r="AD584" s="31">
        <v>0</v>
      </c>
      <c r="AE584" s="31">
        <v>0</v>
      </c>
      <c r="AF584" s="31"/>
      <c r="AG584" s="31">
        <v>0</v>
      </c>
      <c r="AH584" s="31">
        <v>0</v>
      </c>
      <c r="AI584" s="31">
        <v>0</v>
      </c>
      <c r="AJ584" s="31">
        <v>0</v>
      </c>
      <c r="AK584" s="31">
        <v>0</v>
      </c>
      <c r="AL584" s="31">
        <v>9481690.5221497193</v>
      </c>
      <c r="AM584" s="31">
        <v>1088655.7180000001</v>
      </c>
      <c r="AN584" s="47">
        <v>108865.57180000001</v>
      </c>
      <c r="AO584" s="48">
        <v>207345.36805028</v>
      </c>
      <c r="AP584" s="91">
        <f>+N584-'Приложение №2'!E584</f>
        <v>0</v>
      </c>
      <c r="AQ584" s="6">
        <v>651918.66</v>
      </c>
      <c r="AR584" s="6">
        <f>+(K584*10+L584*20)*12*0.85</f>
        <v>135323.4</v>
      </c>
      <c r="AS584" s="6">
        <f>+(K584*10+L584*20)*12*30</f>
        <v>4776120</v>
      </c>
      <c r="AT584" s="88">
        <f t="shared" si="206"/>
        <v>0</v>
      </c>
    </row>
    <row r="585" spans="1:46">
      <c r="A585" s="120">
        <f t="shared" si="202"/>
        <v>569</v>
      </c>
      <c r="B585" s="121">
        <f t="shared" si="203"/>
        <v>128</v>
      </c>
      <c r="C585" s="68" t="s">
        <v>109</v>
      </c>
      <c r="D585" s="68" t="s">
        <v>611</v>
      </c>
      <c r="E585" s="69">
        <v>1979</v>
      </c>
      <c r="F585" s="69">
        <v>2008</v>
      </c>
      <c r="G585" s="69" t="s">
        <v>111</v>
      </c>
      <c r="H585" s="69">
        <v>4</v>
      </c>
      <c r="I585" s="69">
        <v>1</v>
      </c>
      <c r="J585" s="79">
        <v>4953.1000000000004</v>
      </c>
      <c r="K585" s="79">
        <v>4344.8</v>
      </c>
      <c r="L585" s="79">
        <v>0</v>
      </c>
      <c r="M585" s="80">
        <v>210</v>
      </c>
      <c r="N585" s="83">
        <f t="shared" si="211"/>
        <v>25809972.036199979</v>
      </c>
      <c r="O585" s="79"/>
      <c r="P585" s="85">
        <v>2747451.5274999999</v>
      </c>
      <c r="Q585" s="85"/>
      <c r="R585" s="85">
        <f t="shared" si="215"/>
        <v>2248197.27</v>
      </c>
      <c r="S585" s="85">
        <f t="shared" si="216"/>
        <v>15641280</v>
      </c>
      <c r="T585" s="85">
        <f>+'Приложение №2'!E585-'Приложение №1'!P585-'Приложение №1'!R585-'Приложение №1'!S585</f>
        <v>5173043.2386999801</v>
      </c>
      <c r="U585" s="85">
        <f t="shared" si="201"/>
        <v>5940.4281062879718</v>
      </c>
      <c r="V585" s="85">
        <v>1303.2830200640001</v>
      </c>
      <c r="W585" s="87" t="s">
        <v>502</v>
      </c>
      <c r="X585" s="88" t="e">
        <f>+#REF!-'[1]Приложение №1'!$P1074</f>
        <v>#REF!</v>
      </c>
      <c r="Z585" s="46">
        <f t="shared" si="197"/>
        <v>79806524.309999987</v>
      </c>
      <c r="AA585" s="31">
        <v>7307972.9825192997</v>
      </c>
      <c r="AB585" s="31">
        <v>4226400.5602551596</v>
      </c>
      <c r="AC585" s="31">
        <v>4467618.3252825597</v>
      </c>
      <c r="AD585" s="31">
        <v>3406596.95492088</v>
      </c>
      <c r="AE585" s="31">
        <v>1360865.74605282</v>
      </c>
      <c r="AF585" s="31"/>
      <c r="AG585" s="31">
        <v>363131.25296279998</v>
      </c>
      <c r="AH585" s="31">
        <v>0</v>
      </c>
      <c r="AI585" s="31">
        <v>13009304.578170599</v>
      </c>
      <c r="AJ585" s="31">
        <v>0</v>
      </c>
      <c r="AK585" s="31">
        <v>25257638.634625301</v>
      </c>
      <c r="AL585" s="31">
        <v>9933505.3301778007</v>
      </c>
      <c r="AM585" s="31">
        <v>8159251.6634999998</v>
      </c>
      <c r="AN585" s="47">
        <v>798065.24309999996</v>
      </c>
      <c r="AO585" s="48">
        <v>1516173.0384327599</v>
      </c>
      <c r="AP585" s="91">
        <f>+N585-'Приложение №2'!E585</f>
        <v>0</v>
      </c>
      <c r="AQ585" s="6">
        <f>1980485.86-175458.19</f>
        <v>1805027.6700000002</v>
      </c>
      <c r="AR585" s="6">
        <f>+(K585*10+L585*20)*12*0.85</f>
        <v>443169.6</v>
      </c>
      <c r="AS585" s="6">
        <f>+(K585*10+L585*20)*12*30</f>
        <v>15641280</v>
      </c>
      <c r="AT585" s="88">
        <f t="shared" si="206"/>
        <v>0</v>
      </c>
    </row>
    <row r="586" spans="1:46" s="5" customFormat="1">
      <c r="A586" s="120">
        <f t="shared" si="202"/>
        <v>570</v>
      </c>
      <c r="B586" s="121">
        <f t="shared" si="203"/>
        <v>129</v>
      </c>
      <c r="C586" s="68" t="s">
        <v>612</v>
      </c>
      <c r="D586" s="68" t="s">
        <v>613</v>
      </c>
      <c r="E586" s="69" t="s">
        <v>124</v>
      </c>
      <c r="F586" s="69"/>
      <c r="G586" s="69" t="s">
        <v>99</v>
      </c>
      <c r="H586" s="69" t="s">
        <v>125</v>
      </c>
      <c r="I586" s="69" t="s">
        <v>148</v>
      </c>
      <c r="J586" s="79">
        <v>5877.12</v>
      </c>
      <c r="K586" s="79">
        <v>5045.7</v>
      </c>
      <c r="L586" s="79">
        <v>0</v>
      </c>
      <c r="M586" s="80">
        <v>170</v>
      </c>
      <c r="N586" s="83">
        <f>SUM(O586:S586)</f>
        <v>10774080.00000003</v>
      </c>
      <c r="O586" s="79">
        <v>0</v>
      </c>
      <c r="P586" s="85">
        <f>+'Приложение №2'!E586-'Приложение №1'!R586</f>
        <v>7237936.3654400297</v>
      </c>
      <c r="Q586" s="85">
        <v>0</v>
      </c>
      <c r="R586" s="85">
        <v>3536143.6345600002</v>
      </c>
      <c r="S586" s="123"/>
      <c r="T586" s="123"/>
      <c r="U586" s="85">
        <f t="shared" ref="U586:U649" si="217">N586/K586</f>
        <v>2135.2993638147395</v>
      </c>
      <c r="V586" s="85">
        <v>1304.2830200640001</v>
      </c>
      <c r="W586" s="87" t="s">
        <v>502</v>
      </c>
      <c r="Y586" s="5">
        <f>+(K586*12.08+L586*20.47)*12</f>
        <v>731424.67200000002</v>
      </c>
      <c r="AA586" s="95">
        <f>+N586-'[4]Приложение № 2'!E552</f>
        <v>8888694.4000000302</v>
      </c>
      <c r="AD586" s="95">
        <f>+N586-'[4]Приложение № 2'!E552</f>
        <v>8888694.4000000302</v>
      </c>
      <c r="AP586" s="91">
        <f>+N586-'Приложение №2'!E586</f>
        <v>0</v>
      </c>
      <c r="AR586" s="6">
        <f>+(K586*13.29+L586*22.52)*12*0.85</f>
        <v>683985.0005999998</v>
      </c>
      <c r="AS586" s="6">
        <f>+(K586*13.29+L586*22.52)*12*30</f>
        <v>24140647.079999994</v>
      </c>
      <c r="AT586" s="88">
        <f t="shared" si="206"/>
        <v>-24140647.079999994</v>
      </c>
    </row>
    <row r="587" spans="1:46" s="5" customFormat="1">
      <c r="A587" s="120">
        <f t="shared" si="202"/>
        <v>571</v>
      </c>
      <c r="B587" s="121">
        <f t="shared" si="203"/>
        <v>130</v>
      </c>
      <c r="C587" s="68" t="s">
        <v>180</v>
      </c>
      <c r="D587" s="68" t="s">
        <v>614</v>
      </c>
      <c r="E587" s="69" t="s">
        <v>573</v>
      </c>
      <c r="F587" s="69"/>
      <c r="G587" s="69" t="s">
        <v>127</v>
      </c>
      <c r="H587" s="69" t="s">
        <v>125</v>
      </c>
      <c r="I587" s="69" t="s">
        <v>183</v>
      </c>
      <c r="J587" s="79">
        <v>10278.6</v>
      </c>
      <c r="K587" s="79">
        <v>9679.9</v>
      </c>
      <c r="L587" s="79">
        <v>0</v>
      </c>
      <c r="M587" s="80">
        <v>304</v>
      </c>
      <c r="N587" s="83">
        <f t="shared" ref="N587:N601" si="218">SUM(O587:T587)</f>
        <v>14412979.637864092</v>
      </c>
      <c r="O587" s="79">
        <v>0</v>
      </c>
      <c r="P587" s="85"/>
      <c r="Q587" s="85">
        <v>0</v>
      </c>
      <c r="R587" s="85">
        <f t="shared" si="215"/>
        <v>7110316.7841999996</v>
      </c>
      <c r="S587" s="85">
        <f>+'Приложение №2'!E587-'Приложение №1'!R587</f>
        <v>7302662.8536640927</v>
      </c>
      <c r="T587" s="85">
        <v>0</v>
      </c>
      <c r="U587" s="85">
        <f t="shared" si="217"/>
        <v>1488.9595592789278</v>
      </c>
      <c r="V587" s="85">
        <v>1305.2830200640001</v>
      </c>
      <c r="W587" s="87" t="s">
        <v>502</v>
      </c>
      <c r="X587" s="5">
        <v>4555600.2300000004</v>
      </c>
      <c r="Y587" s="5">
        <f>+(K587*12.08+L587*20.47)*12</f>
        <v>1403198.304</v>
      </c>
      <c r="AA587" s="95">
        <f>+N587-'[4]Приложение № 2'!E553</f>
        <v>-22846477.170718908</v>
      </c>
      <c r="AD587" s="95">
        <f>+N587-'[4]Приложение № 2'!E553</f>
        <v>-22846477.170718908</v>
      </c>
      <c r="AP587" s="91">
        <f>+N587-'Приложение №2'!E587</f>
        <v>0</v>
      </c>
      <c r="AQ587" s="5">
        <v>5798128.9000000004</v>
      </c>
      <c r="AR587" s="6">
        <f>+(K587*13.29+L587*22.52)*12*0.85</f>
        <v>1312187.8841999997</v>
      </c>
      <c r="AS587" s="6">
        <f>+(K587*13.29+L587*22.52)*12*30</f>
        <v>46312513.559999995</v>
      </c>
      <c r="AT587" s="88">
        <f t="shared" si="206"/>
        <v>-39009850.706335902</v>
      </c>
    </row>
    <row r="588" spans="1:46">
      <c r="A588" s="120">
        <f t="shared" ref="A588:A651" si="219">+A587+1</f>
        <v>572</v>
      </c>
      <c r="B588" s="121">
        <f t="shared" ref="B588:B651" si="220">+B587+1</f>
        <v>131</v>
      </c>
      <c r="C588" s="68" t="s">
        <v>109</v>
      </c>
      <c r="D588" s="68" t="s">
        <v>367</v>
      </c>
      <c r="E588" s="69">
        <v>1981</v>
      </c>
      <c r="F588" s="69">
        <v>2013</v>
      </c>
      <c r="G588" s="69" t="s">
        <v>111</v>
      </c>
      <c r="H588" s="69">
        <v>5</v>
      </c>
      <c r="I588" s="69">
        <v>4</v>
      </c>
      <c r="J588" s="79">
        <v>4887.3</v>
      </c>
      <c r="K588" s="79">
        <v>4312.8999999999996</v>
      </c>
      <c r="L588" s="79">
        <v>0</v>
      </c>
      <c r="M588" s="80">
        <v>194</v>
      </c>
      <c r="N588" s="83">
        <f t="shared" si="218"/>
        <v>50111322.820000015</v>
      </c>
      <c r="O588" s="79"/>
      <c r="P588" s="85">
        <v>9934187.5639999993</v>
      </c>
      <c r="Q588" s="85"/>
      <c r="R588" s="85">
        <f>+AR588</f>
        <v>439915.8</v>
      </c>
      <c r="S588" s="85">
        <f t="shared" si="216"/>
        <v>11789637.74</v>
      </c>
      <c r="T588" s="85">
        <f>+'Приложение №2'!E588-'Приложение №1'!P588-'Приложение №1'!R588-'Приложение №1'!S588</f>
        <v>27947581.716000013</v>
      </c>
      <c r="U588" s="85">
        <f t="shared" si="217"/>
        <v>11618.939187089898</v>
      </c>
      <c r="V588" s="85">
        <v>1306.2830200640001</v>
      </c>
      <c r="W588" s="87" t="s">
        <v>502</v>
      </c>
      <c r="X588" s="88" t="e">
        <f>+#REF!-'[1]Приложение №1'!$P215</f>
        <v>#REF!</v>
      </c>
      <c r="Z588" s="46">
        <f t="shared" ref="Z588" si="221">SUM(AA588:AO588)</f>
        <v>78714458.099999979</v>
      </c>
      <c r="AA588" s="31">
        <v>7207971.2584861796</v>
      </c>
      <c r="AB588" s="31">
        <v>4168566.8282412002</v>
      </c>
      <c r="AC588" s="31">
        <v>4406483.7908326201</v>
      </c>
      <c r="AD588" s="31">
        <v>3359981.3480309998</v>
      </c>
      <c r="AE588" s="31">
        <v>1342243.77142212</v>
      </c>
      <c r="AF588" s="31"/>
      <c r="AG588" s="31">
        <v>358162.19323500001</v>
      </c>
      <c r="AH588" s="31">
        <v>0</v>
      </c>
      <c r="AI588" s="31">
        <v>12831286.273936201</v>
      </c>
      <c r="AJ588" s="31">
        <v>0</v>
      </c>
      <c r="AK588" s="31">
        <v>24912015.084657099</v>
      </c>
      <c r="AL588" s="31">
        <v>9797576.0184224993</v>
      </c>
      <c r="AM588" s="31">
        <v>8047601.1061000004</v>
      </c>
      <c r="AN588" s="47">
        <v>787144.58100000001</v>
      </c>
      <c r="AO588" s="48">
        <v>1495425.84563606</v>
      </c>
      <c r="AP588" s="91">
        <f>+N588-'Приложение №2'!E588</f>
        <v>0</v>
      </c>
      <c r="AQ588" s="88">
        <f>1978942.68-R294</f>
        <v>1249062.01545712</v>
      </c>
      <c r="AR588" s="6">
        <f t="shared" ref="AR588:AR601" si="222">+(K588*10+L588*20)*12*0.85</f>
        <v>439915.8</v>
      </c>
      <c r="AS588" s="6">
        <f>+(K588*10+L588*20)*12*30-S294</f>
        <v>11789637.74</v>
      </c>
      <c r="AT588" s="88">
        <f t="shared" si="206"/>
        <v>0</v>
      </c>
    </row>
    <row r="589" spans="1:46">
      <c r="A589" s="120">
        <f t="shared" si="219"/>
        <v>573</v>
      </c>
      <c r="B589" s="121">
        <f t="shared" si="220"/>
        <v>132</v>
      </c>
      <c r="C589" s="68" t="s">
        <v>109</v>
      </c>
      <c r="D589" s="68" t="s">
        <v>615</v>
      </c>
      <c r="E589" s="69">
        <v>1965</v>
      </c>
      <c r="F589" s="69">
        <v>2013</v>
      </c>
      <c r="G589" s="69" t="s">
        <v>58</v>
      </c>
      <c r="H589" s="69">
        <v>4</v>
      </c>
      <c r="I589" s="69">
        <v>4</v>
      </c>
      <c r="J589" s="79">
        <v>1940.1</v>
      </c>
      <c r="K589" s="79">
        <v>1500.8</v>
      </c>
      <c r="L589" s="79">
        <v>439.3</v>
      </c>
      <c r="M589" s="80">
        <v>74</v>
      </c>
      <c r="N589" s="83">
        <f t="shared" si="218"/>
        <v>4386293.60306626</v>
      </c>
      <c r="O589" s="79"/>
      <c r="P589" s="85"/>
      <c r="Q589" s="85"/>
      <c r="R589" s="85">
        <f t="shared" si="215"/>
        <v>695448.19</v>
      </c>
      <c r="S589" s="85">
        <f>+'Приложение №2'!E589-'Приложение №1'!R589</f>
        <v>3690845.4130662601</v>
      </c>
      <c r="T589" s="85">
        <v>1.16415321826935E-10</v>
      </c>
      <c r="U589" s="85">
        <f t="shared" si="217"/>
        <v>2922.6369956464955</v>
      </c>
      <c r="V589" s="85">
        <v>1307.2830200640001</v>
      </c>
      <c r="W589" s="87" t="s">
        <v>502</v>
      </c>
      <c r="X589" s="88" t="e">
        <f>+#REF!-'[1]Приложение №1'!$P1083</f>
        <v>#REF!</v>
      </c>
      <c r="Z589" s="46">
        <f t="shared" si="197"/>
        <v>4885248.5954377195</v>
      </c>
      <c r="AA589" s="31">
        <v>3936147.9321097201</v>
      </c>
      <c r="AB589" s="31">
        <v>0</v>
      </c>
      <c r="AC589" s="31">
        <v>0</v>
      </c>
      <c r="AD589" s="31">
        <v>0</v>
      </c>
      <c r="AE589" s="31">
        <v>687978.38608800003</v>
      </c>
      <c r="AF589" s="31"/>
      <c r="AG589" s="31">
        <v>0</v>
      </c>
      <c r="AH589" s="31">
        <v>0</v>
      </c>
      <c r="AI589" s="31">
        <v>0</v>
      </c>
      <c r="AJ589" s="31">
        <v>0</v>
      </c>
      <c r="AK589" s="31">
        <v>0</v>
      </c>
      <c r="AL589" s="31">
        <v>0</v>
      </c>
      <c r="AM589" s="31">
        <v>114738.14</v>
      </c>
      <c r="AN589" s="31">
        <v>45263.86</v>
      </c>
      <c r="AO589" s="48">
        <v>101120.27724</v>
      </c>
      <c r="AP589" s="91">
        <f>+N589-'Приложение №2'!E589</f>
        <v>0</v>
      </c>
      <c r="AQ589" s="6">
        <f>540010.2-87260.81</f>
        <v>452749.38999999996</v>
      </c>
      <c r="AR589" s="6">
        <f t="shared" si="222"/>
        <v>242698.8</v>
      </c>
      <c r="AS589" s="6">
        <f>+(K589*10+L589*20)*12*30</f>
        <v>8565840</v>
      </c>
      <c r="AT589" s="88">
        <f t="shared" si="206"/>
        <v>-4874994.5869337395</v>
      </c>
    </row>
    <row r="590" spans="1:46">
      <c r="A590" s="120">
        <f t="shared" si="219"/>
        <v>574</v>
      </c>
      <c r="B590" s="121">
        <f t="shared" si="220"/>
        <v>133</v>
      </c>
      <c r="C590" s="68" t="s">
        <v>109</v>
      </c>
      <c r="D590" s="68" t="s">
        <v>616</v>
      </c>
      <c r="E590" s="69">
        <v>1975</v>
      </c>
      <c r="F590" s="69">
        <v>2013</v>
      </c>
      <c r="G590" s="69" t="s">
        <v>58</v>
      </c>
      <c r="H590" s="69">
        <v>4</v>
      </c>
      <c r="I590" s="69">
        <v>3</v>
      </c>
      <c r="J590" s="79">
        <v>2508.8000000000002</v>
      </c>
      <c r="K590" s="79">
        <v>1514.2</v>
      </c>
      <c r="L590" s="79">
        <v>994.6</v>
      </c>
      <c r="M590" s="80">
        <v>75</v>
      </c>
      <c r="N590" s="83">
        <f t="shared" si="218"/>
        <v>4325520.6152716996</v>
      </c>
      <c r="O590" s="79"/>
      <c r="P590" s="85"/>
      <c r="Q590" s="85"/>
      <c r="R590" s="85">
        <f t="shared" si="215"/>
        <v>1308728.82</v>
      </c>
      <c r="S590" s="85">
        <f>+'Приложение №2'!E590-'Приложение №1'!R590</f>
        <v>3016791.7952716993</v>
      </c>
      <c r="T590" s="85">
        <v>0</v>
      </c>
      <c r="U590" s="85">
        <f t="shared" si="217"/>
        <v>2856.6375744760926</v>
      </c>
      <c r="V590" s="85">
        <v>1308.2830200640001</v>
      </c>
      <c r="W590" s="87" t="s">
        <v>502</v>
      </c>
      <c r="X590" s="88" t="e">
        <f>+#REF!-'[1]Приложение №1'!$P1084</f>
        <v>#REF!</v>
      </c>
      <c r="Z590" s="46">
        <f t="shared" si="197"/>
        <v>4819950.5733733</v>
      </c>
      <c r="AA590" s="31">
        <v>3881391.7568712998</v>
      </c>
      <c r="AB590" s="31">
        <v>0</v>
      </c>
      <c r="AC590" s="31">
        <v>0</v>
      </c>
      <c r="AD590" s="31">
        <v>0</v>
      </c>
      <c r="AE590" s="31">
        <v>673980.27639599994</v>
      </c>
      <c r="AF590" s="31"/>
      <c r="AG590" s="31">
        <v>0</v>
      </c>
      <c r="AH590" s="31">
        <v>0</v>
      </c>
      <c r="AI590" s="31">
        <v>0</v>
      </c>
      <c r="AJ590" s="31">
        <v>0</v>
      </c>
      <c r="AK590" s="31">
        <v>0</v>
      </c>
      <c r="AL590" s="31">
        <v>0</v>
      </c>
      <c r="AM590" s="31">
        <v>119126.96</v>
      </c>
      <c r="AN590" s="31">
        <v>45834.82</v>
      </c>
      <c r="AO590" s="48">
        <v>99616.760106000002</v>
      </c>
      <c r="AP590" s="91">
        <f>+N590-'Приложение №2'!E590</f>
        <v>0</v>
      </c>
      <c r="AQ590" s="6">
        <f>1043129.13-91747.11</f>
        <v>951382.02</v>
      </c>
      <c r="AR590" s="6">
        <f t="shared" si="222"/>
        <v>357346.8</v>
      </c>
      <c r="AS590" s="6">
        <f>+(K590*10+L590*20)*12*30</f>
        <v>12612240</v>
      </c>
      <c r="AT590" s="88">
        <f t="shared" ref="AT590:AT653" si="223">+S590-AS590</f>
        <v>-9595448.2047283016</v>
      </c>
    </row>
    <row r="591" spans="1:46">
      <c r="A591" s="120">
        <f t="shared" si="219"/>
        <v>575</v>
      </c>
      <c r="B591" s="121">
        <f t="shared" si="220"/>
        <v>134</v>
      </c>
      <c r="C591" s="68" t="s">
        <v>109</v>
      </c>
      <c r="D591" s="68" t="s">
        <v>370</v>
      </c>
      <c r="E591" s="69">
        <v>1965</v>
      </c>
      <c r="F591" s="69">
        <v>2005</v>
      </c>
      <c r="G591" s="69" t="s">
        <v>58</v>
      </c>
      <c r="H591" s="69">
        <v>4</v>
      </c>
      <c r="I591" s="69">
        <v>4</v>
      </c>
      <c r="J591" s="79">
        <v>2661.8</v>
      </c>
      <c r="K591" s="79">
        <v>2220.4</v>
      </c>
      <c r="L591" s="79">
        <v>229.71</v>
      </c>
      <c r="M591" s="80">
        <v>111</v>
      </c>
      <c r="N591" s="83">
        <f t="shared" si="218"/>
        <v>38805142.746190384</v>
      </c>
      <c r="O591" s="79"/>
      <c r="P591" s="85">
        <v>4053855.5148115</v>
      </c>
      <c r="Q591" s="85"/>
      <c r="R591" s="85">
        <v>0</v>
      </c>
      <c r="S591" s="85">
        <f t="shared" si="216"/>
        <v>9647352</v>
      </c>
      <c r="T591" s="85">
        <f>+'Приложение №2'!E591-'Приложение №1'!P591-'Приложение №1'!Q591-'Приложение №1'!R591-'Приложение №1'!S591</f>
        <v>25103935.231378883</v>
      </c>
      <c r="U591" s="85">
        <f t="shared" si="217"/>
        <v>17476.645084755171</v>
      </c>
      <c r="V591" s="85">
        <v>1309.2830200640001</v>
      </c>
      <c r="W591" s="87" t="s">
        <v>502</v>
      </c>
      <c r="X591" s="88" t="e">
        <f>+#REF!-'[1]Приложение №1'!$P1671</f>
        <v>#REF!</v>
      </c>
      <c r="Z591" s="46">
        <f t="shared" si="197"/>
        <v>26489548.390000001</v>
      </c>
      <c r="AA591" s="31">
        <v>5804794.2058142396</v>
      </c>
      <c r="AB591" s="31">
        <v>2068486.8169081199</v>
      </c>
      <c r="AC591" s="31">
        <v>2161108.4722953602</v>
      </c>
      <c r="AD591" s="31">
        <v>1352990.5470060001</v>
      </c>
      <c r="AE591" s="31">
        <v>827809.00358814001</v>
      </c>
      <c r="AF591" s="31"/>
      <c r="AG591" s="31">
        <v>222745.84764851999</v>
      </c>
      <c r="AH591" s="31">
        <v>0</v>
      </c>
      <c r="AI591" s="31">
        <v>10612047.031450201</v>
      </c>
      <c r="AJ591" s="31">
        <v>0</v>
      </c>
      <c r="AK591" s="31">
        <v>0</v>
      </c>
      <c r="AL591" s="31">
        <v>0</v>
      </c>
      <c r="AM591" s="31">
        <v>2670614.5608000001</v>
      </c>
      <c r="AN591" s="47">
        <v>264895.48389999999</v>
      </c>
      <c r="AO591" s="48">
        <v>504056.42058942001</v>
      </c>
      <c r="AP591" s="91">
        <f>+N591-'Приложение №2'!E591</f>
        <v>0</v>
      </c>
      <c r="AQ591" s="88">
        <f>1367704.99-R298</f>
        <v>-250412.20564000006</v>
      </c>
      <c r="AR591" s="6">
        <f t="shared" si="222"/>
        <v>273341.64</v>
      </c>
      <c r="AS591" s="6">
        <f>+(K591*10+L591*20)*12*30</f>
        <v>9647352</v>
      </c>
      <c r="AT591" s="88">
        <f t="shared" si="223"/>
        <v>0</v>
      </c>
    </row>
    <row r="592" spans="1:46">
      <c r="A592" s="120">
        <f t="shared" si="219"/>
        <v>576</v>
      </c>
      <c r="B592" s="121">
        <f t="shared" si="220"/>
        <v>135</v>
      </c>
      <c r="C592" s="68" t="s">
        <v>109</v>
      </c>
      <c r="D592" s="68" t="s">
        <v>617</v>
      </c>
      <c r="E592" s="69">
        <v>1978</v>
      </c>
      <c r="F592" s="69">
        <v>2013</v>
      </c>
      <c r="G592" s="69" t="s">
        <v>111</v>
      </c>
      <c r="H592" s="69">
        <v>4</v>
      </c>
      <c r="I592" s="69">
        <v>4</v>
      </c>
      <c r="J592" s="79">
        <v>3896.3</v>
      </c>
      <c r="K592" s="79">
        <v>3202.2</v>
      </c>
      <c r="L592" s="79">
        <v>496.4</v>
      </c>
      <c r="M592" s="80">
        <v>146</v>
      </c>
      <c r="N592" s="83">
        <f t="shared" si="218"/>
        <v>6411133.2600000007</v>
      </c>
      <c r="O592" s="79"/>
      <c r="P592" s="85"/>
      <c r="Q592" s="85"/>
      <c r="R592" s="85">
        <f t="shared" si="215"/>
        <v>1567951.74</v>
      </c>
      <c r="S592" s="85">
        <f>+'Приложение №2'!E592-'Приложение №1'!R592</f>
        <v>4843181.5200000005</v>
      </c>
      <c r="T592" s="85">
        <v>0</v>
      </c>
      <c r="U592" s="85">
        <f t="shared" si="217"/>
        <v>2002.1026981450257</v>
      </c>
      <c r="V592" s="85">
        <v>1310.2830200640001</v>
      </c>
      <c r="W592" s="87" t="s">
        <v>502</v>
      </c>
      <c r="X592" s="88" t="e">
        <f>+#REF!-'[1]Приложение №1'!$P1086</f>
        <v>#REF!</v>
      </c>
      <c r="Z592" s="46">
        <f t="shared" si="197"/>
        <v>7985643.3799999999</v>
      </c>
      <c r="AA592" s="31">
        <v>5709280.8574947603</v>
      </c>
      <c r="AB592" s="31">
        <v>0</v>
      </c>
      <c r="AC592" s="31">
        <v>0</v>
      </c>
      <c r="AD592" s="31">
        <v>0</v>
      </c>
      <c r="AE592" s="31">
        <v>1063162.7663680799</v>
      </c>
      <c r="AF592" s="31"/>
      <c r="AG592" s="31">
        <v>0</v>
      </c>
      <c r="AH592" s="31">
        <v>0</v>
      </c>
      <c r="AI592" s="31">
        <v>0</v>
      </c>
      <c r="AJ592" s="31">
        <v>0</v>
      </c>
      <c r="AK592" s="31">
        <v>0</v>
      </c>
      <c r="AL592" s="31">
        <v>0</v>
      </c>
      <c r="AM592" s="31">
        <v>985243.69680000003</v>
      </c>
      <c r="AN592" s="47">
        <v>79856.433799999999</v>
      </c>
      <c r="AO592" s="48">
        <v>148099.62553716</v>
      </c>
      <c r="AP592" s="91">
        <f>+N592-'Приложение №2'!E592</f>
        <v>0</v>
      </c>
      <c r="AQ592" s="6">
        <f>1243271.94-103210.2</f>
        <v>1140061.74</v>
      </c>
      <c r="AR592" s="6">
        <f t="shared" si="222"/>
        <v>427890</v>
      </c>
      <c r="AS592" s="6">
        <f>+(K592*10+L592*20)*12*30</f>
        <v>15102000</v>
      </c>
      <c r="AT592" s="88">
        <f t="shared" si="223"/>
        <v>-10258818.48</v>
      </c>
    </row>
    <row r="593" spans="1:46">
      <c r="A593" s="120">
        <f t="shared" si="219"/>
        <v>577</v>
      </c>
      <c r="B593" s="121">
        <f t="shared" si="220"/>
        <v>136</v>
      </c>
      <c r="C593" s="68" t="s">
        <v>109</v>
      </c>
      <c r="D593" s="68" t="s">
        <v>618</v>
      </c>
      <c r="E593" s="69">
        <v>1964</v>
      </c>
      <c r="F593" s="69">
        <v>2009</v>
      </c>
      <c r="G593" s="69" t="s">
        <v>58</v>
      </c>
      <c r="H593" s="69">
        <v>4</v>
      </c>
      <c r="I593" s="69">
        <v>2</v>
      </c>
      <c r="J593" s="79">
        <v>1462.3</v>
      </c>
      <c r="K593" s="79">
        <v>1198.5999999999999</v>
      </c>
      <c r="L593" s="79">
        <v>42.9</v>
      </c>
      <c r="M593" s="80">
        <v>60</v>
      </c>
      <c r="N593" s="83">
        <f t="shared" si="218"/>
        <v>19780526.76326644</v>
      </c>
      <c r="O593" s="79"/>
      <c r="P593" s="85">
        <v>3352595.9358166102</v>
      </c>
      <c r="Q593" s="85"/>
      <c r="R593" s="85">
        <f t="shared" si="215"/>
        <v>1864767.02</v>
      </c>
      <c r="S593" s="85">
        <f t="shared" si="216"/>
        <v>4623840</v>
      </c>
      <c r="T593" s="85">
        <f>+'Приложение №2'!E593-'Приложение №1'!P593-'Приложение №1'!R593-'Приложение №1'!S593</f>
        <v>9939323.8074498307</v>
      </c>
      <c r="U593" s="85">
        <f t="shared" si="217"/>
        <v>16503.02583286037</v>
      </c>
      <c r="V593" s="85">
        <v>1311.2830200640001</v>
      </c>
      <c r="W593" s="87" t="s">
        <v>502</v>
      </c>
      <c r="X593" s="88" t="e">
        <f>+#REF!-'[1]Приложение №1'!$P1087</f>
        <v>#REF!</v>
      </c>
      <c r="Z593" s="46">
        <f t="shared" si="197"/>
        <v>20418803.975269284</v>
      </c>
      <c r="AA593" s="31">
        <v>3233669.8007459999</v>
      </c>
      <c r="AB593" s="31">
        <v>1144519.81959</v>
      </c>
      <c r="AC593" s="31">
        <v>1220789.9808032799</v>
      </c>
      <c r="AD593" s="31">
        <v>768385.93582799996</v>
      </c>
      <c r="AE593" s="31">
        <v>553182.05875800003</v>
      </c>
      <c r="AF593" s="31"/>
      <c r="AG593" s="31">
        <v>117081.436122</v>
      </c>
      <c r="AH593" s="31">
        <v>0</v>
      </c>
      <c r="AI593" s="31">
        <v>5981715.0371580003</v>
      </c>
      <c r="AJ593" s="31">
        <v>0</v>
      </c>
      <c r="AK593" s="31">
        <v>3107129.5399620002</v>
      </c>
      <c r="AL593" s="31">
        <v>3344141.2588049201</v>
      </c>
      <c r="AM593" s="31">
        <v>451116.49</v>
      </c>
      <c r="AN593" s="31">
        <v>71289.704895854593</v>
      </c>
      <c r="AO593" s="48">
        <v>425782.91260122898</v>
      </c>
      <c r="AP593" s="91">
        <f>+N593-'Приложение №2'!E593</f>
        <v>0</v>
      </c>
      <c r="AQ593" s="6">
        <f>1820010.79-86252.57</f>
        <v>1733758.22</v>
      </c>
      <c r="AR593" s="6">
        <f t="shared" si="222"/>
        <v>131008.8</v>
      </c>
      <c r="AS593" s="6">
        <f>+(K593*10+L593*20)*12*30</f>
        <v>4623840</v>
      </c>
      <c r="AT593" s="88">
        <f t="shared" si="223"/>
        <v>0</v>
      </c>
    </row>
    <row r="594" spans="1:46">
      <c r="A594" s="120">
        <f t="shared" si="219"/>
        <v>578</v>
      </c>
      <c r="B594" s="121">
        <f t="shared" si="220"/>
        <v>137</v>
      </c>
      <c r="C594" s="68" t="s">
        <v>109</v>
      </c>
      <c r="D594" s="68" t="s">
        <v>375</v>
      </c>
      <c r="E594" s="69">
        <v>1972</v>
      </c>
      <c r="F594" s="69">
        <v>2013</v>
      </c>
      <c r="G594" s="69" t="s">
        <v>111</v>
      </c>
      <c r="H594" s="69">
        <v>4</v>
      </c>
      <c r="I594" s="69">
        <v>4</v>
      </c>
      <c r="J594" s="79">
        <v>4681.66</v>
      </c>
      <c r="K594" s="79">
        <v>3441.2</v>
      </c>
      <c r="L594" s="79">
        <v>0</v>
      </c>
      <c r="M594" s="80">
        <v>142</v>
      </c>
      <c r="N594" s="83">
        <f t="shared" si="218"/>
        <v>8007344.662176</v>
      </c>
      <c r="O594" s="79"/>
      <c r="P594" s="85"/>
      <c r="Q594" s="85"/>
      <c r="R594" s="85">
        <f t="shared" si="215"/>
        <v>669586.68582399981</v>
      </c>
      <c r="S594" s="85">
        <f>+'Приложение №2'!E594-'Приложение №1'!R594</f>
        <v>7337757.9763520006</v>
      </c>
      <c r="T594" s="85">
        <v>0</v>
      </c>
      <c r="U594" s="85">
        <f t="shared" si="217"/>
        <v>2326.9047605997907</v>
      </c>
      <c r="V594" s="85">
        <v>1312.2830200640001</v>
      </c>
      <c r="W594" s="87" t="s">
        <v>502</v>
      </c>
      <c r="X594" s="88" t="e">
        <f>+#REF!-'[1]Приложение №1'!$P1166</f>
        <v>#REF!</v>
      </c>
      <c r="Z594" s="46">
        <f t="shared" si="197"/>
        <v>10554632.254175998</v>
      </c>
      <c r="AA594" s="31">
        <v>0</v>
      </c>
      <c r="AB594" s="31">
        <v>0</v>
      </c>
      <c r="AC594" s="31">
        <v>0</v>
      </c>
      <c r="AD594" s="31">
        <v>0</v>
      </c>
      <c r="AE594" s="31">
        <v>1346569.54</v>
      </c>
      <c r="AF594" s="31"/>
      <c r="AG594" s="31">
        <v>0</v>
      </c>
      <c r="AH594" s="31">
        <v>0</v>
      </c>
      <c r="AI594" s="31">
        <v>0</v>
      </c>
      <c r="AJ594" s="31">
        <v>0</v>
      </c>
      <c r="AK594" s="31">
        <v>0</v>
      </c>
      <c r="AL594" s="31">
        <v>7829891.4404087998</v>
      </c>
      <c r="AM594" s="31">
        <v>1108317.8799999999</v>
      </c>
      <c r="AN594" s="47">
        <v>92400.172000000006</v>
      </c>
      <c r="AO594" s="48">
        <v>177453.22176720001</v>
      </c>
      <c r="AP594" s="91">
        <f>+N594-'Приложение №2'!E594</f>
        <v>0</v>
      </c>
      <c r="AQ594" s="88">
        <f>1671383.18-R303</f>
        <v>318584.2858239999</v>
      </c>
      <c r="AR594" s="6">
        <f t="shared" si="222"/>
        <v>351002.39999999997</v>
      </c>
      <c r="AS594" s="6">
        <f>+(K594*10+L594*20)*12*30-S303</f>
        <v>12388320</v>
      </c>
      <c r="AT594" s="88">
        <f t="shared" si="223"/>
        <v>-5050562.0236479994</v>
      </c>
    </row>
    <row r="595" spans="1:46">
      <c r="A595" s="120">
        <f t="shared" si="219"/>
        <v>579</v>
      </c>
      <c r="B595" s="121">
        <f t="shared" si="220"/>
        <v>138</v>
      </c>
      <c r="C595" s="68" t="s">
        <v>109</v>
      </c>
      <c r="D595" s="68" t="s">
        <v>619</v>
      </c>
      <c r="E595" s="69">
        <v>1988</v>
      </c>
      <c r="F595" s="69">
        <v>1988</v>
      </c>
      <c r="G595" s="69" t="s">
        <v>58</v>
      </c>
      <c r="H595" s="69">
        <v>4</v>
      </c>
      <c r="I595" s="69">
        <v>3</v>
      </c>
      <c r="J595" s="79">
        <v>2941.3</v>
      </c>
      <c r="K595" s="79">
        <v>2307</v>
      </c>
      <c r="L595" s="79">
        <v>634.29999999999995</v>
      </c>
      <c r="M595" s="80">
        <v>71</v>
      </c>
      <c r="N595" s="83">
        <f t="shared" si="218"/>
        <v>5881515.5900000026</v>
      </c>
      <c r="O595" s="79"/>
      <c r="P595" s="85"/>
      <c r="Q595" s="85"/>
      <c r="R595" s="85">
        <f t="shared" si="215"/>
        <v>2027468.3699999999</v>
      </c>
      <c r="S595" s="85">
        <f>+'Приложение №2'!E595-'Приложение №1'!R595</f>
        <v>3854047.2200000025</v>
      </c>
      <c r="T595" s="85">
        <v>0</v>
      </c>
      <c r="U595" s="85">
        <f t="shared" si="217"/>
        <v>2549.4215821413104</v>
      </c>
      <c r="V595" s="85">
        <v>1313.2830200640001</v>
      </c>
      <c r="W595" s="87" t="s">
        <v>502</v>
      </c>
      <c r="X595" s="88" t="e">
        <f>+#REF!-'[1]Приложение №1'!$P1092</f>
        <v>#REF!</v>
      </c>
      <c r="Z595" s="46">
        <f t="shared" si="197"/>
        <v>5881515.5900000026</v>
      </c>
      <c r="AA595" s="31">
        <v>0</v>
      </c>
      <c r="AB595" s="31">
        <v>0</v>
      </c>
      <c r="AC595" s="31">
        <v>0</v>
      </c>
      <c r="AD595" s="31">
        <v>0</v>
      </c>
      <c r="AE595" s="31">
        <v>0</v>
      </c>
      <c r="AF595" s="31"/>
      <c r="AG595" s="31">
        <v>0</v>
      </c>
      <c r="AH595" s="31">
        <v>0</v>
      </c>
      <c r="AI595" s="31">
        <v>0</v>
      </c>
      <c r="AJ595" s="31">
        <v>0</v>
      </c>
      <c r="AK595" s="31">
        <v>5547799.1585906697</v>
      </c>
      <c r="AL595" s="31">
        <v>0</v>
      </c>
      <c r="AM595" s="31">
        <v>176500.30000340601</v>
      </c>
      <c r="AN595" s="31">
        <v>35897</v>
      </c>
      <c r="AO595" s="48">
        <v>121319.13140592699</v>
      </c>
      <c r="AP595" s="91">
        <f>+N595-'Приложение №2'!E595</f>
        <v>0</v>
      </c>
      <c r="AQ595" s="6">
        <v>1662757.17</v>
      </c>
      <c r="AR595" s="6">
        <f t="shared" si="222"/>
        <v>364711.2</v>
      </c>
      <c r="AS595" s="6">
        <f>+(K595*10+L595*20)*12*30</f>
        <v>12872160</v>
      </c>
      <c r="AT595" s="88">
        <f t="shared" si="223"/>
        <v>-9018112.7799999975</v>
      </c>
    </row>
    <row r="596" spans="1:46">
      <c r="A596" s="120">
        <f t="shared" si="219"/>
        <v>580</v>
      </c>
      <c r="B596" s="121">
        <f t="shared" si="220"/>
        <v>139</v>
      </c>
      <c r="C596" s="68" t="s">
        <v>109</v>
      </c>
      <c r="D596" s="68" t="s">
        <v>172</v>
      </c>
      <c r="E596" s="69">
        <v>1980</v>
      </c>
      <c r="F596" s="69">
        <v>2008</v>
      </c>
      <c r="G596" s="69" t="s">
        <v>111</v>
      </c>
      <c r="H596" s="69">
        <v>5</v>
      </c>
      <c r="I596" s="69">
        <v>6</v>
      </c>
      <c r="J596" s="79">
        <v>7149.4</v>
      </c>
      <c r="K596" s="79">
        <v>6325.2</v>
      </c>
      <c r="L596" s="79">
        <v>0</v>
      </c>
      <c r="M596" s="80">
        <v>293</v>
      </c>
      <c r="N596" s="83">
        <f t="shared" si="218"/>
        <v>37045747.319100037</v>
      </c>
      <c r="O596" s="79"/>
      <c r="P596" s="85">
        <v>8196713.8380000005</v>
      </c>
      <c r="Q596" s="85"/>
      <c r="R596" s="85">
        <f>+AR596</f>
        <v>645170.4</v>
      </c>
      <c r="S596" s="85"/>
      <c r="T596" s="85">
        <f>+'Приложение №2'!E596-'Приложение №1'!P596-'Приложение №1'!R596-'Приложение №1'!S596</f>
        <v>28203863.081100039</v>
      </c>
      <c r="U596" s="85">
        <f t="shared" si="217"/>
        <v>5856.849952428388</v>
      </c>
      <c r="V596" s="85">
        <v>1314.2830200640001</v>
      </c>
      <c r="W596" s="87" t="s">
        <v>502</v>
      </c>
      <c r="X596" s="88" t="e">
        <f>+#REF!-'[1]Приложение №1'!$P1436</f>
        <v>#REF!</v>
      </c>
      <c r="Z596" s="46">
        <f t="shared" si="197"/>
        <v>114548451.67000006</v>
      </c>
      <c r="AA596" s="31">
        <v>10489330.258041199</v>
      </c>
      <c r="AB596" s="31">
        <v>6066266.4462859202</v>
      </c>
      <c r="AC596" s="31">
        <v>6412492.7922270596</v>
      </c>
      <c r="AD596" s="31">
        <v>4889580.2685995996</v>
      </c>
      <c r="AE596" s="31">
        <v>1953287.2251610199</v>
      </c>
      <c r="AF596" s="31"/>
      <c r="AG596" s="31">
        <v>521212.05792599998</v>
      </c>
      <c r="AH596" s="31">
        <v>0</v>
      </c>
      <c r="AI596" s="31">
        <v>18672604.894377001</v>
      </c>
      <c r="AJ596" s="31">
        <v>0</v>
      </c>
      <c r="AK596" s="31">
        <v>36252968.326471299</v>
      </c>
      <c r="AL596" s="31">
        <v>14257827.475101</v>
      </c>
      <c r="AM596" s="31">
        <v>11711193.4519</v>
      </c>
      <c r="AN596" s="47">
        <v>1145484.5167</v>
      </c>
      <c r="AO596" s="48">
        <v>2176203.9572099601</v>
      </c>
      <c r="AP596" s="91">
        <f>+N596-'Приложение №2'!E596</f>
        <v>0</v>
      </c>
      <c r="AQ596" s="6">
        <v>3044323.81</v>
      </c>
      <c r="AR596" s="6">
        <f t="shared" si="222"/>
        <v>645170.4</v>
      </c>
      <c r="AS596" s="6">
        <f>+(K596*10+L596*20)*12*30</f>
        <v>22770720</v>
      </c>
      <c r="AT596" s="88">
        <f t="shared" si="223"/>
        <v>-22770720</v>
      </c>
    </row>
    <row r="597" spans="1:46">
      <c r="A597" s="120">
        <f t="shared" si="219"/>
        <v>581</v>
      </c>
      <c r="B597" s="121">
        <f t="shared" si="220"/>
        <v>140</v>
      </c>
      <c r="C597" s="68" t="s">
        <v>109</v>
      </c>
      <c r="D597" s="68" t="s">
        <v>620</v>
      </c>
      <c r="E597" s="69">
        <v>1994</v>
      </c>
      <c r="F597" s="69">
        <v>2013</v>
      </c>
      <c r="G597" s="69" t="s">
        <v>58</v>
      </c>
      <c r="H597" s="69">
        <v>4</v>
      </c>
      <c r="I597" s="69">
        <v>2</v>
      </c>
      <c r="J597" s="79">
        <v>1882.24</v>
      </c>
      <c r="K597" s="79">
        <v>1768.8</v>
      </c>
      <c r="L597" s="79">
        <v>0</v>
      </c>
      <c r="M597" s="80">
        <v>61</v>
      </c>
      <c r="N597" s="83">
        <f t="shared" si="218"/>
        <v>1573497.0647</v>
      </c>
      <c r="O597" s="79"/>
      <c r="P597" s="85"/>
      <c r="Q597" s="85"/>
      <c r="R597" s="85">
        <f t="shared" si="215"/>
        <v>991969.75</v>
      </c>
      <c r="S597" s="85">
        <f>+'Приложение №2'!E597-'Приложение №1'!R597</f>
        <v>581527.31469999999</v>
      </c>
      <c r="T597" s="85">
        <v>0</v>
      </c>
      <c r="U597" s="85">
        <f t="shared" si="217"/>
        <v>889.58450062189058</v>
      </c>
      <c r="V597" s="85">
        <v>1315.2830200640001</v>
      </c>
      <c r="W597" s="87" t="s">
        <v>502</v>
      </c>
      <c r="X597" s="88" t="e">
        <f>+#REF!-'[1]Приложение №1'!$P692</f>
        <v>#REF!</v>
      </c>
      <c r="Z597" s="46">
        <f t="shared" si="197"/>
        <v>6275488.2600000007</v>
      </c>
      <c r="AA597" s="31">
        <v>0</v>
      </c>
      <c r="AB597" s="31">
        <v>0</v>
      </c>
      <c r="AC597" s="31">
        <v>1539824.2275154199</v>
      </c>
      <c r="AD597" s="31">
        <v>0</v>
      </c>
      <c r="AE597" s="31">
        <v>0</v>
      </c>
      <c r="AF597" s="31"/>
      <c r="AG597" s="31">
        <v>0</v>
      </c>
      <c r="AH597" s="31">
        <v>0</v>
      </c>
      <c r="AI597" s="31">
        <v>0</v>
      </c>
      <c r="AJ597" s="31">
        <v>0</v>
      </c>
      <c r="AK597" s="31">
        <v>3925837.3744846201</v>
      </c>
      <c r="AL597" s="31">
        <v>0</v>
      </c>
      <c r="AM597" s="31">
        <v>627548.826</v>
      </c>
      <c r="AN597" s="47">
        <v>62754.882599999997</v>
      </c>
      <c r="AO597" s="48">
        <v>119522.94939995999</v>
      </c>
      <c r="AP597" s="91">
        <f>+N597-'Приложение №2'!E597</f>
        <v>0</v>
      </c>
      <c r="AQ597" s="6">
        <v>811552.15</v>
      </c>
      <c r="AR597" s="6">
        <f t="shared" si="222"/>
        <v>180417.6</v>
      </c>
      <c r="AS597" s="6">
        <f>+(K597*10+L597*20)*12*30</f>
        <v>6367680</v>
      </c>
      <c r="AT597" s="88">
        <f t="shared" si="223"/>
        <v>-5786152.6853</v>
      </c>
    </row>
    <row r="598" spans="1:46">
      <c r="A598" s="120">
        <f t="shared" si="219"/>
        <v>582</v>
      </c>
      <c r="B598" s="121">
        <f t="shared" si="220"/>
        <v>141</v>
      </c>
      <c r="C598" s="68" t="s">
        <v>109</v>
      </c>
      <c r="D598" s="68" t="s">
        <v>176</v>
      </c>
      <c r="E598" s="69">
        <v>1993</v>
      </c>
      <c r="F598" s="69">
        <v>2013</v>
      </c>
      <c r="G598" s="69" t="s">
        <v>58</v>
      </c>
      <c r="H598" s="69">
        <v>5</v>
      </c>
      <c r="I598" s="69">
        <v>2</v>
      </c>
      <c r="J598" s="79">
        <v>2382.6999999999998</v>
      </c>
      <c r="K598" s="79">
        <v>2177.75</v>
      </c>
      <c r="L598" s="79">
        <v>0</v>
      </c>
      <c r="M598" s="80">
        <v>103</v>
      </c>
      <c r="N598" s="83">
        <f t="shared" si="218"/>
        <v>1136857.6800000002</v>
      </c>
      <c r="O598" s="79"/>
      <c r="P598" s="85"/>
      <c r="Q598" s="85"/>
      <c r="R598" s="85">
        <f>+'Приложение №2'!E598</f>
        <v>1136857.6800000002</v>
      </c>
      <c r="S598" s="85">
        <f>+'Приложение №2'!E598-'Приложение №1'!R598</f>
        <v>0</v>
      </c>
      <c r="T598" s="85">
        <v>0</v>
      </c>
      <c r="U598" s="85">
        <f t="shared" si="217"/>
        <v>522.03314430031003</v>
      </c>
      <c r="V598" s="85">
        <v>1316.2830200640001</v>
      </c>
      <c r="W598" s="87" t="s">
        <v>502</v>
      </c>
      <c r="X598" s="88" t="e">
        <f>+#REF!-'[1]Приложение №1'!$P1484</f>
        <v>#REF!</v>
      </c>
      <c r="Z598" s="46">
        <f t="shared" si="197"/>
        <v>1112857.6800000002</v>
      </c>
      <c r="AA598" s="31">
        <v>0</v>
      </c>
      <c r="AB598" s="31">
        <v>0</v>
      </c>
      <c r="AC598" s="31">
        <v>0</v>
      </c>
      <c r="AD598" s="31">
        <v>0</v>
      </c>
      <c r="AE598" s="31">
        <v>974016.82475999999</v>
      </c>
      <c r="AF598" s="31"/>
      <c r="AG598" s="31">
        <v>0</v>
      </c>
      <c r="AH598" s="31">
        <v>0</v>
      </c>
      <c r="AI598" s="31">
        <v>0</v>
      </c>
      <c r="AJ598" s="31">
        <v>0</v>
      </c>
      <c r="AK598" s="31">
        <v>0</v>
      </c>
      <c r="AL598" s="31">
        <v>0</v>
      </c>
      <c r="AM598" s="31">
        <v>89216.27</v>
      </c>
      <c r="AN598" s="31">
        <v>28324.81</v>
      </c>
      <c r="AO598" s="48">
        <v>21299.775239999999</v>
      </c>
      <c r="AP598" s="91">
        <f>+N598-'Приложение №2'!E598</f>
        <v>0</v>
      </c>
      <c r="AQ598" s="6">
        <v>1043569.01</v>
      </c>
      <c r="AR598" s="6">
        <f t="shared" si="222"/>
        <v>222130.5</v>
      </c>
      <c r="AS598" s="6">
        <f>+(K598*10+L598*20)*12*30</f>
        <v>7839900</v>
      </c>
      <c r="AT598" s="88">
        <f t="shared" si="223"/>
        <v>-7839900</v>
      </c>
    </row>
    <row r="599" spans="1:46">
      <c r="A599" s="120">
        <f t="shared" si="219"/>
        <v>583</v>
      </c>
      <c r="B599" s="121">
        <f t="shared" si="220"/>
        <v>142</v>
      </c>
      <c r="C599" s="68" t="s">
        <v>109</v>
      </c>
      <c r="D599" s="68" t="s">
        <v>621</v>
      </c>
      <c r="E599" s="69">
        <v>1968</v>
      </c>
      <c r="F599" s="69">
        <v>2013</v>
      </c>
      <c r="G599" s="69" t="s">
        <v>58</v>
      </c>
      <c r="H599" s="69">
        <v>4</v>
      </c>
      <c r="I599" s="69">
        <v>4</v>
      </c>
      <c r="J599" s="79">
        <v>2661.8</v>
      </c>
      <c r="K599" s="79">
        <v>2457.1999999999998</v>
      </c>
      <c r="L599" s="79">
        <v>0</v>
      </c>
      <c r="M599" s="80">
        <v>113</v>
      </c>
      <c r="N599" s="83">
        <f t="shared" si="218"/>
        <v>2536945.4940698296</v>
      </c>
      <c r="O599" s="79"/>
      <c r="P599" s="85"/>
      <c r="Q599" s="85"/>
      <c r="R599" s="85">
        <f t="shared" si="215"/>
        <v>1428033.91</v>
      </c>
      <c r="S599" s="85">
        <f>+'Приложение №2'!E599-'Приложение №1'!R599</f>
        <v>1108911.5840698297</v>
      </c>
      <c r="T599" s="85">
        <v>0</v>
      </c>
      <c r="U599" s="85">
        <f t="shared" si="217"/>
        <v>1032.453806800354</v>
      </c>
      <c r="V599" s="85">
        <v>1317.2830200640001</v>
      </c>
      <c r="W599" s="87" t="s">
        <v>502</v>
      </c>
      <c r="X599" s="88" t="e">
        <f>+#REF!-'[1]Приложение №1'!$P1098</f>
        <v>#REF!</v>
      </c>
      <c r="Z599" s="46">
        <f t="shared" ref="Z599:Z666" si="224">SUM(AA599:AO599)</f>
        <v>3827984.7964527896</v>
      </c>
      <c r="AA599" s="31">
        <v>0</v>
      </c>
      <c r="AB599" s="31">
        <v>2230881.5159207899</v>
      </c>
      <c r="AC599" s="31">
        <v>0</v>
      </c>
      <c r="AD599" s="31">
        <v>0</v>
      </c>
      <c r="AE599" s="31">
        <v>1122695.9924880001</v>
      </c>
      <c r="AF599" s="31"/>
      <c r="AG599" s="31">
        <v>226983.177624</v>
      </c>
      <c r="AH599" s="31">
        <v>0</v>
      </c>
      <c r="AI599" s="31">
        <v>0</v>
      </c>
      <c r="AJ599" s="31">
        <v>0</v>
      </c>
      <c r="AK599" s="31">
        <v>0</v>
      </c>
      <c r="AL599" s="31">
        <v>0</v>
      </c>
      <c r="AM599" s="31">
        <v>128061.95</v>
      </c>
      <c r="AN599" s="31">
        <v>41062.550000000003</v>
      </c>
      <c r="AO599" s="48">
        <v>78299.610419999997</v>
      </c>
      <c r="AP599" s="91">
        <f>+N599-'Приложение №2'!E599</f>
        <v>0</v>
      </c>
      <c r="AQ599" s="6">
        <v>1177399.51</v>
      </c>
      <c r="AR599" s="6">
        <f t="shared" si="222"/>
        <v>250634.4</v>
      </c>
      <c r="AS599" s="6">
        <f>+(K599*10+L599*20)*12*30</f>
        <v>8845920</v>
      </c>
      <c r="AT599" s="88">
        <f t="shared" si="223"/>
        <v>-7737008.4159301706</v>
      </c>
    </row>
    <row r="600" spans="1:46">
      <c r="A600" s="120">
        <f t="shared" si="219"/>
        <v>584</v>
      </c>
      <c r="B600" s="121">
        <f t="shared" si="220"/>
        <v>143</v>
      </c>
      <c r="C600" s="68" t="s">
        <v>109</v>
      </c>
      <c r="D600" s="68" t="s">
        <v>386</v>
      </c>
      <c r="E600" s="69">
        <v>1973</v>
      </c>
      <c r="F600" s="69">
        <v>2011</v>
      </c>
      <c r="G600" s="69" t="s">
        <v>58</v>
      </c>
      <c r="H600" s="69">
        <v>5</v>
      </c>
      <c r="I600" s="69">
        <v>4</v>
      </c>
      <c r="J600" s="79">
        <v>3343.7</v>
      </c>
      <c r="K600" s="79">
        <v>3061.9</v>
      </c>
      <c r="L600" s="79">
        <v>0</v>
      </c>
      <c r="M600" s="80">
        <v>160</v>
      </c>
      <c r="N600" s="83">
        <f t="shared" si="218"/>
        <v>2783871.0411</v>
      </c>
      <c r="O600" s="79"/>
      <c r="P600" s="85">
        <v>703831.29749999999</v>
      </c>
      <c r="Q600" s="85"/>
      <c r="R600" s="85">
        <f>+AR600</f>
        <v>312313.8</v>
      </c>
      <c r="S600" s="85">
        <f>+'Приложение №2'!E600-'Приложение №1'!P600-R600</f>
        <v>1767725.9436000001</v>
      </c>
      <c r="T600" s="85">
        <f>+'Приложение №2'!E600-'Приложение №1'!P600-'Приложение №1'!Q600-'Приложение №1'!R600-'Приложение №1'!S600</f>
        <v>0</v>
      </c>
      <c r="U600" s="85">
        <f t="shared" si="217"/>
        <v>909.19724390084582</v>
      </c>
      <c r="V600" s="85">
        <v>1318.2830200640001</v>
      </c>
      <c r="W600" s="87" t="s">
        <v>502</v>
      </c>
      <c r="X600" s="88" t="e">
        <f>+#REF!-'[1]Приложение №1'!$P1178</f>
        <v>#REF!</v>
      </c>
      <c r="Z600" s="46">
        <f t="shared" si="224"/>
        <v>26291754.259999998</v>
      </c>
      <c r="AA600" s="31">
        <v>0</v>
      </c>
      <c r="AB600" s="31">
        <v>0</v>
      </c>
      <c r="AC600" s="31">
        <v>2724296.20082046</v>
      </c>
      <c r="AD600" s="31">
        <v>0</v>
      </c>
      <c r="AE600" s="31">
        <v>0</v>
      </c>
      <c r="AF600" s="31"/>
      <c r="AG600" s="31">
        <v>0</v>
      </c>
      <c r="AH600" s="31">
        <v>0</v>
      </c>
      <c r="AI600" s="31">
        <v>13377560.538169799</v>
      </c>
      <c r="AJ600" s="31">
        <v>0</v>
      </c>
      <c r="AK600" s="31">
        <v>6945691.3623090005</v>
      </c>
      <c r="AL600" s="31">
        <v>0</v>
      </c>
      <c r="AM600" s="31">
        <v>2477285.4183</v>
      </c>
      <c r="AN600" s="47">
        <v>262917.54259999999</v>
      </c>
      <c r="AO600" s="48">
        <v>504003.19780074002</v>
      </c>
      <c r="AP600" s="91">
        <f>+N600-'Приложение №2'!E600</f>
        <v>0</v>
      </c>
      <c r="AQ600" s="88">
        <f>1384488.01-R318</f>
        <v>-312313.80000000005</v>
      </c>
      <c r="AR600" s="6">
        <f t="shared" si="222"/>
        <v>312313.8</v>
      </c>
      <c r="AS600" s="6">
        <f>+(K600*10+L600*20)*12*30-S318</f>
        <v>5652010.7351698</v>
      </c>
      <c r="AT600" s="88">
        <f t="shared" si="223"/>
        <v>-3884284.7915698001</v>
      </c>
    </row>
    <row r="601" spans="1:46" s="5" customFormat="1">
      <c r="A601" s="120">
        <f t="shared" si="219"/>
        <v>585</v>
      </c>
      <c r="B601" s="121">
        <f t="shared" si="220"/>
        <v>144</v>
      </c>
      <c r="C601" s="68" t="s">
        <v>180</v>
      </c>
      <c r="D601" s="68" t="s">
        <v>622</v>
      </c>
      <c r="E601" s="69" t="s">
        <v>302</v>
      </c>
      <c r="F601" s="69"/>
      <c r="G601" s="69" t="s">
        <v>127</v>
      </c>
      <c r="H601" s="69" t="s">
        <v>100</v>
      </c>
      <c r="I601" s="69" t="s">
        <v>183</v>
      </c>
      <c r="J601" s="79">
        <v>4845.3999999999996</v>
      </c>
      <c r="K601" s="79">
        <v>4280.6000000000004</v>
      </c>
      <c r="L601" s="79">
        <v>0</v>
      </c>
      <c r="M601" s="80">
        <v>179</v>
      </c>
      <c r="N601" s="83">
        <f t="shared" si="218"/>
        <v>1970236.3718240035</v>
      </c>
      <c r="O601" s="79">
        <v>0</v>
      </c>
      <c r="P601" s="85"/>
      <c r="Q601" s="85">
        <v>0</v>
      </c>
      <c r="R601" s="85">
        <f>+'Приложение №2'!E601</f>
        <v>1970236.3718240035</v>
      </c>
      <c r="S601" s="85">
        <f>+'Приложение №2'!E601-'Приложение №1'!R601</f>
        <v>0</v>
      </c>
      <c r="T601" s="85">
        <v>0</v>
      </c>
      <c r="U601" s="85">
        <f t="shared" si="217"/>
        <v>460.27107691071421</v>
      </c>
      <c r="V601" s="85">
        <v>1319.2830200640001</v>
      </c>
      <c r="W601" s="87" t="s">
        <v>502</v>
      </c>
      <c r="X601" s="5">
        <v>1666495.72</v>
      </c>
      <c r="Y601" s="5">
        <f>+(K601*9.1+L601*18.19)*12</f>
        <v>467441.52</v>
      </c>
      <c r="AA601" s="95">
        <f>+N601-'[4]Приложение № 2'!E567</f>
        <v>-2074232.6981759963</v>
      </c>
      <c r="AD601" s="95">
        <f>+N601-'[4]Приложение № 2'!E567</f>
        <v>-2074232.6981759963</v>
      </c>
      <c r="AP601" s="91">
        <f>+N601-'Приложение №2'!E601</f>
        <v>0</v>
      </c>
      <c r="AQ601" s="5">
        <v>2073658.7</v>
      </c>
      <c r="AR601" s="6">
        <f t="shared" si="222"/>
        <v>436621.2</v>
      </c>
      <c r="AS601" s="6">
        <f>+(K601*10+L601*20)*12*30</f>
        <v>15410160</v>
      </c>
      <c r="AT601" s="88">
        <f t="shared" si="223"/>
        <v>-15410160</v>
      </c>
    </row>
    <row r="602" spans="1:46" s="5" customFormat="1">
      <c r="A602" s="120">
        <f t="shared" si="219"/>
        <v>586</v>
      </c>
      <c r="B602" s="121">
        <f t="shared" si="220"/>
        <v>145</v>
      </c>
      <c r="C602" s="68" t="s">
        <v>612</v>
      </c>
      <c r="D602" s="68" t="s">
        <v>623</v>
      </c>
      <c r="E602" s="69" t="s">
        <v>124</v>
      </c>
      <c r="F602" s="69"/>
      <c r="G602" s="69" t="s">
        <v>99</v>
      </c>
      <c r="H602" s="69" t="s">
        <v>125</v>
      </c>
      <c r="I602" s="69" t="s">
        <v>101</v>
      </c>
      <c r="J602" s="79">
        <v>6086.8</v>
      </c>
      <c r="K602" s="79">
        <v>4850.1000000000004</v>
      </c>
      <c r="L602" s="79">
        <v>66.400000000000006</v>
      </c>
      <c r="M602" s="80">
        <v>164</v>
      </c>
      <c r="N602" s="83">
        <f>SUM(O602:S602)</f>
        <v>7182719.9999999972</v>
      </c>
      <c r="O602" s="79">
        <v>0</v>
      </c>
      <c r="P602" s="85">
        <f>+'Приложение №2'!E602-'Приложение №1'!R602</f>
        <v>3904301.1977999974</v>
      </c>
      <c r="Q602" s="85">
        <v>0</v>
      </c>
      <c r="R602" s="85">
        <v>3278418.8021999998</v>
      </c>
      <c r="S602" s="123"/>
      <c r="T602" s="123"/>
      <c r="U602" s="85">
        <f t="shared" si="217"/>
        <v>1480.9426609760617</v>
      </c>
      <c r="V602" s="85">
        <v>1320.2830200640001</v>
      </c>
      <c r="W602" s="87" t="s">
        <v>502</v>
      </c>
      <c r="Y602" s="5">
        <f>+(K602*12.08+L602*20.47)*12</f>
        <v>719380.99200000009</v>
      </c>
      <c r="AA602" s="95">
        <f>+N602-'[4]Приложение № 2'!E568</f>
        <v>3049590.4699999974</v>
      </c>
      <c r="AD602" s="95">
        <f>+N602-'[4]Приложение № 2'!E568</f>
        <v>3049590.4699999974</v>
      </c>
      <c r="AP602" s="91">
        <f>+N602-'Приложение №2'!E602</f>
        <v>0</v>
      </c>
      <c r="AR602" s="6">
        <f>+(K602*13.29+L602*22.52)*12*0.85</f>
        <v>672722.2013999999</v>
      </c>
      <c r="AS602" s="6">
        <f>+(K602*13.29+L602*22.52)*12*30</f>
        <v>23743136.519999996</v>
      </c>
      <c r="AT602" s="88">
        <f t="shared" si="223"/>
        <v>-23743136.519999996</v>
      </c>
    </row>
    <row r="603" spans="1:46">
      <c r="A603" s="120">
        <f t="shared" si="219"/>
        <v>587</v>
      </c>
      <c r="B603" s="121">
        <f t="shared" si="220"/>
        <v>146</v>
      </c>
      <c r="C603" s="68" t="s">
        <v>109</v>
      </c>
      <c r="D603" s="68" t="s">
        <v>387</v>
      </c>
      <c r="E603" s="69">
        <v>1971</v>
      </c>
      <c r="F603" s="69">
        <v>2013</v>
      </c>
      <c r="G603" s="69" t="s">
        <v>58</v>
      </c>
      <c r="H603" s="69">
        <v>4</v>
      </c>
      <c r="I603" s="69">
        <v>4</v>
      </c>
      <c r="J603" s="79">
        <v>3003.8</v>
      </c>
      <c r="K603" s="79">
        <v>2693.7</v>
      </c>
      <c r="L603" s="79">
        <v>0</v>
      </c>
      <c r="M603" s="80">
        <v>120</v>
      </c>
      <c r="N603" s="83">
        <f t="shared" ref="N603:N611" si="225">SUM(O603:T603)</f>
        <v>9199974.4340939987</v>
      </c>
      <c r="O603" s="79"/>
      <c r="P603" s="85"/>
      <c r="Q603" s="85"/>
      <c r="R603" s="85">
        <f t="shared" si="215"/>
        <v>495408.60210599989</v>
      </c>
      <c r="S603" s="85">
        <f>+'Приложение №2'!E603-'Приложение №1'!R603</f>
        <v>8704565.8319879994</v>
      </c>
      <c r="T603" s="85">
        <v>0</v>
      </c>
      <c r="U603" s="85">
        <f t="shared" si="217"/>
        <v>3415.3671285198793</v>
      </c>
      <c r="V603" s="85">
        <v>1321.2830200640001</v>
      </c>
      <c r="W603" s="87" t="s">
        <v>502</v>
      </c>
      <c r="X603" s="88" t="e">
        <f>+#REF!-'[1]Приложение №1'!$P1181</f>
        <v>#REF!</v>
      </c>
      <c r="Z603" s="46">
        <f t="shared" si="224"/>
        <v>21441082.737894002</v>
      </c>
      <c r="AA603" s="31">
        <v>0</v>
      </c>
      <c r="AB603" s="31">
        <v>2296919.6304310202</v>
      </c>
      <c r="AC603" s="31">
        <v>2399769.9437850602</v>
      </c>
      <c r="AD603" s="31">
        <v>0</v>
      </c>
      <c r="AE603" s="31">
        <v>1020388.92</v>
      </c>
      <c r="AF603" s="31"/>
      <c r="AG603" s="31">
        <v>247344.72404291999</v>
      </c>
      <c r="AH603" s="31">
        <v>0</v>
      </c>
      <c r="AI603" s="31">
        <v>0</v>
      </c>
      <c r="AJ603" s="31">
        <v>0</v>
      </c>
      <c r="AK603" s="31">
        <v>6118299.9556224002</v>
      </c>
      <c r="AL603" s="31">
        <v>6599302.6705422597</v>
      </c>
      <c r="AM603" s="31">
        <v>2162864.8599</v>
      </c>
      <c r="AN603" s="47">
        <v>205857.47700000001</v>
      </c>
      <c r="AO603" s="48">
        <v>390334.55657034001</v>
      </c>
      <c r="AP603" s="91">
        <f>+N603-'Приложение №2'!E603</f>
        <v>0</v>
      </c>
      <c r="AQ603" s="88">
        <f>1245150.45-R320</f>
        <v>220651.20210599992</v>
      </c>
      <c r="AR603" s="6">
        <f t="shared" ref="AR603:AR611" si="226">+(K603*10+L603*20)*12*0.85</f>
        <v>274757.39999999997</v>
      </c>
      <c r="AS603" s="6">
        <f>+(K603*10+L603*20)*12*30-S320</f>
        <v>9697320</v>
      </c>
      <c r="AT603" s="88">
        <f t="shared" si="223"/>
        <v>-992754.16801200062</v>
      </c>
    </row>
    <row r="604" spans="1:46" s="5" customFormat="1">
      <c r="A604" s="120">
        <f t="shared" si="219"/>
        <v>588</v>
      </c>
      <c r="B604" s="121">
        <f t="shared" si="220"/>
        <v>147</v>
      </c>
      <c r="C604" s="68" t="s">
        <v>180</v>
      </c>
      <c r="D604" s="68" t="s">
        <v>624</v>
      </c>
      <c r="E604" s="69" t="s">
        <v>350</v>
      </c>
      <c r="F604" s="69"/>
      <c r="G604" s="69" t="s">
        <v>99</v>
      </c>
      <c r="H604" s="69" t="s">
        <v>183</v>
      </c>
      <c r="I604" s="69" t="s">
        <v>148</v>
      </c>
      <c r="J604" s="79">
        <v>3411.7</v>
      </c>
      <c r="K604" s="79">
        <v>2190.6999999999998</v>
      </c>
      <c r="L604" s="79">
        <v>1221</v>
      </c>
      <c r="M604" s="80">
        <v>86</v>
      </c>
      <c r="N604" s="83">
        <f t="shared" si="225"/>
        <v>24802068.950186886</v>
      </c>
      <c r="O604" s="79">
        <v>0</v>
      </c>
      <c r="P604" s="85">
        <v>3590029.17754672</v>
      </c>
      <c r="Q604" s="85">
        <v>0</v>
      </c>
      <c r="R604" s="85">
        <f t="shared" si="215"/>
        <v>2823396.44</v>
      </c>
      <c r="S604" s="85">
        <f t="shared" si="216"/>
        <v>16677720</v>
      </c>
      <c r="T604" s="85">
        <f>+'Приложение №2'!E604-'Приложение №1'!P604-'Приложение №1'!R604-'Приложение №1'!S604</f>
        <v>1710923.3326401636</v>
      </c>
      <c r="U604" s="85">
        <f t="shared" si="217"/>
        <v>11321.526886468657</v>
      </c>
      <c r="V604" s="85">
        <v>1322.2830200640001</v>
      </c>
      <c r="W604" s="87" t="s">
        <v>502</v>
      </c>
      <c r="X604" s="5">
        <v>1858783.44</v>
      </c>
      <c r="Y604" s="5">
        <f>+(K604*9.1+L604*18.19)*12</f>
        <v>505744.32</v>
      </c>
      <c r="AA604" s="95">
        <f>+N604-'[4]Приложение № 2'!E570</f>
        <v>-26483646.219813116</v>
      </c>
      <c r="AD604" s="95">
        <f>+N604-'[4]Приложение № 2'!E570</f>
        <v>-26483646.219813116</v>
      </c>
      <c r="AP604" s="91">
        <f>+N604-'Приложение №2'!E604</f>
        <v>0</v>
      </c>
      <c r="AQ604" s="5">
        <v>2350861.04</v>
      </c>
      <c r="AR604" s="6">
        <f t="shared" si="226"/>
        <v>472535.39999999997</v>
      </c>
      <c r="AS604" s="6">
        <f>+(K604*10+L604*20)*12*30</f>
        <v>16677720</v>
      </c>
      <c r="AT604" s="88">
        <f t="shared" si="223"/>
        <v>0</v>
      </c>
    </row>
    <row r="605" spans="1:46" s="5" customFormat="1">
      <c r="A605" s="120">
        <f t="shared" si="219"/>
        <v>589</v>
      </c>
      <c r="B605" s="121">
        <f t="shared" si="220"/>
        <v>148</v>
      </c>
      <c r="C605" s="68" t="s">
        <v>180</v>
      </c>
      <c r="D605" s="68" t="s">
        <v>625</v>
      </c>
      <c r="E605" s="69" t="s">
        <v>352</v>
      </c>
      <c r="F605" s="69"/>
      <c r="G605" s="69" t="s">
        <v>99</v>
      </c>
      <c r="H605" s="69" t="s">
        <v>183</v>
      </c>
      <c r="I605" s="69" t="s">
        <v>128</v>
      </c>
      <c r="J605" s="79">
        <v>5051.1899999999996</v>
      </c>
      <c r="K605" s="79">
        <v>4630.8</v>
      </c>
      <c r="L605" s="79">
        <v>0</v>
      </c>
      <c r="M605" s="80">
        <v>233</v>
      </c>
      <c r="N605" s="83">
        <f t="shared" si="225"/>
        <v>74923651.909586802</v>
      </c>
      <c r="O605" s="79">
        <v>0</v>
      </c>
      <c r="P605" s="85">
        <v>11125815.3999174</v>
      </c>
      <c r="Q605" s="85">
        <v>0</v>
      </c>
      <c r="R605" s="85">
        <f t="shared" si="215"/>
        <v>2754412.5300000003</v>
      </c>
      <c r="S605" s="85">
        <f t="shared" si="216"/>
        <v>16670880</v>
      </c>
      <c r="T605" s="85">
        <f>+'Приложение №2'!E605-'Приложение №1'!P605-'Приложение №1'!R605-'Приложение №1'!S605</f>
        <v>44372543.9796694</v>
      </c>
      <c r="U605" s="85">
        <f t="shared" si="217"/>
        <v>16179.418655434654</v>
      </c>
      <c r="V605" s="85">
        <v>1323.2830200640001</v>
      </c>
      <c r="W605" s="87" t="s">
        <v>502</v>
      </c>
      <c r="X605" s="5">
        <v>1795085.95</v>
      </c>
      <c r="Y605" s="5">
        <f>+(K605*9.1+L605*18.19)*12</f>
        <v>505683.36</v>
      </c>
      <c r="AA605" s="95">
        <f>+N605-'[4]Приложение № 2'!E571</f>
        <v>61830050.369586803</v>
      </c>
      <c r="AD605" s="95">
        <f>+N605-'[4]Приложение № 2'!E571</f>
        <v>61830050.369586803</v>
      </c>
      <c r="AP605" s="91">
        <f>+N605-'Приложение №2'!E605</f>
        <v>0</v>
      </c>
      <c r="AQ605" s="5">
        <v>2282070.9300000002</v>
      </c>
      <c r="AR605" s="6">
        <f t="shared" si="226"/>
        <v>472341.6</v>
      </c>
      <c r="AS605" s="6">
        <f>+(K605*10+L605*20)*12*30</f>
        <v>16670880</v>
      </c>
      <c r="AT605" s="88">
        <f t="shared" si="223"/>
        <v>0</v>
      </c>
    </row>
    <row r="606" spans="1:46" s="5" customFormat="1">
      <c r="A606" s="120">
        <f t="shared" si="219"/>
        <v>590</v>
      </c>
      <c r="B606" s="121">
        <f t="shared" si="220"/>
        <v>149</v>
      </c>
      <c r="C606" s="68" t="s">
        <v>180</v>
      </c>
      <c r="D606" s="68" t="s">
        <v>626</v>
      </c>
      <c r="E606" s="69" t="s">
        <v>627</v>
      </c>
      <c r="F606" s="69"/>
      <c r="G606" s="69" t="s">
        <v>99</v>
      </c>
      <c r="H606" s="69" t="s">
        <v>100</v>
      </c>
      <c r="I606" s="69" t="s">
        <v>183</v>
      </c>
      <c r="J606" s="79">
        <v>4290.1000000000004</v>
      </c>
      <c r="K606" s="79">
        <v>4045.8</v>
      </c>
      <c r="L606" s="79">
        <v>0</v>
      </c>
      <c r="M606" s="80">
        <v>160</v>
      </c>
      <c r="N606" s="83">
        <f t="shared" si="225"/>
        <v>2039953.3399999973</v>
      </c>
      <c r="O606" s="79">
        <v>0</v>
      </c>
      <c r="P606" s="85"/>
      <c r="Q606" s="85">
        <v>0</v>
      </c>
      <c r="R606" s="85">
        <f>+'Приложение №2'!E606</f>
        <v>2039953.3399999973</v>
      </c>
      <c r="S606" s="85">
        <f>+'Приложение №2'!E606-'Приложение №1'!R606</f>
        <v>0</v>
      </c>
      <c r="T606" s="85">
        <v>0</v>
      </c>
      <c r="U606" s="85">
        <f t="shared" si="217"/>
        <v>504.21507242078133</v>
      </c>
      <c r="V606" s="85">
        <v>1325.2830200640001</v>
      </c>
      <c r="W606" s="87" t="s">
        <v>502</v>
      </c>
      <c r="X606" s="5">
        <v>1474610.12</v>
      </c>
      <c r="Y606" s="5">
        <f>+(K606*9.1+L606*18.19)*12</f>
        <v>441801.36</v>
      </c>
      <c r="AA606" s="95">
        <f>+N606-'[4]Приложение № 2'!E572</f>
        <v>-9395945.0900000017</v>
      </c>
      <c r="AD606" s="95">
        <f>+N606-'[4]Приложение № 2'!E572</f>
        <v>-9395945.0900000017</v>
      </c>
      <c r="AP606" s="91">
        <f>+N606-'Приложение №2'!E606</f>
        <v>0</v>
      </c>
      <c r="AQ606" s="5">
        <v>1877694.37</v>
      </c>
      <c r="AR606" s="6">
        <f t="shared" si="226"/>
        <v>412671.6</v>
      </c>
      <c r="AS606" s="6">
        <f>+(K606*10+L606*20)*12*30</f>
        <v>14564880</v>
      </c>
      <c r="AT606" s="88">
        <f t="shared" si="223"/>
        <v>-14564880</v>
      </c>
    </row>
    <row r="607" spans="1:46" s="5" customFormat="1">
      <c r="A607" s="120">
        <f t="shared" si="219"/>
        <v>591</v>
      </c>
      <c r="B607" s="121">
        <f t="shared" si="220"/>
        <v>150</v>
      </c>
      <c r="C607" s="68" t="s">
        <v>180</v>
      </c>
      <c r="D607" s="68" t="s">
        <v>628</v>
      </c>
      <c r="E607" s="69" t="s">
        <v>629</v>
      </c>
      <c r="F607" s="69"/>
      <c r="G607" s="69" t="s">
        <v>99</v>
      </c>
      <c r="H607" s="69" t="s">
        <v>100</v>
      </c>
      <c r="I607" s="69" t="s">
        <v>183</v>
      </c>
      <c r="J607" s="79">
        <v>3196.5</v>
      </c>
      <c r="K607" s="79">
        <v>2451.1</v>
      </c>
      <c r="L607" s="79">
        <v>745</v>
      </c>
      <c r="M607" s="80">
        <v>156</v>
      </c>
      <c r="N607" s="83">
        <f t="shared" si="225"/>
        <v>33755644.016001269</v>
      </c>
      <c r="O607" s="79">
        <v>0</v>
      </c>
      <c r="P607" s="85">
        <v>4540950.7992002601</v>
      </c>
      <c r="Q607" s="85">
        <v>0</v>
      </c>
      <c r="R607" s="85">
        <f t="shared" si="215"/>
        <v>2332635.02</v>
      </c>
      <c r="S607" s="85">
        <f t="shared" si="216"/>
        <v>14187960</v>
      </c>
      <c r="T607" s="85">
        <f>+'Приложение №2'!E607-'Приложение №1'!P607-'Приложение №1'!R607-'Приложение №1'!S607</f>
        <v>12694098.196801003</v>
      </c>
      <c r="U607" s="85">
        <f t="shared" si="217"/>
        <v>13771.630702950215</v>
      </c>
      <c r="V607" s="85">
        <v>1326.2830200640001</v>
      </c>
      <c r="W607" s="87" t="s">
        <v>502</v>
      </c>
      <c r="X607" s="5">
        <v>1575459.5</v>
      </c>
      <c r="Y607" s="5">
        <f>+(K607*9.1+L607*18.19)*12</f>
        <v>430278.72</v>
      </c>
      <c r="AA607" s="95">
        <f>+N607-'[4]Приложение № 2'!E573</f>
        <v>19390204.016001269</v>
      </c>
      <c r="AD607" s="95">
        <f>+N607-'[4]Приложение № 2'!E573</f>
        <v>19390204.016001269</v>
      </c>
      <c r="AP607" s="91">
        <f>+N607-'Приложение №2'!E607</f>
        <v>0</v>
      </c>
      <c r="AQ607" s="5">
        <v>1930642.82</v>
      </c>
      <c r="AR607" s="6">
        <f t="shared" si="226"/>
        <v>401992.2</v>
      </c>
      <c r="AS607" s="6">
        <f>+(K607*10+L607*20)*12*30</f>
        <v>14187960</v>
      </c>
      <c r="AT607" s="88">
        <f t="shared" si="223"/>
        <v>0</v>
      </c>
    </row>
    <row r="608" spans="1:46" s="5" customFormat="1">
      <c r="A608" s="120">
        <f t="shared" si="219"/>
        <v>592</v>
      </c>
      <c r="B608" s="121">
        <f t="shared" si="220"/>
        <v>151</v>
      </c>
      <c r="C608" s="68" t="s">
        <v>180</v>
      </c>
      <c r="D608" s="68" t="s">
        <v>630</v>
      </c>
      <c r="E608" s="69" t="s">
        <v>182</v>
      </c>
      <c r="F608" s="69"/>
      <c r="G608" s="69" t="s">
        <v>127</v>
      </c>
      <c r="H608" s="69" t="s">
        <v>183</v>
      </c>
      <c r="I608" s="69" t="s">
        <v>183</v>
      </c>
      <c r="J608" s="79">
        <v>3950.89</v>
      </c>
      <c r="K608" s="79">
        <v>3454.6</v>
      </c>
      <c r="L608" s="79">
        <v>0</v>
      </c>
      <c r="M608" s="80">
        <v>153</v>
      </c>
      <c r="N608" s="83">
        <f t="shared" si="225"/>
        <v>58958023.002210267</v>
      </c>
      <c r="O608" s="79">
        <v>0</v>
      </c>
      <c r="P608" s="85">
        <v>8914366.6864420399</v>
      </c>
      <c r="Q608" s="85">
        <v>0</v>
      </c>
      <c r="R608" s="85">
        <f t="shared" si="215"/>
        <v>1944483.79</v>
      </c>
      <c r="S608" s="85">
        <f t="shared" si="216"/>
        <v>12436560</v>
      </c>
      <c r="T608" s="85">
        <f>+'Приложение №2'!E608-'Приложение №1'!P608-'Приложение №1'!R608-'Приложение №1'!S608</f>
        <v>35662612.525768228</v>
      </c>
      <c r="U608" s="85">
        <f t="shared" si="217"/>
        <v>17066.52666074517</v>
      </c>
      <c r="V608" s="85">
        <v>1327.2830200640001</v>
      </c>
      <c r="W608" s="87" t="s">
        <v>502</v>
      </c>
      <c r="X608" s="5">
        <v>1263644.1499999999</v>
      </c>
      <c r="Y608" s="5">
        <f>+(K608*9.1+L608*18.19)*12</f>
        <v>377242.31999999995</v>
      </c>
      <c r="AA608" s="95">
        <f>+N608-'[4]Приложение № 2'!E574</f>
        <v>41914735.462210268</v>
      </c>
      <c r="AD608" s="95">
        <f>+N608-'[4]Приложение № 2'!E574</f>
        <v>41914735.462210268</v>
      </c>
      <c r="AP608" s="91">
        <f>+N608-'Приложение №2'!E608</f>
        <v>0</v>
      </c>
      <c r="AQ608" s="5">
        <v>1592114.59</v>
      </c>
      <c r="AR608" s="6">
        <f t="shared" si="226"/>
        <v>352369.2</v>
      </c>
      <c r="AS608" s="6">
        <f>+(K608*10+L608*20)*12*30</f>
        <v>12436560</v>
      </c>
      <c r="AT608" s="88">
        <f t="shared" si="223"/>
        <v>0</v>
      </c>
    </row>
    <row r="609" spans="1:46">
      <c r="A609" s="120">
        <f t="shared" si="219"/>
        <v>593</v>
      </c>
      <c r="B609" s="121">
        <f t="shared" si="220"/>
        <v>152</v>
      </c>
      <c r="C609" s="68" t="s">
        <v>109</v>
      </c>
      <c r="D609" s="68" t="s">
        <v>390</v>
      </c>
      <c r="E609" s="69">
        <v>1968</v>
      </c>
      <c r="F609" s="69">
        <v>2013</v>
      </c>
      <c r="G609" s="69" t="s">
        <v>58</v>
      </c>
      <c r="H609" s="69">
        <v>5</v>
      </c>
      <c r="I609" s="69">
        <v>5</v>
      </c>
      <c r="J609" s="79">
        <v>3261.1</v>
      </c>
      <c r="K609" s="79">
        <v>2512.5</v>
      </c>
      <c r="L609" s="79">
        <v>664.8</v>
      </c>
      <c r="M609" s="80">
        <v>128</v>
      </c>
      <c r="N609" s="83">
        <f t="shared" si="225"/>
        <v>2304169.0619060001</v>
      </c>
      <c r="O609" s="79"/>
      <c r="P609" s="85"/>
      <c r="Q609" s="85"/>
      <c r="R609" s="85">
        <f t="shared" si="215"/>
        <v>165503.35497199994</v>
      </c>
      <c r="S609" s="85">
        <f>+'Приложение №2'!E609-'Приложение №1'!R609</f>
        <v>2138665.7069340004</v>
      </c>
      <c r="T609" s="85">
        <v>0</v>
      </c>
      <c r="U609" s="85">
        <f t="shared" si="217"/>
        <v>917.08221369393038</v>
      </c>
      <c r="V609" s="85">
        <v>1329.2830200640001</v>
      </c>
      <c r="W609" s="87" t="s">
        <v>502</v>
      </c>
      <c r="X609" s="88" t="e">
        <f>+#REF!-'[1]Приложение №1'!$P948</f>
        <v>#REF!</v>
      </c>
      <c r="Z609" s="46">
        <f>SUM(AA609:AO609)</f>
        <v>30275329.636437479</v>
      </c>
      <c r="AA609" s="31">
        <v>6028027.9685480399</v>
      </c>
      <c r="AB609" s="31">
        <v>0</v>
      </c>
      <c r="AC609" s="31">
        <v>2244217.7771235602</v>
      </c>
      <c r="AD609" s="31">
        <v>0</v>
      </c>
      <c r="AE609" s="31">
        <v>1240916.79</v>
      </c>
      <c r="AF609" s="31"/>
      <c r="AG609" s="31">
        <v>0</v>
      </c>
      <c r="AH609" s="31">
        <v>0</v>
      </c>
      <c r="AI609" s="31">
        <v>11020152.3193566</v>
      </c>
      <c r="AJ609" s="31">
        <v>0</v>
      </c>
      <c r="AK609" s="31">
        <v>5721714.1000613999</v>
      </c>
      <c r="AL609" s="31">
        <v>0</v>
      </c>
      <c r="AM609" s="31">
        <v>3056047.9632999999</v>
      </c>
      <c r="AN609" s="47">
        <v>328671.8125</v>
      </c>
      <c r="AO609" s="48">
        <v>635580.90554787999</v>
      </c>
      <c r="AP609" s="91">
        <f>+N609-'Приложение №2'!E609</f>
        <v>0</v>
      </c>
      <c r="AQ609" s="88">
        <f>1018647.82-R324</f>
        <v>-226390.84502800007</v>
      </c>
      <c r="AR609" s="6">
        <f t="shared" si="226"/>
        <v>391894.2</v>
      </c>
      <c r="AS609" s="6">
        <f>+(K609*10+L609*20)*12*30-S324</f>
        <v>13831560</v>
      </c>
      <c r="AT609" s="88">
        <f t="shared" si="223"/>
        <v>-11692894.293065999</v>
      </c>
    </row>
    <row r="610" spans="1:46" s="5" customFormat="1">
      <c r="A610" s="120">
        <f t="shared" si="219"/>
        <v>594</v>
      </c>
      <c r="B610" s="121">
        <f t="shared" si="220"/>
        <v>153</v>
      </c>
      <c r="C610" s="68" t="s">
        <v>180</v>
      </c>
      <c r="D610" s="68" t="s">
        <v>631</v>
      </c>
      <c r="E610" s="69" t="s">
        <v>182</v>
      </c>
      <c r="F610" s="69"/>
      <c r="G610" s="69" t="s">
        <v>127</v>
      </c>
      <c r="H610" s="69" t="s">
        <v>183</v>
      </c>
      <c r="I610" s="69" t="s">
        <v>184</v>
      </c>
      <c r="J610" s="79">
        <v>5751.1</v>
      </c>
      <c r="K610" s="79">
        <v>4971.6000000000004</v>
      </c>
      <c r="L610" s="79">
        <v>0</v>
      </c>
      <c r="M610" s="80">
        <v>221</v>
      </c>
      <c r="N610" s="83">
        <f t="shared" si="225"/>
        <v>47427483.083760343</v>
      </c>
      <c r="O610" s="79">
        <v>0</v>
      </c>
      <c r="P610" s="85">
        <v>6666221.4034400797</v>
      </c>
      <c r="Q610" s="85">
        <v>0</v>
      </c>
      <c r="R610" s="85">
        <f t="shared" si="215"/>
        <v>2807456.47</v>
      </c>
      <c r="S610" s="85">
        <f t="shared" si="216"/>
        <v>17897760</v>
      </c>
      <c r="T610" s="85">
        <f>+'Приложение №2'!E610-'Приложение №1'!P610-'Приложение №1'!R610-'Приложение №1'!S610</f>
        <v>20056045.210320264</v>
      </c>
      <c r="U610" s="85">
        <f t="shared" si="217"/>
        <v>9539.6820105721181</v>
      </c>
      <c r="V610" s="85">
        <v>1330.2830200640001</v>
      </c>
      <c r="W610" s="87" t="s">
        <v>502</v>
      </c>
      <c r="X610" s="5">
        <v>1827431.02</v>
      </c>
      <c r="Y610" s="5">
        <f>+(K610*9.1+L610*18.19)*12</f>
        <v>542898.72000000009</v>
      </c>
      <c r="AA610" s="95">
        <f>+N610-'[4]Приложение № 2'!E576</f>
        <v>2280946.8606934398</v>
      </c>
      <c r="AD610" s="95">
        <f>+N610-'[4]Приложение № 2'!E576</f>
        <v>2280946.8606934398</v>
      </c>
      <c r="AP610" s="91">
        <f>+N610-'Приложение №2'!E610</f>
        <v>0</v>
      </c>
      <c r="AQ610" s="5">
        <v>2300353.27</v>
      </c>
      <c r="AR610" s="6">
        <f t="shared" si="226"/>
        <v>507103.2</v>
      </c>
      <c r="AS610" s="6">
        <f>+(K610*10+L610*20)*12*30</f>
        <v>17897760</v>
      </c>
      <c r="AT610" s="88">
        <f t="shared" si="223"/>
        <v>0</v>
      </c>
    </row>
    <row r="611" spans="1:46" s="5" customFormat="1">
      <c r="A611" s="120">
        <f t="shared" si="219"/>
        <v>595</v>
      </c>
      <c r="B611" s="121">
        <f t="shared" si="220"/>
        <v>154</v>
      </c>
      <c r="C611" s="68" t="s">
        <v>180</v>
      </c>
      <c r="D611" s="68" t="s">
        <v>181</v>
      </c>
      <c r="E611" s="69" t="s">
        <v>182</v>
      </c>
      <c r="F611" s="69"/>
      <c r="G611" s="69" t="s">
        <v>127</v>
      </c>
      <c r="H611" s="69" t="s">
        <v>183</v>
      </c>
      <c r="I611" s="69" t="s">
        <v>184</v>
      </c>
      <c r="J611" s="79">
        <v>5677.5</v>
      </c>
      <c r="K611" s="79">
        <v>4896.3999999999996</v>
      </c>
      <c r="L611" s="79">
        <v>72</v>
      </c>
      <c r="M611" s="80">
        <v>216</v>
      </c>
      <c r="N611" s="83">
        <f t="shared" si="225"/>
        <v>18114073.308878101</v>
      </c>
      <c r="O611" s="79">
        <v>0</v>
      </c>
      <c r="P611" s="85">
        <f>+'Приложение №2'!E611</f>
        <v>18114073.308878101</v>
      </c>
      <c r="Q611" s="85">
        <v>0</v>
      </c>
      <c r="R611" s="85">
        <f t="shared" si="215"/>
        <v>0</v>
      </c>
      <c r="S611" s="85">
        <v>0</v>
      </c>
      <c r="T611" s="85">
        <f>+'Приложение №2'!E611-'Приложение №1'!P611-'Приложение №1'!R611-'Приложение №1'!S611</f>
        <v>0</v>
      </c>
      <c r="U611" s="85">
        <f t="shared" si="217"/>
        <v>3699.4676310918435</v>
      </c>
      <c r="V611" s="85">
        <v>1331.2830200640001</v>
      </c>
      <c r="W611" s="87" t="s">
        <v>502</v>
      </c>
      <c r="X611" s="5">
        <v>1825680.39</v>
      </c>
      <c r="Y611" s="5">
        <f>+(K611*9.1+L611*18.19)*12</f>
        <v>550403.04</v>
      </c>
      <c r="AA611" s="95">
        <f>+N611-'[4]Приложение № 2'!E578</f>
        <v>2286458.2530797012</v>
      </c>
      <c r="AD611" s="95">
        <f>+N611-'[4]Приложение № 2'!E578</f>
        <v>2286458.2530797012</v>
      </c>
      <c r="AP611" s="91">
        <f>+N611-'Приложение №2'!E611</f>
        <v>0</v>
      </c>
      <c r="AQ611" s="118">
        <f>2265420.6-R120-R328</f>
        <v>-514120.79999999981</v>
      </c>
      <c r="AR611" s="6">
        <f t="shared" si="226"/>
        <v>514120.8</v>
      </c>
      <c r="AS611" s="6">
        <f>+(K611*10+L611*20)*12*30-S120-S328</f>
        <v>0</v>
      </c>
      <c r="AT611" s="88">
        <f t="shared" si="223"/>
        <v>0</v>
      </c>
    </row>
    <row r="612" spans="1:46">
      <c r="A612" s="120">
        <f t="shared" si="219"/>
        <v>596</v>
      </c>
      <c r="B612" s="121">
        <f t="shared" si="220"/>
        <v>155</v>
      </c>
      <c r="C612" s="68" t="s">
        <v>632</v>
      </c>
      <c r="D612" s="68" t="s">
        <v>633</v>
      </c>
      <c r="E612" s="69">
        <v>2004</v>
      </c>
      <c r="F612" s="69">
        <v>2005</v>
      </c>
      <c r="G612" s="69" t="s">
        <v>58</v>
      </c>
      <c r="H612" s="69">
        <v>7</v>
      </c>
      <c r="I612" s="69">
        <v>3</v>
      </c>
      <c r="J612" s="79">
        <v>3311.6</v>
      </c>
      <c r="K612" s="79">
        <v>2794.8</v>
      </c>
      <c r="L612" s="79">
        <v>0</v>
      </c>
      <c r="M612" s="80">
        <v>75</v>
      </c>
      <c r="N612" s="83">
        <f>SUM(O612:S612)</f>
        <v>5965802.7399999993</v>
      </c>
      <c r="O612" s="79"/>
      <c r="P612" s="85">
        <f>+'Приложение №2'!E612-'Приложение №1'!R612</f>
        <v>4793742.1715999991</v>
      </c>
      <c r="Q612" s="85"/>
      <c r="R612" s="85">
        <v>1172060.5684</v>
      </c>
      <c r="S612" s="94"/>
      <c r="T612" s="94"/>
      <c r="U612" s="85">
        <f t="shared" si="217"/>
        <v>2134.6081079146984</v>
      </c>
      <c r="V612" s="85">
        <v>1332.2830200640001</v>
      </c>
      <c r="W612" s="87" t="s">
        <v>502</v>
      </c>
      <c r="X612" s="88" t="e">
        <f>+#REF!-'[1]Приложение №1'!$P715</f>
        <v>#REF!</v>
      </c>
      <c r="Z612" s="46">
        <f t="shared" si="224"/>
        <v>6068209.4999999991</v>
      </c>
      <c r="AA612" s="31">
        <v>5838134.5613639997</v>
      </c>
      <c r="AB612" s="31">
        <v>0</v>
      </c>
      <c r="AC612" s="31">
        <v>0</v>
      </c>
      <c r="AD612" s="31">
        <v>0</v>
      </c>
      <c r="AE612" s="31">
        <v>0</v>
      </c>
      <c r="AF612" s="31"/>
      <c r="AG612" s="31">
        <v>0</v>
      </c>
      <c r="AH612" s="31">
        <v>0</v>
      </c>
      <c r="AI612" s="31">
        <v>0</v>
      </c>
      <c r="AJ612" s="31">
        <v>0</v>
      </c>
      <c r="AK612" s="31">
        <v>0</v>
      </c>
      <c r="AL612" s="31">
        <v>0</v>
      </c>
      <c r="AM612" s="31">
        <v>99958.34</v>
      </c>
      <c r="AN612" s="31">
        <v>2448.42</v>
      </c>
      <c r="AO612" s="48">
        <v>127668.178636</v>
      </c>
      <c r="AP612" s="91">
        <f>+N612-'Приложение №2'!E612</f>
        <v>0</v>
      </c>
      <c r="AR612" s="6">
        <f>+(K612*13.29+L612*22.52)*12*0.85</f>
        <v>378857.49840000004</v>
      </c>
      <c r="AS612" s="6">
        <f>+(K612*13.29+L612*22.52)*12*30</f>
        <v>13371441.120000001</v>
      </c>
      <c r="AT612" s="88">
        <f t="shared" si="223"/>
        <v>-13371441.120000001</v>
      </c>
    </row>
    <row r="613" spans="1:46">
      <c r="A613" s="120">
        <f t="shared" si="219"/>
        <v>597</v>
      </c>
      <c r="B613" s="121">
        <f t="shared" si="220"/>
        <v>156</v>
      </c>
      <c r="C613" s="68" t="s">
        <v>109</v>
      </c>
      <c r="D613" s="68" t="s">
        <v>393</v>
      </c>
      <c r="E613" s="69">
        <v>1968</v>
      </c>
      <c r="F613" s="69">
        <v>2013</v>
      </c>
      <c r="G613" s="69" t="s">
        <v>58</v>
      </c>
      <c r="H613" s="69">
        <v>4</v>
      </c>
      <c r="I613" s="69">
        <v>3</v>
      </c>
      <c r="J613" s="79">
        <v>2488.5</v>
      </c>
      <c r="K613" s="79">
        <v>2348.1999999999998</v>
      </c>
      <c r="L613" s="79">
        <v>69.599999999999994</v>
      </c>
      <c r="M613" s="80">
        <v>56</v>
      </c>
      <c r="N613" s="83">
        <f t="shared" ref="N613:N644" si="227">SUM(O613:T613)</f>
        <v>17172310.390230015</v>
      </c>
      <c r="O613" s="79"/>
      <c r="P613" s="85"/>
      <c r="Q613" s="85"/>
      <c r="R613" s="85">
        <f t="shared" si="215"/>
        <v>1502454.86</v>
      </c>
      <c r="S613" s="85">
        <f>+AS613</f>
        <v>8954640</v>
      </c>
      <c r="T613" s="85">
        <f>+'Приложение №2'!E613-'Приложение №1'!P613-'Приложение №1'!R613-'Приложение №1'!S613</f>
        <v>6715215.5302300155</v>
      </c>
      <c r="U613" s="85">
        <f t="shared" si="217"/>
        <v>7312.9675454518419</v>
      </c>
      <c r="V613" s="85">
        <v>1333.2830200640001</v>
      </c>
      <c r="W613" s="87" t="s">
        <v>502</v>
      </c>
      <c r="X613" s="88" t="e">
        <f>+#REF!-'[1]Приложение №1'!$P1446</f>
        <v>#REF!</v>
      </c>
      <c r="Z613" s="46">
        <f t="shared" si="224"/>
        <v>5047649.35409299</v>
      </c>
      <c r="AA613" s="31">
        <v>0</v>
      </c>
      <c r="AB613" s="31">
        <v>2080965.3426794701</v>
      </c>
      <c r="AC613" s="31">
        <v>0</v>
      </c>
      <c r="AD613" s="31">
        <v>1397905.6390375199</v>
      </c>
      <c r="AE613" s="31">
        <v>1036272.831972</v>
      </c>
      <c r="AF613" s="31"/>
      <c r="AG613" s="31">
        <v>210866.25214200001</v>
      </c>
      <c r="AH613" s="31">
        <v>0</v>
      </c>
      <c r="AI613" s="31">
        <v>0</v>
      </c>
      <c r="AJ613" s="31">
        <v>0</v>
      </c>
      <c r="AK613" s="31">
        <v>0</v>
      </c>
      <c r="AL613" s="31">
        <v>0</v>
      </c>
      <c r="AM613" s="31">
        <v>173345.08</v>
      </c>
      <c r="AN613" s="31">
        <v>44945.94</v>
      </c>
      <c r="AO613" s="48">
        <v>103348.268262</v>
      </c>
      <c r="AP613" s="91">
        <f>+N613-'Приложение №2'!E613</f>
        <v>0</v>
      </c>
      <c r="AQ613" s="6">
        <v>1248740.06</v>
      </c>
      <c r="AR613" s="6">
        <f>+(K613*10+L613*20)*12*0.85</f>
        <v>253714.8</v>
      </c>
      <c r="AS613" s="6">
        <f>+(K613*10+L613*20)*12*30</f>
        <v>8954640</v>
      </c>
      <c r="AT613" s="88">
        <f t="shared" si="223"/>
        <v>0</v>
      </c>
    </row>
    <row r="614" spans="1:46">
      <c r="A614" s="120">
        <f t="shared" si="219"/>
        <v>598</v>
      </c>
      <c r="B614" s="121">
        <f t="shared" si="220"/>
        <v>157</v>
      </c>
      <c r="C614" s="68" t="s">
        <v>109</v>
      </c>
      <c r="D614" s="68" t="s">
        <v>189</v>
      </c>
      <c r="E614" s="69">
        <v>1977</v>
      </c>
      <c r="F614" s="69">
        <v>2013</v>
      </c>
      <c r="G614" s="69" t="s">
        <v>58</v>
      </c>
      <c r="H614" s="69">
        <v>9</v>
      </c>
      <c r="I614" s="69">
        <v>1</v>
      </c>
      <c r="J614" s="79">
        <v>2365.9899999999998</v>
      </c>
      <c r="K614" s="79">
        <v>1903.5</v>
      </c>
      <c r="L614" s="79">
        <v>136</v>
      </c>
      <c r="M614" s="80">
        <v>70</v>
      </c>
      <c r="N614" s="83">
        <f t="shared" si="227"/>
        <v>15454795.540899958</v>
      </c>
      <c r="O614" s="79"/>
      <c r="P614" s="85">
        <v>3855238.9237903901</v>
      </c>
      <c r="Q614" s="85"/>
      <c r="R614" s="85">
        <f t="shared" si="215"/>
        <v>1622844.307</v>
      </c>
      <c r="S614" s="85">
        <f t="shared" si="216"/>
        <v>7287254.250604419</v>
      </c>
      <c r="T614" s="85">
        <f>+'Приложение №2'!E614-'Приложение №1'!P614-'Приложение №1'!Q614-'Приложение №1'!R614-'Приложение №1'!S614</f>
        <v>2689458.0595051497</v>
      </c>
      <c r="U614" s="85">
        <f t="shared" si="217"/>
        <v>8119.1465935907318</v>
      </c>
      <c r="V614" s="85">
        <v>1334.2830200640001</v>
      </c>
      <c r="W614" s="87" t="s">
        <v>502</v>
      </c>
      <c r="X614" s="88" t="e">
        <f>+#REF!-'[1]Приложение №1'!$P1200</f>
        <v>#REF!</v>
      </c>
      <c r="Z614" s="46">
        <f t="shared" si="224"/>
        <v>26854433.359999958</v>
      </c>
      <c r="AA614" s="31">
        <v>3681294.5645548799</v>
      </c>
      <c r="AB614" s="31">
        <v>2450899.70770344</v>
      </c>
      <c r="AC614" s="31">
        <v>0</v>
      </c>
      <c r="AD614" s="31">
        <v>1346040.4200070801</v>
      </c>
      <c r="AE614" s="31">
        <v>491527.90003841999</v>
      </c>
      <c r="AF614" s="31"/>
      <c r="AG614" s="31">
        <v>205504.30800059999</v>
      </c>
      <c r="AH614" s="31">
        <v>0</v>
      </c>
      <c r="AI614" s="31">
        <v>0</v>
      </c>
      <c r="AJ614" s="31">
        <v>0</v>
      </c>
      <c r="AK614" s="31">
        <v>15124062.916324699</v>
      </c>
      <c r="AL614" s="31">
        <v>0</v>
      </c>
      <c r="AM614" s="31">
        <v>2777050.0558000002</v>
      </c>
      <c r="AN614" s="47">
        <v>268544.33360000001</v>
      </c>
      <c r="AO614" s="48">
        <v>509509.15397083998</v>
      </c>
      <c r="AP614" s="91">
        <f>+N614-'Приложение №2'!E614</f>
        <v>0</v>
      </c>
      <c r="AQ614" s="88">
        <f>1333569.91-R125</f>
        <v>1333569.9099999999</v>
      </c>
      <c r="AR614" s="6">
        <f>+(K614*13.29+L614*22.52)*12*0.85</f>
        <v>289274.397</v>
      </c>
      <c r="AS614" s="6">
        <f>+(K614*13.29+L614*22.52)*12*30-S125</f>
        <v>7287254.250604419</v>
      </c>
      <c r="AT614" s="88">
        <f t="shared" si="223"/>
        <v>0</v>
      </c>
    </row>
    <row r="615" spans="1:46">
      <c r="A615" s="120">
        <f t="shared" si="219"/>
        <v>599</v>
      </c>
      <c r="B615" s="121">
        <f t="shared" si="220"/>
        <v>158</v>
      </c>
      <c r="C615" s="68" t="s">
        <v>109</v>
      </c>
      <c r="D615" s="68" t="s">
        <v>190</v>
      </c>
      <c r="E615" s="69">
        <v>1977</v>
      </c>
      <c r="F615" s="69">
        <v>2013</v>
      </c>
      <c r="G615" s="69" t="s">
        <v>58</v>
      </c>
      <c r="H615" s="69">
        <v>9</v>
      </c>
      <c r="I615" s="69">
        <v>1</v>
      </c>
      <c r="J615" s="79">
        <v>2366.89</v>
      </c>
      <c r="K615" s="79">
        <v>1904.8</v>
      </c>
      <c r="L615" s="79">
        <v>41.8</v>
      </c>
      <c r="M615" s="80">
        <v>59</v>
      </c>
      <c r="N615" s="83">
        <f t="shared" si="227"/>
        <v>15497815.610645961</v>
      </c>
      <c r="O615" s="79"/>
      <c r="P615" s="85">
        <v>4253791.2577114999</v>
      </c>
      <c r="Q615" s="85"/>
      <c r="R615" s="85">
        <f t="shared" si="215"/>
        <v>1267186.1455999999</v>
      </c>
      <c r="S615" s="85">
        <f t="shared" si="216"/>
        <v>6603959.1275602179</v>
      </c>
      <c r="T615" s="85">
        <f>+'Приложение №2'!E615-'Приложение №1'!P615-'Приложение №1'!Q615-'Приложение №1'!R615-'Приложение №1'!S615</f>
        <v>3372879.079774241</v>
      </c>
      <c r="U615" s="85">
        <f t="shared" si="217"/>
        <v>8136.1904717796942</v>
      </c>
      <c r="V615" s="85">
        <v>1335.2830200640001</v>
      </c>
      <c r="W615" s="87" t="s">
        <v>502</v>
      </c>
      <c r="X615" s="88" t="e">
        <f>+#REF!-'[1]Приложение №1'!$P1201</f>
        <v>#REF!</v>
      </c>
      <c r="Z615" s="46">
        <f t="shared" si="224"/>
        <v>28541976.04124596</v>
      </c>
      <c r="AA615" s="31">
        <v>3719699.05</v>
      </c>
      <c r="AB615" s="31">
        <v>2452058.27684286</v>
      </c>
      <c r="AC615" s="31">
        <v>1492645.9296378</v>
      </c>
      <c r="AD615" s="31">
        <v>1346676.7170788399</v>
      </c>
      <c r="AE615" s="31">
        <v>491760.24805782002</v>
      </c>
      <c r="AF615" s="31"/>
      <c r="AG615" s="31">
        <v>205601.44794672</v>
      </c>
      <c r="AH615" s="31">
        <v>0</v>
      </c>
      <c r="AI615" s="31">
        <v>0</v>
      </c>
      <c r="AJ615" s="31">
        <v>0</v>
      </c>
      <c r="AK615" s="31">
        <v>15131212.272876799</v>
      </c>
      <c r="AL615" s="31">
        <v>0</v>
      </c>
      <c r="AM615" s="31">
        <v>2959194.6140999999</v>
      </c>
      <c r="AN615" s="47">
        <v>245562.47510000001</v>
      </c>
      <c r="AO615" s="48">
        <v>497565.00960511999</v>
      </c>
      <c r="AP615" s="91">
        <f>+N615-'Приложение №2'!E615</f>
        <v>0</v>
      </c>
      <c r="AQ615" s="88">
        <f>1227927.06-R126</f>
        <v>999373.64</v>
      </c>
      <c r="AR615" s="6">
        <f>+(K615*13.29+L615*22.52)*12*0.85</f>
        <v>267812.50559999997</v>
      </c>
      <c r="AS615" s="6">
        <f>+(K615*13.29+L615*22.52)*12*30-S126</f>
        <v>6603959.1275602179</v>
      </c>
      <c r="AT615" s="88">
        <f t="shared" si="223"/>
        <v>0</v>
      </c>
    </row>
    <row r="616" spans="1:46">
      <c r="A616" s="120">
        <f t="shared" si="219"/>
        <v>600</v>
      </c>
      <c r="B616" s="121">
        <f t="shared" si="220"/>
        <v>159</v>
      </c>
      <c r="C616" s="68" t="s">
        <v>109</v>
      </c>
      <c r="D616" s="68" t="s">
        <v>634</v>
      </c>
      <c r="E616" s="69">
        <v>1994</v>
      </c>
      <c r="F616" s="69">
        <v>2005</v>
      </c>
      <c r="G616" s="69" t="s">
        <v>58</v>
      </c>
      <c r="H616" s="69">
        <v>5</v>
      </c>
      <c r="I616" s="69">
        <v>2</v>
      </c>
      <c r="J616" s="79">
        <v>2052</v>
      </c>
      <c r="K616" s="79">
        <v>1876.9</v>
      </c>
      <c r="L616" s="79">
        <v>0</v>
      </c>
      <c r="M616" s="80">
        <v>80</v>
      </c>
      <c r="N616" s="83">
        <f t="shared" si="227"/>
        <v>26407589.646799996</v>
      </c>
      <c r="O616" s="79"/>
      <c r="P616" s="85">
        <v>4373889.0319999997</v>
      </c>
      <c r="Q616" s="85"/>
      <c r="R616" s="85">
        <f t="shared" si="215"/>
        <v>893514.12000000011</v>
      </c>
      <c r="S616" s="85">
        <f t="shared" si="216"/>
        <v>6756840</v>
      </c>
      <c r="T616" s="85">
        <f>+'Приложение №2'!E616-'Приложение №1'!P616-'Приложение №1'!R616-'Приложение №1'!S616</f>
        <v>14383346.494799998</v>
      </c>
      <c r="U616" s="85">
        <f t="shared" si="217"/>
        <v>14069.790423997014</v>
      </c>
      <c r="V616" s="85">
        <v>1336.2830200640001</v>
      </c>
      <c r="W616" s="87" t="s">
        <v>502</v>
      </c>
      <c r="X616" s="88" t="e">
        <f>+#REF!-'[1]Приложение №1'!$P1104</f>
        <v>#REF!</v>
      </c>
      <c r="Z616" s="46">
        <f t="shared" si="224"/>
        <v>30419518.07</v>
      </c>
      <c r="AA616" s="31">
        <v>4454647.72709502</v>
      </c>
      <c r="AB616" s="31">
        <v>1587374.11791714</v>
      </c>
      <c r="AC616" s="31">
        <v>1658452.76095254</v>
      </c>
      <c r="AD616" s="31">
        <v>1038296.28299628</v>
      </c>
      <c r="AE616" s="31">
        <v>635267.56802165997</v>
      </c>
      <c r="AF616" s="31"/>
      <c r="AG616" s="31">
        <v>170937.02604636</v>
      </c>
      <c r="AH616" s="31">
        <v>0</v>
      </c>
      <c r="AI616" s="31">
        <v>8143773.8420051998</v>
      </c>
      <c r="AJ616" s="31">
        <v>0</v>
      </c>
      <c r="AK616" s="31">
        <v>4228285.0782631198</v>
      </c>
      <c r="AL616" s="31">
        <v>4560700.3930828199</v>
      </c>
      <c r="AM616" s="31">
        <v>3058573.6593999998</v>
      </c>
      <c r="AN616" s="47">
        <v>304195.18070000003</v>
      </c>
      <c r="AO616" s="48">
        <v>579014.43351986003</v>
      </c>
      <c r="AP616" s="91">
        <f>+N616-'Приложение №2'!E616</f>
        <v>0</v>
      </c>
      <c r="AQ616" s="6">
        <f>929942.06-227871.74</f>
        <v>702070.32000000007</v>
      </c>
      <c r="AR616" s="6">
        <f>+(K616*10+L616*20)*12*0.85</f>
        <v>191443.8</v>
      </c>
      <c r="AS616" s="6">
        <f>+(K616*10+L616*20)*12*30</f>
        <v>6756840</v>
      </c>
      <c r="AT616" s="88">
        <f t="shared" si="223"/>
        <v>0</v>
      </c>
    </row>
    <row r="617" spans="1:46">
      <c r="A617" s="120">
        <f t="shared" si="219"/>
        <v>601</v>
      </c>
      <c r="B617" s="121">
        <f t="shared" si="220"/>
        <v>160</v>
      </c>
      <c r="C617" s="68" t="s">
        <v>109</v>
      </c>
      <c r="D617" s="68" t="s">
        <v>192</v>
      </c>
      <c r="E617" s="69">
        <v>1973</v>
      </c>
      <c r="F617" s="69">
        <v>2013</v>
      </c>
      <c r="G617" s="69" t="s">
        <v>58</v>
      </c>
      <c r="H617" s="69">
        <v>5</v>
      </c>
      <c r="I617" s="69">
        <v>8</v>
      </c>
      <c r="J617" s="79">
        <v>6624.9</v>
      </c>
      <c r="K617" s="79">
        <v>5826</v>
      </c>
      <c r="L617" s="79">
        <v>239.3</v>
      </c>
      <c r="M617" s="80">
        <v>272</v>
      </c>
      <c r="N617" s="83">
        <f t="shared" si="227"/>
        <v>43094120.582404003</v>
      </c>
      <c r="O617" s="79"/>
      <c r="P617" s="85">
        <v>5150859.8834408</v>
      </c>
      <c r="Q617" s="85"/>
      <c r="R617" s="85">
        <f t="shared" si="215"/>
        <v>1910551.2177600001</v>
      </c>
      <c r="S617" s="85">
        <f t="shared" si="216"/>
        <v>22696560</v>
      </c>
      <c r="T617" s="85">
        <f>+'Приложение №2'!E617-'Приложение №1'!P617-'Приложение №1'!R617-'Приложение №1'!S617</f>
        <v>13336149.481203206</v>
      </c>
      <c r="U617" s="85">
        <f t="shared" si="217"/>
        <v>7396.8624411953315</v>
      </c>
      <c r="V617" s="85">
        <v>1337.2830200640001</v>
      </c>
      <c r="W617" s="87" t="s">
        <v>502</v>
      </c>
      <c r="X617" s="88" t="e">
        <f>+#REF!-'[1]Приложение №1'!$P950</f>
        <v>#REF!</v>
      </c>
      <c r="Z617" s="46">
        <f t="shared" si="224"/>
        <v>68280809.790000021</v>
      </c>
      <c r="AA617" s="31">
        <v>14487752.1113816</v>
      </c>
      <c r="AB617" s="31">
        <v>5162581.6814224804</v>
      </c>
      <c r="AC617" s="31">
        <v>5393749.1598622799</v>
      </c>
      <c r="AD617" s="31">
        <v>3376828.00437696</v>
      </c>
      <c r="AE617" s="31">
        <v>2066066.63772516</v>
      </c>
      <c r="AF617" s="31"/>
      <c r="AG617" s="31">
        <v>0</v>
      </c>
      <c r="AH617" s="31">
        <v>0</v>
      </c>
      <c r="AI617" s="31">
        <v>0</v>
      </c>
      <c r="AJ617" s="31">
        <v>0</v>
      </c>
      <c r="AK617" s="31">
        <v>13751557.8881974</v>
      </c>
      <c r="AL617" s="31">
        <v>14832664.840462999</v>
      </c>
      <c r="AM617" s="31">
        <v>7235033.8569999998</v>
      </c>
      <c r="AN617" s="47">
        <v>682808.09790000005</v>
      </c>
      <c r="AO617" s="48">
        <v>1291767.5116711401</v>
      </c>
      <c r="AP617" s="91">
        <f>+N617-'Приложение №2'!E617</f>
        <v>0</v>
      </c>
      <c r="AQ617" s="88">
        <f>3058321.2-R128</f>
        <v>1267482.0177600002</v>
      </c>
      <c r="AR617" s="6">
        <f>+(K617*10+L617*20)*12*0.85</f>
        <v>643069.19999999995</v>
      </c>
      <c r="AS617" s="6">
        <f>+(K617*10+L617*20)*12*30-S128</f>
        <v>22696560</v>
      </c>
      <c r="AT617" s="88">
        <f t="shared" si="223"/>
        <v>0</v>
      </c>
    </row>
    <row r="618" spans="1:46">
      <c r="A618" s="120">
        <f t="shared" si="219"/>
        <v>602</v>
      </c>
      <c r="B618" s="121">
        <f t="shared" si="220"/>
        <v>161</v>
      </c>
      <c r="C618" s="68" t="s">
        <v>109</v>
      </c>
      <c r="D618" s="68" t="s">
        <v>635</v>
      </c>
      <c r="E618" s="69">
        <v>1978</v>
      </c>
      <c r="F618" s="69">
        <v>2013</v>
      </c>
      <c r="G618" s="69" t="s">
        <v>111</v>
      </c>
      <c r="H618" s="69">
        <v>4</v>
      </c>
      <c r="I618" s="69">
        <v>4</v>
      </c>
      <c r="J618" s="79">
        <v>3933.3</v>
      </c>
      <c r="K618" s="79">
        <v>3440.6</v>
      </c>
      <c r="L618" s="79">
        <v>0</v>
      </c>
      <c r="M618" s="80">
        <v>158</v>
      </c>
      <c r="N618" s="83">
        <f t="shared" si="227"/>
        <v>13967958.4</v>
      </c>
      <c r="O618" s="79"/>
      <c r="P618" s="85"/>
      <c r="Q618" s="85"/>
      <c r="R618" s="85">
        <f t="shared" si="215"/>
        <v>1955455.68</v>
      </c>
      <c r="S618" s="85">
        <f>+'Приложение №2'!E618-'Приложение №1'!R618</f>
        <v>12012502.720000001</v>
      </c>
      <c r="T618" s="85">
        <v>0</v>
      </c>
      <c r="U618" s="85">
        <f t="shared" si="217"/>
        <v>4059.7449282101961</v>
      </c>
      <c r="V618" s="85">
        <v>1338.2830200640001</v>
      </c>
      <c r="W618" s="87" t="s">
        <v>502</v>
      </c>
      <c r="X618" s="88" t="e">
        <f>+#REF!-'[1]Приложение №1'!$P1105</f>
        <v>#REF!</v>
      </c>
      <c r="Z618" s="46">
        <f t="shared" si="224"/>
        <v>19368823.829999998</v>
      </c>
      <c r="AA618" s="31">
        <v>5746844.1079849796</v>
      </c>
      <c r="AB618" s="31">
        <v>3323557.0585698602</v>
      </c>
      <c r="AC618" s="31">
        <v>3513245.8927511401</v>
      </c>
      <c r="AD618" s="31">
        <v>2678879.85971676</v>
      </c>
      <c r="AE618" s="31">
        <v>1070157.66392556</v>
      </c>
      <c r="AF618" s="31"/>
      <c r="AG618" s="31">
        <v>285559.1703006</v>
      </c>
      <c r="AH618" s="31">
        <v>0</v>
      </c>
      <c r="AI618" s="31">
        <v>0</v>
      </c>
      <c r="AJ618" s="31">
        <v>0</v>
      </c>
      <c r="AK618" s="31">
        <v>0</v>
      </c>
      <c r="AL618" s="31">
        <v>0</v>
      </c>
      <c r="AM618" s="31">
        <v>2193484.5052</v>
      </c>
      <c r="AN618" s="47">
        <v>193688.2383</v>
      </c>
      <c r="AO618" s="48">
        <v>363407.33325109998</v>
      </c>
      <c r="AP618" s="91">
        <f>+N618-'Приложение №2'!E618</f>
        <v>0</v>
      </c>
      <c r="AQ618" s="6">
        <f>1707040.6-102526.12</f>
        <v>1604514.48</v>
      </c>
      <c r="AR618" s="6">
        <f>+(K618*10+L618*20)*12*0.85</f>
        <v>350941.2</v>
      </c>
      <c r="AS618" s="6">
        <f>+(K618*10+L618*20)*12*30</f>
        <v>12386160</v>
      </c>
      <c r="AT618" s="88">
        <f t="shared" si="223"/>
        <v>-373657.27999999933</v>
      </c>
    </row>
    <row r="619" spans="1:46">
      <c r="A619" s="120">
        <f t="shared" si="219"/>
        <v>603</v>
      </c>
      <c r="B619" s="121">
        <f t="shared" si="220"/>
        <v>162</v>
      </c>
      <c r="C619" s="68" t="s">
        <v>109</v>
      </c>
      <c r="D619" s="68" t="s">
        <v>636</v>
      </c>
      <c r="E619" s="69">
        <v>1984</v>
      </c>
      <c r="F619" s="69">
        <v>2013</v>
      </c>
      <c r="G619" s="69" t="s">
        <v>111</v>
      </c>
      <c r="H619" s="69">
        <v>5</v>
      </c>
      <c r="I619" s="69">
        <v>6</v>
      </c>
      <c r="J619" s="79">
        <v>7065.3</v>
      </c>
      <c r="K619" s="79">
        <v>6214.8</v>
      </c>
      <c r="L619" s="79">
        <v>0</v>
      </c>
      <c r="M619" s="80">
        <v>231</v>
      </c>
      <c r="N619" s="83">
        <f t="shared" si="227"/>
        <v>62722849.571893327</v>
      </c>
      <c r="O619" s="79"/>
      <c r="P619" s="85">
        <v>9745896.1752586607</v>
      </c>
      <c r="Q619" s="85"/>
      <c r="R619" s="85">
        <f t="shared" si="215"/>
        <v>3455766.3000000003</v>
      </c>
      <c r="S619" s="85">
        <f t="shared" si="216"/>
        <v>22373280</v>
      </c>
      <c r="T619" s="85">
        <f>+'Приложение №2'!E619-'Приложение №1'!P619-'Приложение №1'!R619-'Приложение №1'!S619</f>
        <v>27147907.096634664</v>
      </c>
      <c r="U619" s="85">
        <f t="shared" si="217"/>
        <v>10092.496873896718</v>
      </c>
      <c r="V619" s="85">
        <v>1340.2830200640001</v>
      </c>
      <c r="W619" s="87" t="s">
        <v>502</v>
      </c>
      <c r="X619" s="88" t="e">
        <f>+#REF!-'[1]Приложение №1'!$P1107</f>
        <v>#REF!</v>
      </c>
      <c r="Z619" s="46">
        <f t="shared" si="224"/>
        <v>77406979.776293322</v>
      </c>
      <c r="AA619" s="31">
        <v>10370296.479493899</v>
      </c>
      <c r="AB619" s="31">
        <v>5997425.9547111001</v>
      </c>
      <c r="AC619" s="31">
        <v>6339723.2965151398</v>
      </c>
      <c r="AD619" s="31">
        <v>4834092.9101480404</v>
      </c>
      <c r="AE619" s="31">
        <v>1931121.1633392</v>
      </c>
      <c r="AF619" s="31"/>
      <c r="AG619" s="31">
        <v>515297.30068739998</v>
      </c>
      <c r="AH619" s="31">
        <v>0</v>
      </c>
      <c r="AI619" s="31">
        <v>18460706.644926</v>
      </c>
      <c r="AJ619" s="31">
        <v>0</v>
      </c>
      <c r="AK619" s="31"/>
      <c r="AL619" s="31">
        <v>14096028.4779699</v>
      </c>
      <c r="AM619" s="31">
        <v>11578293.868000001</v>
      </c>
      <c r="AN619" s="47">
        <v>1132485.4643999999</v>
      </c>
      <c r="AO619" s="48">
        <v>2151508.2161026401</v>
      </c>
      <c r="AP619" s="91">
        <f>+N619-'Приложение №2'!E619</f>
        <v>0</v>
      </c>
      <c r="AQ619" s="6">
        <v>2821856.7</v>
      </c>
      <c r="AR619" s="6">
        <f>+(K619*10+L619*20)*12*0.85</f>
        <v>633909.6</v>
      </c>
      <c r="AS619" s="6">
        <f>+(K619*10+L619*20)*12*30</f>
        <v>22373280</v>
      </c>
      <c r="AT619" s="88">
        <f t="shared" si="223"/>
        <v>0</v>
      </c>
    </row>
    <row r="620" spans="1:46">
      <c r="A620" s="120">
        <f t="shared" si="219"/>
        <v>604</v>
      </c>
      <c r="B620" s="121">
        <f t="shared" si="220"/>
        <v>163</v>
      </c>
      <c r="C620" s="68" t="s">
        <v>109</v>
      </c>
      <c r="D620" s="68" t="s">
        <v>195</v>
      </c>
      <c r="E620" s="69">
        <v>1977</v>
      </c>
      <c r="F620" s="69">
        <v>2013</v>
      </c>
      <c r="G620" s="69" t="s">
        <v>58</v>
      </c>
      <c r="H620" s="69">
        <v>9</v>
      </c>
      <c r="I620" s="69">
        <v>1</v>
      </c>
      <c r="J620" s="79">
        <v>2362.6</v>
      </c>
      <c r="K620" s="79">
        <v>1902.4</v>
      </c>
      <c r="L620" s="79">
        <v>195.5</v>
      </c>
      <c r="M620" s="80">
        <v>72</v>
      </c>
      <c r="N620" s="83">
        <f t="shared" si="227"/>
        <v>15471833.963888001</v>
      </c>
      <c r="O620" s="79"/>
      <c r="P620" s="85">
        <v>4263457.8798470004</v>
      </c>
      <c r="Q620" s="85"/>
      <c r="R620" s="85">
        <f t="shared" si="215"/>
        <v>1279294.3112000001</v>
      </c>
      <c r="S620" s="85">
        <f t="shared" si="216"/>
        <v>7843284.0034900596</v>
      </c>
      <c r="T620" s="85">
        <f>+'Приложение №2'!E620-'Приложение №1'!P620-'Приложение №1'!Q620-'Приложение №1'!R620-'Приложение №1'!S620</f>
        <v>2085797.7693509394</v>
      </c>
      <c r="U620" s="85">
        <f t="shared" si="217"/>
        <v>8132.7974999411272</v>
      </c>
      <c r="V620" s="85">
        <v>1341.2830200640001</v>
      </c>
      <c r="W620" s="87" t="s">
        <v>502</v>
      </c>
      <c r="X620" s="88" t="e">
        <f>+#REF!-'[1]Приложение №1'!$P1204</f>
        <v>#REF!</v>
      </c>
      <c r="Z620" s="46">
        <f t="shared" si="224"/>
        <v>28501175.670387998</v>
      </c>
      <c r="AA620" s="31">
        <v>3719699.05</v>
      </c>
      <c r="AB620" s="31">
        <v>2447938.89958044</v>
      </c>
      <c r="AC620" s="31">
        <v>1490138.3398477801</v>
      </c>
      <c r="AD620" s="31">
        <v>1344414.3471276001</v>
      </c>
      <c r="AE620" s="31">
        <v>490934.10601116001</v>
      </c>
      <c r="AF620" s="31"/>
      <c r="AG620" s="31">
        <v>205256.04442224</v>
      </c>
      <c r="AH620" s="31">
        <v>0</v>
      </c>
      <c r="AI620" s="31">
        <v>0</v>
      </c>
      <c r="AJ620" s="31">
        <v>0</v>
      </c>
      <c r="AK620" s="31">
        <v>15105792.339437099</v>
      </c>
      <c r="AL620" s="31">
        <v>0</v>
      </c>
      <c r="AM620" s="31">
        <v>2953956.3437999999</v>
      </c>
      <c r="AN620" s="47">
        <v>246262.91500000001</v>
      </c>
      <c r="AO620" s="48">
        <v>496783.28516168002</v>
      </c>
      <c r="AP620" s="91">
        <f>+N620-'Приложение №2'!E620</f>
        <v>0</v>
      </c>
      <c r="AQ620" s="88">
        <f>1288619.08-R131</f>
        <v>976501.64000000013</v>
      </c>
      <c r="AR620" s="6">
        <f>+(K620*13.29+L620*22.52)*12*0.85</f>
        <v>302792.67119999998</v>
      </c>
      <c r="AS620" s="6">
        <f>+(K620*13.29+L620*22.52)*12*30-S131</f>
        <v>7843284.0034900596</v>
      </c>
      <c r="AT620" s="88">
        <f t="shared" si="223"/>
        <v>0</v>
      </c>
    </row>
    <row r="621" spans="1:46">
      <c r="A621" s="120">
        <f t="shared" si="219"/>
        <v>605</v>
      </c>
      <c r="B621" s="121">
        <f t="shared" si="220"/>
        <v>164</v>
      </c>
      <c r="C621" s="68" t="s">
        <v>109</v>
      </c>
      <c r="D621" s="68" t="s">
        <v>637</v>
      </c>
      <c r="E621" s="69">
        <v>1995</v>
      </c>
      <c r="F621" s="69">
        <v>2013</v>
      </c>
      <c r="G621" s="69" t="s">
        <v>58</v>
      </c>
      <c r="H621" s="69">
        <v>4</v>
      </c>
      <c r="I621" s="69">
        <v>3</v>
      </c>
      <c r="J621" s="79">
        <v>1839</v>
      </c>
      <c r="K621" s="79">
        <v>1773.6</v>
      </c>
      <c r="L621" s="79">
        <v>0</v>
      </c>
      <c r="M621" s="80">
        <v>81</v>
      </c>
      <c r="N621" s="83">
        <f t="shared" si="227"/>
        <v>8700505.9915000014</v>
      </c>
      <c r="O621" s="79"/>
      <c r="P621" s="85">
        <v>590238.23750000005</v>
      </c>
      <c r="Q621" s="85"/>
      <c r="R621" s="85">
        <f t="shared" si="215"/>
        <v>910232.0199999999</v>
      </c>
      <c r="S621" s="85">
        <f t="shared" si="216"/>
        <v>6384960</v>
      </c>
      <c r="T621" s="85">
        <f>+'Приложение №2'!E621-'Приложение №1'!P621-'Приложение №1'!R621-'Приложение №1'!S621</f>
        <v>815075.73400000203</v>
      </c>
      <c r="U621" s="85">
        <f t="shared" si="217"/>
        <v>4905.5626925462348</v>
      </c>
      <c r="V621" s="85">
        <v>1342.2830200640001</v>
      </c>
      <c r="W621" s="87" t="s">
        <v>502</v>
      </c>
      <c r="X621" s="88" t="e">
        <f>+#REF!-'[1]Приложение №1'!$P726</f>
        <v>#REF!</v>
      </c>
      <c r="Z621" s="46">
        <f t="shared" si="224"/>
        <v>23166447.680000003</v>
      </c>
      <c r="AA621" s="31">
        <v>4256960.5015337402</v>
      </c>
      <c r="AB621" s="31">
        <v>1516930.03454706</v>
      </c>
      <c r="AC621" s="31">
        <v>1584854.3608997399</v>
      </c>
      <c r="AD621" s="31">
        <v>992219.03665163997</v>
      </c>
      <c r="AE621" s="31">
        <v>0</v>
      </c>
      <c r="AF621" s="31"/>
      <c r="AG621" s="31">
        <v>163351.22964971999</v>
      </c>
      <c r="AH621" s="31">
        <v>0</v>
      </c>
      <c r="AI621" s="31">
        <v>7782371.5100418003</v>
      </c>
      <c r="AJ621" s="31">
        <v>0</v>
      </c>
      <c r="AK621" s="31">
        <v>4040643.3169443598</v>
      </c>
      <c r="AL621" s="31">
        <v>0</v>
      </c>
      <c r="AM621" s="31">
        <v>2152716.9961000001</v>
      </c>
      <c r="AN621" s="47">
        <v>231664.4768</v>
      </c>
      <c r="AO621" s="48">
        <v>444736.21683193999</v>
      </c>
      <c r="AP621" s="91">
        <f>+N621-'Приложение №2'!E621</f>
        <v>0</v>
      </c>
      <c r="AQ621" s="6">
        <v>729324.82</v>
      </c>
      <c r="AR621" s="6">
        <f t="shared" ref="AR621:AR659" si="228">+(K621*10+L621*20)*12*0.85</f>
        <v>180907.19999999998</v>
      </c>
      <c r="AS621" s="6">
        <f>+(K621*10+L621*20)*12*30</f>
        <v>6384960</v>
      </c>
      <c r="AT621" s="88">
        <f t="shared" si="223"/>
        <v>0</v>
      </c>
    </row>
    <row r="622" spans="1:46">
      <c r="A622" s="120">
        <f t="shared" si="219"/>
        <v>606</v>
      </c>
      <c r="B622" s="121">
        <f t="shared" si="220"/>
        <v>165</v>
      </c>
      <c r="C622" s="68" t="s">
        <v>196</v>
      </c>
      <c r="D622" s="68" t="s">
        <v>199</v>
      </c>
      <c r="E622" s="69">
        <v>1969</v>
      </c>
      <c r="F622" s="69">
        <v>2013</v>
      </c>
      <c r="G622" s="69" t="s">
        <v>58</v>
      </c>
      <c r="H622" s="69">
        <v>4</v>
      </c>
      <c r="I622" s="69">
        <v>4</v>
      </c>
      <c r="J622" s="79">
        <v>3016.9</v>
      </c>
      <c r="K622" s="79">
        <v>2778.3</v>
      </c>
      <c r="L622" s="79">
        <v>0</v>
      </c>
      <c r="M622" s="80">
        <v>148</v>
      </c>
      <c r="N622" s="83">
        <f t="shared" si="227"/>
        <v>2524095.1532999999</v>
      </c>
      <c r="O622" s="79"/>
      <c r="P622" s="85">
        <v>549981.94499999995</v>
      </c>
      <c r="Q622" s="85"/>
      <c r="R622" s="85">
        <f t="shared" si="215"/>
        <v>636134.18999999994</v>
      </c>
      <c r="S622" s="85">
        <f t="shared" si="216"/>
        <v>1317036.33</v>
      </c>
      <c r="T622" s="85">
        <f>+'Приложение №2'!E622-'Приложение №1'!P622-'Приложение №1'!R622-'Приложение №1'!S622</f>
        <v>20942.688300000038</v>
      </c>
      <c r="U622" s="85">
        <f t="shared" si="217"/>
        <v>908.50345653817078</v>
      </c>
      <c r="V622" s="85">
        <v>1343.2830200640001</v>
      </c>
      <c r="W622" s="87" t="s">
        <v>502</v>
      </c>
      <c r="X622" s="88" t="e">
        <f>+#REF!-'[1]Приложение №1'!$P1451</f>
        <v>#REF!</v>
      </c>
      <c r="Y622" s="6" t="s">
        <v>200</v>
      </c>
      <c r="Z622" s="46">
        <f t="shared" si="224"/>
        <v>43468971.050000004</v>
      </c>
      <c r="AA622" s="31">
        <v>6634698.5656060204</v>
      </c>
      <c r="AB622" s="31">
        <v>2364215.8595970599</v>
      </c>
      <c r="AC622" s="31">
        <v>2470079.5170193799</v>
      </c>
      <c r="AD622" s="31">
        <v>0</v>
      </c>
      <c r="AE622" s="31">
        <v>946159.85291436</v>
      </c>
      <c r="AF622" s="31"/>
      <c r="AG622" s="31">
        <v>254591.55199296001</v>
      </c>
      <c r="AH622" s="31">
        <v>0</v>
      </c>
      <c r="AI622" s="31">
        <v>12129238.4675742</v>
      </c>
      <c r="AJ622" s="31">
        <v>0</v>
      </c>
      <c r="AK622" s="31">
        <v>6297556.7640778804</v>
      </c>
      <c r="AL622" s="31">
        <v>6792652.1243855404</v>
      </c>
      <c r="AM622" s="31">
        <v>4316528.7304999996</v>
      </c>
      <c r="AN622" s="47">
        <v>434689.71049999999</v>
      </c>
      <c r="AO622" s="48">
        <v>828559.90583259996</v>
      </c>
      <c r="AP622" s="91">
        <f>+N622-'Приложение №2'!E622</f>
        <v>0</v>
      </c>
      <c r="AQ622" s="88">
        <f>1200544.79-R134</f>
        <v>352747.58999999997</v>
      </c>
      <c r="AR622" s="6">
        <f t="shared" si="228"/>
        <v>283386.59999999998</v>
      </c>
      <c r="AS622" s="6">
        <f>+(K622*10+L622*20)*12*30-7837046.47-R134</f>
        <v>1317036.33</v>
      </c>
      <c r="AT622" s="88">
        <f t="shared" si="223"/>
        <v>0</v>
      </c>
    </row>
    <row r="623" spans="1:46">
      <c r="A623" s="120">
        <f t="shared" si="219"/>
        <v>607</v>
      </c>
      <c r="B623" s="121">
        <f t="shared" si="220"/>
        <v>166</v>
      </c>
      <c r="C623" s="68" t="s">
        <v>196</v>
      </c>
      <c r="D623" s="68" t="s">
        <v>398</v>
      </c>
      <c r="E623" s="69">
        <v>1962</v>
      </c>
      <c r="F623" s="69">
        <v>1962</v>
      </c>
      <c r="G623" s="69" t="s">
        <v>58</v>
      </c>
      <c r="H623" s="69">
        <v>2</v>
      </c>
      <c r="I623" s="69">
        <v>1</v>
      </c>
      <c r="J623" s="79">
        <v>618.70000000000005</v>
      </c>
      <c r="K623" s="79">
        <v>460.5</v>
      </c>
      <c r="L623" s="79">
        <v>0</v>
      </c>
      <c r="M623" s="80">
        <v>45</v>
      </c>
      <c r="N623" s="83">
        <f t="shared" si="227"/>
        <v>420332.9558</v>
      </c>
      <c r="O623" s="79"/>
      <c r="P623" s="85">
        <f>+'Приложение №2'!E623-'Приложение №1'!R623-'Приложение №1'!S623</f>
        <v>0</v>
      </c>
      <c r="Q623" s="85"/>
      <c r="R623" s="85">
        <v>0</v>
      </c>
      <c r="S623" s="85">
        <f>+'Приложение №2'!E623-'Приложение №1'!R623</f>
        <v>420332.9558</v>
      </c>
      <c r="T623" s="85">
        <f>+'Приложение №2'!E623-'Приложение №1'!P623-'Приложение №1'!R623-'Приложение №1'!S623</f>
        <v>0</v>
      </c>
      <c r="U623" s="85">
        <f t="shared" si="217"/>
        <v>912.77514831704673</v>
      </c>
      <c r="V623" s="85">
        <v>1344.2830200640001</v>
      </c>
      <c r="W623" s="87" t="s">
        <v>502</v>
      </c>
      <c r="X623" s="88" t="e">
        <f>+#REF!-'[1]Приложение №1'!$P977</f>
        <v>#REF!</v>
      </c>
      <c r="Z623" s="46">
        <f t="shared" si="224"/>
        <v>6521557.4500000011</v>
      </c>
      <c r="AA623" s="31">
        <v>0</v>
      </c>
      <c r="AB623" s="31">
        <v>875995.49980991997</v>
      </c>
      <c r="AC623" s="31">
        <v>411337.83054588002</v>
      </c>
      <c r="AD623" s="31">
        <v>350714.74954488</v>
      </c>
      <c r="AE623" s="31">
        <v>0</v>
      </c>
      <c r="AF623" s="31"/>
      <c r="AG623" s="31">
        <v>0</v>
      </c>
      <c r="AH623" s="31">
        <v>0</v>
      </c>
      <c r="AI623" s="31">
        <v>4074971.6952378</v>
      </c>
      <c r="AJ623" s="31">
        <v>0</v>
      </c>
      <c r="AK623" s="31">
        <v>0</v>
      </c>
      <c r="AL623" s="31">
        <v>0</v>
      </c>
      <c r="AM623" s="31">
        <v>618389.92870000005</v>
      </c>
      <c r="AN623" s="47">
        <v>65215.574500000002</v>
      </c>
      <c r="AO623" s="48">
        <v>124932.17166152</v>
      </c>
      <c r="AP623" s="91">
        <f>+N623-'Приложение №2'!E623</f>
        <v>0</v>
      </c>
      <c r="AQ623" s="88">
        <f>205930.75-R335</f>
        <v>-46971</v>
      </c>
      <c r="AR623" s="6">
        <f t="shared" si="228"/>
        <v>46971</v>
      </c>
      <c r="AS623" s="6">
        <f>+(K623*10+L623*20)*12*30-R335</f>
        <v>1404898.25</v>
      </c>
      <c r="AT623" s="88">
        <f t="shared" si="223"/>
        <v>-984565.2942</v>
      </c>
    </row>
    <row r="624" spans="1:46">
      <c r="A624" s="120">
        <f t="shared" si="219"/>
        <v>608</v>
      </c>
      <c r="B624" s="121">
        <f t="shared" si="220"/>
        <v>167</v>
      </c>
      <c r="C624" s="68" t="s">
        <v>638</v>
      </c>
      <c r="D624" s="68" t="s">
        <v>639</v>
      </c>
      <c r="E624" s="69">
        <v>1964</v>
      </c>
      <c r="F624" s="69">
        <v>1964</v>
      </c>
      <c r="G624" s="69" t="s">
        <v>58</v>
      </c>
      <c r="H624" s="69">
        <v>2</v>
      </c>
      <c r="I624" s="69">
        <v>2</v>
      </c>
      <c r="J624" s="79">
        <v>660.09</v>
      </c>
      <c r="K624" s="79">
        <v>608.58000000000004</v>
      </c>
      <c r="L624" s="79">
        <v>0</v>
      </c>
      <c r="M624" s="80">
        <v>32</v>
      </c>
      <c r="N624" s="83">
        <f t="shared" si="227"/>
        <v>522546.69680000003</v>
      </c>
      <c r="O624" s="79"/>
      <c r="P624" s="85"/>
      <c r="Q624" s="85"/>
      <c r="R624" s="85">
        <f t="shared" si="215"/>
        <v>380233.89</v>
      </c>
      <c r="S624" s="85">
        <f>+'Приложение №2'!E624-'Приложение №1'!R624</f>
        <v>142312.80680000002</v>
      </c>
      <c r="T624" s="85">
        <v>0</v>
      </c>
      <c r="U624" s="85">
        <f t="shared" si="217"/>
        <v>858.63271352985635</v>
      </c>
      <c r="V624" s="85">
        <v>1345.2830200640001</v>
      </c>
      <c r="W624" s="87" t="s">
        <v>502</v>
      </c>
      <c r="X624" s="88" t="e">
        <f>+#REF!-'[1]Приложение №1'!$P738</f>
        <v>#REF!</v>
      </c>
      <c r="Z624" s="46">
        <f t="shared" si="224"/>
        <v>4551398.5399999991</v>
      </c>
      <c r="AA624" s="31">
        <v>1783504.6065618601</v>
      </c>
      <c r="AB624" s="31">
        <v>1085237.2512912001</v>
      </c>
      <c r="AC624" s="31">
        <v>511364.19748848001</v>
      </c>
      <c r="AD624" s="31">
        <v>435798.11897831998</v>
      </c>
      <c r="AE624" s="31">
        <v>0</v>
      </c>
      <c r="AF624" s="31"/>
      <c r="AG624" s="31">
        <v>189558.68370851999</v>
      </c>
      <c r="AH624" s="31">
        <v>0</v>
      </c>
      <c r="AI624" s="31">
        <v>0</v>
      </c>
      <c r="AJ624" s="31">
        <v>0</v>
      </c>
      <c r="AK624" s="31">
        <v>0</v>
      </c>
      <c r="AL624" s="31">
        <v>0</v>
      </c>
      <c r="AM624" s="31">
        <v>412830.33630000002</v>
      </c>
      <c r="AN624" s="47">
        <v>45513.985399999998</v>
      </c>
      <c r="AO624" s="48">
        <v>87591.360271619997</v>
      </c>
      <c r="AP624" s="91">
        <f>+N624-'Приложение №2'!E624</f>
        <v>0</v>
      </c>
      <c r="AQ624" s="6">
        <v>318158.73</v>
      </c>
      <c r="AR624" s="6">
        <f t="shared" si="228"/>
        <v>62075.16</v>
      </c>
      <c r="AS624" s="6">
        <f>+(K624*10+L624*20)*12*30</f>
        <v>2190888</v>
      </c>
      <c r="AT624" s="88">
        <f t="shared" si="223"/>
        <v>-2048575.1932000001</v>
      </c>
    </row>
    <row r="625" spans="1:46">
      <c r="A625" s="120">
        <f t="shared" si="219"/>
        <v>609</v>
      </c>
      <c r="B625" s="121">
        <f t="shared" si="220"/>
        <v>168</v>
      </c>
      <c r="C625" s="68" t="s">
        <v>202</v>
      </c>
      <c r="D625" s="68" t="s">
        <v>640</v>
      </c>
      <c r="E625" s="69">
        <v>1981</v>
      </c>
      <c r="F625" s="69">
        <v>2010</v>
      </c>
      <c r="G625" s="69" t="s">
        <v>58</v>
      </c>
      <c r="H625" s="69">
        <v>2</v>
      </c>
      <c r="I625" s="69">
        <v>2</v>
      </c>
      <c r="J625" s="79">
        <v>774.6</v>
      </c>
      <c r="K625" s="79">
        <v>714.53</v>
      </c>
      <c r="L625" s="79">
        <v>0</v>
      </c>
      <c r="M625" s="80">
        <v>28</v>
      </c>
      <c r="N625" s="83">
        <f t="shared" si="227"/>
        <v>3497618.6288999999</v>
      </c>
      <c r="O625" s="79"/>
      <c r="P625" s="85">
        <f>+'Приложение №2'!E625-'Приложение №1'!R625-'Приложение №1'!S625</f>
        <v>503219.86890000058</v>
      </c>
      <c r="Q625" s="85"/>
      <c r="R625" s="85">
        <f t="shared" si="215"/>
        <v>422090.76</v>
      </c>
      <c r="S625" s="85">
        <f t="shared" si="216"/>
        <v>2572307.9999999995</v>
      </c>
      <c r="T625" s="85">
        <v>0</v>
      </c>
      <c r="U625" s="85">
        <f t="shared" si="217"/>
        <v>4894.9919931983259</v>
      </c>
      <c r="V625" s="85">
        <v>1346.2830200640001</v>
      </c>
      <c r="W625" s="87" t="s">
        <v>502</v>
      </c>
      <c r="X625" s="88" t="e">
        <f>+#REF!-'[1]Приложение №1'!$P741</f>
        <v>#REF!</v>
      </c>
      <c r="Z625" s="46">
        <f t="shared" si="224"/>
        <v>3874188.8</v>
      </c>
      <c r="AA625" s="31">
        <v>2090429.35269168</v>
      </c>
      <c r="AB625" s="31">
        <v>0</v>
      </c>
      <c r="AC625" s="31">
        <v>599365.27642446</v>
      </c>
      <c r="AD625" s="31">
        <v>510794.96876771998</v>
      </c>
      <c r="AE625" s="31">
        <v>0</v>
      </c>
      <c r="AF625" s="31"/>
      <c r="AG625" s="31">
        <v>222179.99235767999</v>
      </c>
      <c r="AH625" s="31">
        <v>0</v>
      </c>
      <c r="AI625" s="31">
        <v>0</v>
      </c>
      <c r="AJ625" s="31">
        <v>0</v>
      </c>
      <c r="AK625" s="31">
        <v>0</v>
      </c>
      <c r="AL625" s="31">
        <v>0</v>
      </c>
      <c r="AM625" s="31">
        <v>337828.2831</v>
      </c>
      <c r="AN625" s="47">
        <v>38741.887999999999</v>
      </c>
      <c r="AO625" s="48">
        <v>74849.038658460006</v>
      </c>
      <c r="AP625" s="91">
        <f>+N625-'Приложение №2'!E625</f>
        <v>0</v>
      </c>
      <c r="AQ625" s="6">
        <v>349208.7</v>
      </c>
      <c r="AR625" s="6">
        <f t="shared" si="228"/>
        <v>72882.06</v>
      </c>
      <c r="AS625" s="6">
        <f>+(K625*10+L625*20)*12*30</f>
        <v>2572307.9999999995</v>
      </c>
      <c r="AT625" s="88">
        <f t="shared" si="223"/>
        <v>0</v>
      </c>
    </row>
    <row r="626" spans="1:46">
      <c r="A626" s="120">
        <f t="shared" si="219"/>
        <v>610</v>
      </c>
      <c r="B626" s="121">
        <f t="shared" si="220"/>
        <v>169</v>
      </c>
      <c r="C626" s="68" t="s">
        <v>202</v>
      </c>
      <c r="D626" s="68" t="s">
        <v>203</v>
      </c>
      <c r="E626" s="69">
        <v>1983</v>
      </c>
      <c r="F626" s="69">
        <v>1983</v>
      </c>
      <c r="G626" s="69" t="s">
        <v>58</v>
      </c>
      <c r="H626" s="69">
        <v>2</v>
      </c>
      <c r="I626" s="69">
        <v>2</v>
      </c>
      <c r="J626" s="79">
        <v>910.77</v>
      </c>
      <c r="K626" s="79">
        <v>841.26</v>
      </c>
      <c r="L626" s="79">
        <v>0</v>
      </c>
      <c r="M626" s="80">
        <v>34</v>
      </c>
      <c r="N626" s="83">
        <f t="shared" si="227"/>
        <v>722841.11670000001</v>
      </c>
      <c r="O626" s="79"/>
      <c r="P626" s="85">
        <v>299229.83</v>
      </c>
      <c r="Q626" s="85"/>
      <c r="R626" s="85">
        <f t="shared" si="215"/>
        <v>73388.679999999978</v>
      </c>
      <c r="S626" s="85">
        <f>+'Приложение №2'!E626-'Приложение №1'!P626-R626</f>
        <v>350222.6067</v>
      </c>
      <c r="T626" s="85">
        <f>+'Приложение №2'!E626-'Приложение №1'!P626-'Приложение №1'!Q626-'Приложение №1'!R626-'Приложение №1'!S626</f>
        <v>0</v>
      </c>
      <c r="U626" s="85">
        <f t="shared" si="217"/>
        <v>859.23628450181877</v>
      </c>
      <c r="V626" s="85">
        <v>1347.2830200640001</v>
      </c>
      <c r="W626" s="87" t="s">
        <v>502</v>
      </c>
      <c r="X626" s="88" t="e">
        <f>+#REF!-'[1]Приложение №1'!$P1219</f>
        <v>#REF!</v>
      </c>
      <c r="Z626" s="46">
        <f t="shared" si="224"/>
        <v>6295969.4100000001</v>
      </c>
      <c r="AA626" s="31">
        <v>2467129.6784152202</v>
      </c>
      <c r="AB626" s="31">
        <v>1501213.4170404</v>
      </c>
      <c r="AC626" s="31">
        <v>707372.31680261996</v>
      </c>
      <c r="AD626" s="31">
        <v>602841.43419444002</v>
      </c>
      <c r="AE626" s="31">
        <v>0</v>
      </c>
      <c r="AF626" s="31"/>
      <c r="AG626" s="31">
        <v>262217.35903776</v>
      </c>
      <c r="AH626" s="31">
        <v>0</v>
      </c>
      <c r="AI626" s="31">
        <v>0</v>
      </c>
      <c r="AJ626" s="31">
        <v>0</v>
      </c>
      <c r="AK626" s="31">
        <v>0</v>
      </c>
      <c r="AL626" s="31">
        <v>0</v>
      </c>
      <c r="AM626" s="31">
        <v>571070.00049999997</v>
      </c>
      <c r="AN626" s="47">
        <v>62959.694100000001</v>
      </c>
      <c r="AO626" s="48">
        <v>121165.50990956</v>
      </c>
      <c r="AP626" s="91">
        <f>+N626-'Приложение №2'!E626</f>
        <v>0</v>
      </c>
      <c r="AQ626" s="88">
        <f>380898.3-R136</f>
        <v>-12419.840000000026</v>
      </c>
      <c r="AR626" s="6">
        <f t="shared" si="228"/>
        <v>85808.52</v>
      </c>
      <c r="AS626" s="6">
        <f>+(K626*10+L626*20)*12*30-S136</f>
        <v>2300423.7981529813</v>
      </c>
      <c r="AT626" s="88">
        <f t="shared" si="223"/>
        <v>-1950201.1914529814</v>
      </c>
    </row>
    <row r="627" spans="1:46">
      <c r="A627" s="120">
        <f t="shared" si="219"/>
        <v>611</v>
      </c>
      <c r="B627" s="121">
        <f t="shared" si="220"/>
        <v>170</v>
      </c>
      <c r="C627" s="68" t="s">
        <v>641</v>
      </c>
      <c r="D627" s="68" t="s">
        <v>642</v>
      </c>
      <c r="E627" s="69">
        <v>1984</v>
      </c>
      <c r="F627" s="69">
        <v>1984</v>
      </c>
      <c r="G627" s="69" t="s">
        <v>58</v>
      </c>
      <c r="H627" s="69">
        <v>2</v>
      </c>
      <c r="I627" s="69">
        <v>2</v>
      </c>
      <c r="J627" s="79">
        <v>638.79999999999995</v>
      </c>
      <c r="K627" s="79">
        <v>591.79999999999995</v>
      </c>
      <c r="L627" s="79">
        <v>0</v>
      </c>
      <c r="M627" s="80">
        <v>27</v>
      </c>
      <c r="N627" s="83">
        <f t="shared" si="227"/>
        <v>3973408.8198000006</v>
      </c>
      <c r="O627" s="79"/>
      <c r="P627" s="85">
        <v>508425.41749999998</v>
      </c>
      <c r="Q627" s="85"/>
      <c r="R627" s="85">
        <f t="shared" si="215"/>
        <v>254173.46</v>
      </c>
      <c r="S627" s="85">
        <f t="shared" si="216"/>
        <v>2130480</v>
      </c>
      <c r="T627" s="85">
        <f>+'Приложение №2'!E627-'Приложение №1'!P627-'Приложение №1'!R627-'Приложение №1'!S627</f>
        <v>1080329.9423000007</v>
      </c>
      <c r="U627" s="85">
        <f t="shared" si="217"/>
        <v>6714.1075021966899</v>
      </c>
      <c r="V627" s="85">
        <v>1348.2830200640001</v>
      </c>
      <c r="W627" s="87" t="s">
        <v>502</v>
      </c>
      <c r="X627" s="88" t="e">
        <f>+#REF!-'[1]Приложение №1'!$P743</f>
        <v>#REF!</v>
      </c>
      <c r="Z627" s="46">
        <f t="shared" si="224"/>
        <v>4418355.1300000008</v>
      </c>
      <c r="AA627" s="31">
        <v>1731370.4004597</v>
      </c>
      <c r="AB627" s="31">
        <v>1053514.3282679401</v>
      </c>
      <c r="AC627" s="31">
        <v>496416.34494899999</v>
      </c>
      <c r="AD627" s="31">
        <v>423059.16646896</v>
      </c>
      <c r="AE627" s="31">
        <v>0</v>
      </c>
      <c r="AF627" s="31"/>
      <c r="AG627" s="31">
        <v>184017.63091067999</v>
      </c>
      <c r="AH627" s="31">
        <v>0</v>
      </c>
      <c r="AI627" s="31">
        <v>0</v>
      </c>
      <c r="AJ627" s="31">
        <v>0</v>
      </c>
      <c r="AK627" s="31">
        <v>0</v>
      </c>
      <c r="AL627" s="31">
        <v>0</v>
      </c>
      <c r="AM627" s="31">
        <v>400762.75890000002</v>
      </c>
      <c r="AN627" s="47">
        <v>44183.551299999999</v>
      </c>
      <c r="AO627" s="48">
        <v>85030.94874372</v>
      </c>
      <c r="AP627" s="91">
        <f>+N627-'Приложение №2'!E627</f>
        <v>0</v>
      </c>
      <c r="AQ627" s="6">
        <v>193809.86</v>
      </c>
      <c r="AR627" s="6">
        <f t="shared" si="228"/>
        <v>60363.6</v>
      </c>
      <c r="AS627" s="6">
        <f>+(K627*10+L627*20)*12*30</f>
        <v>2130480</v>
      </c>
      <c r="AT627" s="88">
        <f t="shared" si="223"/>
        <v>0</v>
      </c>
    </row>
    <row r="628" spans="1:46">
      <c r="A628" s="120">
        <f t="shared" si="219"/>
        <v>612</v>
      </c>
      <c r="B628" s="121">
        <f t="shared" si="220"/>
        <v>171</v>
      </c>
      <c r="C628" s="68" t="s">
        <v>204</v>
      </c>
      <c r="D628" s="68" t="s">
        <v>643</v>
      </c>
      <c r="E628" s="69">
        <v>1961</v>
      </c>
      <c r="F628" s="69">
        <v>2009</v>
      </c>
      <c r="G628" s="69" t="s">
        <v>58</v>
      </c>
      <c r="H628" s="69">
        <v>2</v>
      </c>
      <c r="I628" s="69">
        <v>2</v>
      </c>
      <c r="J628" s="79">
        <v>1068.6199999999999</v>
      </c>
      <c r="K628" s="79">
        <v>637.97</v>
      </c>
      <c r="L628" s="79">
        <v>254.2</v>
      </c>
      <c r="M628" s="80">
        <v>27</v>
      </c>
      <c r="N628" s="83">
        <f t="shared" si="227"/>
        <v>546650.25529999996</v>
      </c>
      <c r="O628" s="79"/>
      <c r="P628" s="85"/>
      <c r="Q628" s="85"/>
      <c r="R628" s="85">
        <f t="shared" si="215"/>
        <v>91300.090000000055</v>
      </c>
      <c r="S628" s="85">
        <f>+'Приложение №2'!E628-'Приложение №1'!R628</f>
        <v>455350.16529999988</v>
      </c>
      <c r="T628" s="85">
        <v>0</v>
      </c>
      <c r="U628" s="85">
        <f t="shared" si="217"/>
        <v>856.85887314450508</v>
      </c>
      <c r="V628" s="85">
        <v>1349.2830200640001</v>
      </c>
      <c r="W628" s="87" t="s">
        <v>502</v>
      </c>
      <c r="X628" s="88" t="e">
        <f>+#REF!-'[1]Приложение №1'!$P744</f>
        <v>#REF!</v>
      </c>
      <c r="Z628" s="46">
        <f t="shared" si="224"/>
        <v>614213.7699999999</v>
      </c>
      <c r="AA628" s="31">
        <v>0</v>
      </c>
      <c r="AB628" s="31">
        <v>0</v>
      </c>
      <c r="AC628" s="31">
        <v>534951.93983657996</v>
      </c>
      <c r="AD628" s="31">
        <v>0</v>
      </c>
      <c r="AE628" s="31">
        <v>0</v>
      </c>
      <c r="AF628" s="31"/>
      <c r="AG628" s="31">
        <v>0</v>
      </c>
      <c r="AH628" s="31">
        <v>0</v>
      </c>
      <c r="AI628" s="31">
        <v>0</v>
      </c>
      <c r="AJ628" s="31">
        <v>0</v>
      </c>
      <c r="AK628" s="31">
        <v>0</v>
      </c>
      <c r="AL628" s="31">
        <v>0</v>
      </c>
      <c r="AM628" s="31">
        <v>61421.377</v>
      </c>
      <c r="AN628" s="47">
        <v>6142.1377000000002</v>
      </c>
      <c r="AO628" s="48">
        <v>11698.31546342</v>
      </c>
      <c r="AP628" s="91">
        <f>+N628-'Приложение №2'!E628</f>
        <v>0</v>
      </c>
      <c r="AQ628" s="6">
        <f>262822.65-288452.3</f>
        <v>-25629.649999999965</v>
      </c>
      <c r="AR628" s="6">
        <f t="shared" si="228"/>
        <v>116929.74000000002</v>
      </c>
      <c r="AS628" s="6">
        <f>+(K628*10+L628*20)*12*30-886844.04</f>
        <v>3240087.9600000009</v>
      </c>
      <c r="AT628" s="88">
        <f t="shared" si="223"/>
        <v>-2784737.7947000009</v>
      </c>
    </row>
    <row r="629" spans="1:46">
      <c r="A629" s="120">
        <f t="shared" si="219"/>
        <v>613</v>
      </c>
      <c r="B629" s="121">
        <f t="shared" si="220"/>
        <v>172</v>
      </c>
      <c r="C629" s="68" t="s">
        <v>204</v>
      </c>
      <c r="D629" s="68" t="s">
        <v>644</v>
      </c>
      <c r="E629" s="69">
        <v>1964</v>
      </c>
      <c r="F629" s="69">
        <v>2009</v>
      </c>
      <c r="G629" s="69" t="s">
        <v>58</v>
      </c>
      <c r="H629" s="69">
        <v>2</v>
      </c>
      <c r="I629" s="69">
        <v>2</v>
      </c>
      <c r="J629" s="79">
        <v>814.22</v>
      </c>
      <c r="K629" s="79">
        <v>596</v>
      </c>
      <c r="L629" s="79">
        <v>218.22</v>
      </c>
      <c r="M629" s="80">
        <v>18</v>
      </c>
      <c r="N629" s="83">
        <f t="shared" si="227"/>
        <v>510906.35119999998</v>
      </c>
      <c r="O629" s="79"/>
      <c r="P629" s="85"/>
      <c r="Q629" s="85"/>
      <c r="R629" s="85">
        <f t="shared" si="215"/>
        <v>87262.269999999975</v>
      </c>
      <c r="S629" s="85">
        <f>+'Приложение №2'!E629-'Приложение №1'!R629</f>
        <v>423644.08120000002</v>
      </c>
      <c r="T629" s="85">
        <v>0</v>
      </c>
      <c r="U629" s="85">
        <f t="shared" si="217"/>
        <v>857.22542147651006</v>
      </c>
      <c r="V629" s="85">
        <v>1350.2830200640001</v>
      </c>
      <c r="W629" s="87" t="s">
        <v>502</v>
      </c>
      <c r="X629" s="88" t="e">
        <f>+#REF!-'[1]Приложение №1'!$P745</f>
        <v>#REF!</v>
      </c>
      <c r="Z629" s="46">
        <f t="shared" si="224"/>
        <v>574052.08000000007</v>
      </c>
      <c r="AA629" s="31">
        <v>0</v>
      </c>
      <c r="AB629" s="31">
        <v>0</v>
      </c>
      <c r="AC629" s="31">
        <v>499972.95528431999</v>
      </c>
      <c r="AD629" s="31">
        <v>0</v>
      </c>
      <c r="AE629" s="31">
        <v>0</v>
      </c>
      <c r="AF629" s="31"/>
      <c r="AG629" s="31">
        <v>0</v>
      </c>
      <c r="AH629" s="31">
        <v>0</v>
      </c>
      <c r="AI629" s="31">
        <v>0</v>
      </c>
      <c r="AJ629" s="31">
        <v>0</v>
      </c>
      <c r="AK629" s="31">
        <v>0</v>
      </c>
      <c r="AL629" s="31">
        <v>0</v>
      </c>
      <c r="AM629" s="31">
        <v>57405.207999999999</v>
      </c>
      <c r="AN629" s="47">
        <v>5740.5208000000002</v>
      </c>
      <c r="AO629" s="48">
        <v>10933.395915679999</v>
      </c>
      <c r="AP629" s="91">
        <f>+N629-'Приложение №2'!E629</f>
        <v>0</v>
      </c>
      <c r="AQ629" s="6">
        <f>259230.15-277276.76</f>
        <v>-18046.610000000015</v>
      </c>
      <c r="AR629" s="6">
        <f t="shared" si="228"/>
        <v>105308.87999999999</v>
      </c>
      <c r="AS629" s="6">
        <f>+(K629*10+L629*20)*12*30-756724.06</f>
        <v>2960059.9399999995</v>
      </c>
      <c r="AT629" s="88">
        <f t="shared" si="223"/>
        <v>-2536415.8587999996</v>
      </c>
    </row>
    <row r="630" spans="1:46">
      <c r="A630" s="120">
        <f t="shared" si="219"/>
        <v>614</v>
      </c>
      <c r="B630" s="121">
        <f t="shared" si="220"/>
        <v>173</v>
      </c>
      <c r="C630" s="68" t="s">
        <v>204</v>
      </c>
      <c r="D630" s="68" t="s">
        <v>645</v>
      </c>
      <c r="E630" s="69">
        <v>1969</v>
      </c>
      <c r="F630" s="69">
        <v>1969</v>
      </c>
      <c r="G630" s="69" t="s">
        <v>58</v>
      </c>
      <c r="H630" s="69">
        <v>2</v>
      </c>
      <c r="I630" s="69">
        <v>2</v>
      </c>
      <c r="J630" s="79">
        <v>842.59</v>
      </c>
      <c r="K630" s="79">
        <v>626.4</v>
      </c>
      <c r="L630" s="79">
        <v>216.19</v>
      </c>
      <c r="M630" s="80">
        <v>29</v>
      </c>
      <c r="N630" s="83">
        <f t="shared" si="227"/>
        <v>536929.96899999992</v>
      </c>
      <c r="O630" s="79"/>
      <c r="P630" s="85"/>
      <c r="Q630" s="85"/>
      <c r="R630" s="85">
        <f t="shared" si="215"/>
        <v>119974.64999999995</v>
      </c>
      <c r="S630" s="85">
        <f>+'Приложение №2'!E630-'Приложение №1'!R630</f>
        <v>416955.31899999996</v>
      </c>
      <c r="T630" s="85">
        <v>0</v>
      </c>
      <c r="U630" s="85">
        <f t="shared" si="217"/>
        <v>857.16789431673044</v>
      </c>
      <c r="V630" s="85">
        <v>1351.2830200640001</v>
      </c>
      <c r="W630" s="87" t="s">
        <v>502</v>
      </c>
      <c r="X630" s="88">
        <f>+S630-'[1]Приложение №1'!$P749</f>
        <v>-186336.78100000002</v>
      </c>
      <c r="Z630" s="46">
        <f t="shared" si="224"/>
        <v>603292.09999999986</v>
      </c>
      <c r="AA630" s="31">
        <v>0</v>
      </c>
      <c r="AB630" s="31">
        <v>0</v>
      </c>
      <c r="AC630" s="31">
        <v>525439.66766339995</v>
      </c>
      <c r="AD630" s="31">
        <v>0</v>
      </c>
      <c r="AE630" s="31">
        <v>0</v>
      </c>
      <c r="AF630" s="31"/>
      <c r="AG630" s="31">
        <v>0</v>
      </c>
      <c r="AH630" s="31">
        <v>0</v>
      </c>
      <c r="AI630" s="31">
        <v>0</v>
      </c>
      <c r="AJ630" s="31">
        <v>0</v>
      </c>
      <c r="AK630" s="31">
        <v>0</v>
      </c>
      <c r="AL630" s="31">
        <v>0</v>
      </c>
      <c r="AM630" s="31">
        <v>60329.21</v>
      </c>
      <c r="AN630" s="47">
        <v>6032.9210000000003</v>
      </c>
      <c r="AO630" s="48">
        <v>11490.3013366</v>
      </c>
      <c r="AP630" s="91">
        <f>+N630-'Приложение №2'!E630</f>
        <v>0</v>
      </c>
      <c r="AQ630" s="6">
        <f>308865.66-296886.57</f>
        <v>11979.089999999967</v>
      </c>
      <c r="AR630" s="6">
        <f t="shared" si="228"/>
        <v>107995.55999999998</v>
      </c>
      <c r="AS630" s="6">
        <f>+(K630*10+L630*20)*12*30-514905.43</f>
        <v>3296702.5699999994</v>
      </c>
      <c r="AT630" s="88">
        <f t="shared" si="223"/>
        <v>-2879747.2509999992</v>
      </c>
    </row>
    <row r="631" spans="1:46">
      <c r="A631" s="120">
        <f t="shared" si="219"/>
        <v>615</v>
      </c>
      <c r="B631" s="121">
        <f t="shared" si="220"/>
        <v>174</v>
      </c>
      <c r="C631" s="68" t="s">
        <v>204</v>
      </c>
      <c r="D631" s="68" t="s">
        <v>646</v>
      </c>
      <c r="E631" s="69">
        <v>1963</v>
      </c>
      <c r="F631" s="69">
        <v>2008</v>
      </c>
      <c r="G631" s="69" t="s">
        <v>58</v>
      </c>
      <c r="H631" s="69">
        <v>2</v>
      </c>
      <c r="I631" s="69">
        <v>2</v>
      </c>
      <c r="J631" s="79">
        <v>815.23</v>
      </c>
      <c r="K631" s="79">
        <v>621.87</v>
      </c>
      <c r="L631" s="79">
        <v>0</v>
      </c>
      <c r="M631" s="80">
        <v>50</v>
      </c>
      <c r="N631" s="83">
        <f t="shared" si="227"/>
        <v>1607331.6175056919</v>
      </c>
      <c r="O631" s="79"/>
      <c r="P631" s="85"/>
      <c r="Q631" s="85"/>
      <c r="R631" s="85">
        <f t="shared" si="215"/>
        <v>306089.34999999998</v>
      </c>
      <c r="S631" s="85">
        <f>+'Приложение №2'!E631-'Приложение №1'!R631</f>
        <v>1301242.2675056919</v>
      </c>
      <c r="T631" s="85">
        <v>0</v>
      </c>
      <c r="U631" s="85">
        <f t="shared" si="217"/>
        <v>2584.6746385992119</v>
      </c>
      <c r="V631" s="85">
        <v>1352.2830200640001</v>
      </c>
      <c r="W631" s="87" t="s">
        <v>502</v>
      </c>
      <c r="X631" s="88" t="e">
        <f>+#REF!-'[1]Приложение №1'!$P750</f>
        <v>#REF!</v>
      </c>
      <c r="Z631" s="46">
        <f t="shared" si="224"/>
        <v>2343434.8514670692</v>
      </c>
      <c r="AA631" s="31">
        <v>0</v>
      </c>
      <c r="AB631" s="31">
        <v>0</v>
      </c>
      <c r="AC631" s="31">
        <v>468089.23673358001</v>
      </c>
      <c r="AD631" s="31">
        <v>0</v>
      </c>
      <c r="AE631" s="31">
        <v>0</v>
      </c>
      <c r="AF631" s="31"/>
      <c r="AG631" s="31">
        <v>0</v>
      </c>
      <c r="AH631" s="31">
        <v>0</v>
      </c>
      <c r="AI631" s="31">
        <v>0</v>
      </c>
      <c r="AJ631" s="31">
        <v>0</v>
      </c>
      <c r="AK631" s="31">
        <v>0</v>
      </c>
      <c r="AL631" s="31">
        <v>1572934.7208910701</v>
      </c>
      <c r="AM631" s="31">
        <v>234343.48514670701</v>
      </c>
      <c r="AN631" s="47">
        <v>23434.348514670699</v>
      </c>
      <c r="AO631" s="48">
        <v>44633.060181041903</v>
      </c>
      <c r="AP631" s="91">
        <f>+N631-'Приложение №2'!E631</f>
        <v>0</v>
      </c>
      <c r="AQ631" s="6">
        <v>242658.61</v>
      </c>
      <c r="AR631" s="6">
        <f t="shared" si="228"/>
        <v>63430.739999999991</v>
      </c>
      <c r="AS631" s="6">
        <f>+(K631*10+L631*20)*12*30</f>
        <v>2238732</v>
      </c>
      <c r="AT631" s="88">
        <f t="shared" si="223"/>
        <v>-937489.73249430815</v>
      </c>
    </row>
    <row r="632" spans="1:46">
      <c r="A632" s="120">
        <f t="shared" si="219"/>
        <v>616</v>
      </c>
      <c r="B632" s="121">
        <f t="shared" si="220"/>
        <v>175</v>
      </c>
      <c r="C632" s="68" t="s">
        <v>204</v>
      </c>
      <c r="D632" s="68" t="s">
        <v>647</v>
      </c>
      <c r="E632" s="69">
        <v>1971</v>
      </c>
      <c r="F632" s="69">
        <v>2009</v>
      </c>
      <c r="G632" s="69" t="s">
        <v>58</v>
      </c>
      <c r="H632" s="69">
        <v>4</v>
      </c>
      <c r="I632" s="69">
        <v>4</v>
      </c>
      <c r="J632" s="79">
        <v>3316.04</v>
      </c>
      <c r="K632" s="79">
        <v>2384.75</v>
      </c>
      <c r="L632" s="79">
        <v>776.54</v>
      </c>
      <c r="M632" s="80">
        <v>114</v>
      </c>
      <c r="N632" s="83">
        <f t="shared" si="227"/>
        <v>1011727.4449</v>
      </c>
      <c r="O632" s="79"/>
      <c r="P632" s="85"/>
      <c r="Q632" s="85"/>
      <c r="R632" s="85">
        <f>+'Приложение №2'!E632</f>
        <v>1011727.4449</v>
      </c>
      <c r="S632" s="85">
        <f>+'Приложение №2'!E632-'Приложение №1'!R632</f>
        <v>0</v>
      </c>
      <c r="T632" s="85">
        <v>0</v>
      </c>
      <c r="U632" s="85">
        <f t="shared" si="217"/>
        <v>424.24884994234196</v>
      </c>
      <c r="V632" s="85">
        <v>1353.2830200640001</v>
      </c>
      <c r="W632" s="87" t="s">
        <v>502</v>
      </c>
      <c r="X632" s="88" t="e">
        <f>+#REF!-'[1]Приложение №1'!$P751</f>
        <v>#REF!</v>
      </c>
      <c r="Z632" s="46">
        <f t="shared" si="224"/>
        <v>1136772.4099999999</v>
      </c>
      <c r="AA632" s="31">
        <v>0</v>
      </c>
      <c r="AB632" s="31">
        <v>0</v>
      </c>
      <c r="AC632" s="31">
        <v>990076.47757913999</v>
      </c>
      <c r="AD632" s="31">
        <v>0</v>
      </c>
      <c r="AE632" s="31">
        <v>0</v>
      </c>
      <c r="AF632" s="31"/>
      <c r="AG632" s="31">
        <v>0</v>
      </c>
      <c r="AH632" s="31">
        <v>0</v>
      </c>
      <c r="AI632" s="31">
        <v>0</v>
      </c>
      <c r="AJ632" s="31">
        <v>0</v>
      </c>
      <c r="AK632" s="31">
        <v>0</v>
      </c>
      <c r="AL632" s="31">
        <v>0</v>
      </c>
      <c r="AM632" s="31">
        <v>113677.24099999999</v>
      </c>
      <c r="AN632" s="47">
        <v>11367.724099999999</v>
      </c>
      <c r="AO632" s="48">
        <v>21650.96732086</v>
      </c>
      <c r="AP632" s="91">
        <f>+N632-'Приложение №2'!E632</f>
        <v>0</v>
      </c>
      <c r="AQ632" s="6">
        <v>1090050.46</v>
      </c>
      <c r="AR632" s="6">
        <f t="shared" si="228"/>
        <v>401658.66000000003</v>
      </c>
      <c r="AS632" s="6">
        <f>+(K632*10+L632*20)*12*30</f>
        <v>14176188.000000002</v>
      </c>
      <c r="AT632" s="88">
        <f t="shared" si="223"/>
        <v>-14176188.000000002</v>
      </c>
    </row>
    <row r="633" spans="1:46">
      <c r="A633" s="120">
        <f t="shared" si="219"/>
        <v>617</v>
      </c>
      <c r="B633" s="121">
        <f t="shared" si="220"/>
        <v>176</v>
      </c>
      <c r="C633" s="68" t="s">
        <v>204</v>
      </c>
      <c r="D633" s="68" t="s">
        <v>648</v>
      </c>
      <c r="E633" s="69">
        <v>1975</v>
      </c>
      <c r="F633" s="69">
        <v>2008</v>
      </c>
      <c r="G633" s="69" t="s">
        <v>58</v>
      </c>
      <c r="H633" s="69">
        <v>2</v>
      </c>
      <c r="I633" s="69">
        <v>2</v>
      </c>
      <c r="J633" s="79">
        <v>772.26</v>
      </c>
      <c r="K633" s="79">
        <v>695.29</v>
      </c>
      <c r="L633" s="79">
        <v>0</v>
      </c>
      <c r="M633" s="80">
        <v>34</v>
      </c>
      <c r="N633" s="83">
        <f t="shared" si="227"/>
        <v>3172147.2374999998</v>
      </c>
      <c r="O633" s="79"/>
      <c r="P633" s="85">
        <f>+'Приложение №2'!E633-'Приложение №1'!R633-'Приложение №1'!S633</f>
        <v>353690.84750000015</v>
      </c>
      <c r="Q633" s="85"/>
      <c r="R633" s="85">
        <f t="shared" si="215"/>
        <v>315412.39</v>
      </c>
      <c r="S633" s="85">
        <f t="shared" si="216"/>
        <v>2503043.9999999995</v>
      </c>
      <c r="T633" s="85">
        <f>+'Приложение №2'!E633-'Приложение №1'!P633-'Приложение №1'!R633-'Приложение №1'!S633</f>
        <v>0</v>
      </c>
      <c r="U633" s="85">
        <f t="shared" si="217"/>
        <v>4562.336920565519</v>
      </c>
      <c r="V633" s="85">
        <v>1354.2830200640001</v>
      </c>
      <c r="W633" s="87" t="s">
        <v>502</v>
      </c>
      <c r="X633" s="88" t="e">
        <f>+#REF!-'[1]Приложение №1'!$P759</f>
        <v>#REF!</v>
      </c>
      <c r="Z633" s="46">
        <f t="shared" si="224"/>
        <v>3527367.4699999997</v>
      </c>
      <c r="AA633" s="31">
        <v>1382229.2362897201</v>
      </c>
      <c r="AB633" s="31">
        <v>841066.88252748002</v>
      </c>
      <c r="AC633" s="31">
        <v>396311.02602629998</v>
      </c>
      <c r="AD633" s="31">
        <v>337746.75668411999</v>
      </c>
      <c r="AE633" s="31">
        <v>0</v>
      </c>
      <c r="AF633" s="31"/>
      <c r="AG633" s="31">
        <v>146909.38508988</v>
      </c>
      <c r="AH633" s="31">
        <v>0</v>
      </c>
      <c r="AI633" s="31">
        <v>0</v>
      </c>
      <c r="AJ633" s="31">
        <v>0</v>
      </c>
      <c r="AK633" s="31">
        <v>0</v>
      </c>
      <c r="AL633" s="31">
        <v>0</v>
      </c>
      <c r="AM633" s="31">
        <v>319946.55780000001</v>
      </c>
      <c r="AN633" s="47">
        <v>35273.674700000003</v>
      </c>
      <c r="AO633" s="48">
        <v>67883.950882499994</v>
      </c>
      <c r="AP633" s="91">
        <f>+N633-'Приложение №2'!E633</f>
        <v>0</v>
      </c>
      <c r="AQ633" s="6">
        <v>244492.81</v>
      </c>
      <c r="AR633" s="6">
        <f t="shared" si="228"/>
        <v>70919.579999999987</v>
      </c>
      <c r="AS633" s="6">
        <f>+(K633*10+L633*20)*12*30</f>
        <v>2503043.9999999995</v>
      </c>
      <c r="AT633" s="88">
        <f t="shared" si="223"/>
        <v>0</v>
      </c>
    </row>
    <row r="634" spans="1:46">
      <c r="A634" s="120">
        <f t="shared" si="219"/>
        <v>618</v>
      </c>
      <c r="B634" s="121">
        <f t="shared" si="220"/>
        <v>177</v>
      </c>
      <c r="C634" s="68" t="s">
        <v>204</v>
      </c>
      <c r="D634" s="68" t="s">
        <v>649</v>
      </c>
      <c r="E634" s="69">
        <v>1962</v>
      </c>
      <c r="F634" s="69">
        <v>2003</v>
      </c>
      <c r="G634" s="69" t="s">
        <v>58</v>
      </c>
      <c r="H634" s="69">
        <v>2</v>
      </c>
      <c r="I634" s="69">
        <v>2</v>
      </c>
      <c r="J634" s="79">
        <v>1001.33</v>
      </c>
      <c r="K634" s="79">
        <v>596.02</v>
      </c>
      <c r="L634" s="79">
        <v>0</v>
      </c>
      <c r="M634" s="80">
        <v>24</v>
      </c>
      <c r="N634" s="83">
        <f t="shared" si="227"/>
        <v>546007.38159999996</v>
      </c>
      <c r="O634" s="79"/>
      <c r="P634" s="85"/>
      <c r="Q634" s="85"/>
      <c r="R634" s="85">
        <f t="shared" si="215"/>
        <v>68416.530000000013</v>
      </c>
      <c r="S634" s="85">
        <f>+'Приложение №2'!E634-'Приложение №1'!R634</f>
        <v>477590.85159999994</v>
      </c>
      <c r="T634" s="85">
        <v>0</v>
      </c>
      <c r="U634" s="85">
        <f t="shared" si="217"/>
        <v>916.08902654273345</v>
      </c>
      <c r="V634" s="85">
        <v>1355.2830200640001</v>
      </c>
      <c r="W634" s="87" t="s">
        <v>502</v>
      </c>
      <c r="X634" s="88" t="e">
        <f>+#REF!-'[1]Приложение №1'!$P766</f>
        <v>#REF!</v>
      </c>
      <c r="Z634" s="46">
        <f t="shared" si="224"/>
        <v>613491.43999999994</v>
      </c>
      <c r="AA634" s="31">
        <v>0</v>
      </c>
      <c r="AB634" s="31">
        <v>0</v>
      </c>
      <c r="AC634" s="31">
        <v>534322.82363375998</v>
      </c>
      <c r="AD634" s="31">
        <v>0</v>
      </c>
      <c r="AE634" s="31">
        <v>0</v>
      </c>
      <c r="AF634" s="31"/>
      <c r="AG634" s="31">
        <v>0</v>
      </c>
      <c r="AH634" s="31">
        <v>0</v>
      </c>
      <c r="AI634" s="31">
        <v>0</v>
      </c>
      <c r="AJ634" s="31">
        <v>0</v>
      </c>
      <c r="AK634" s="31">
        <v>0</v>
      </c>
      <c r="AL634" s="31">
        <v>0</v>
      </c>
      <c r="AM634" s="31">
        <v>61349.144</v>
      </c>
      <c r="AN634" s="47">
        <v>6134.9143999999997</v>
      </c>
      <c r="AO634" s="48">
        <v>11684.55796624</v>
      </c>
      <c r="AP634" s="91">
        <f>+N634-'Приложение №2'!E634</f>
        <v>0</v>
      </c>
      <c r="AQ634" s="6">
        <f>230645.2-223022.71</f>
        <v>7622.4900000000198</v>
      </c>
      <c r="AR634" s="6">
        <f t="shared" si="228"/>
        <v>60794.039999999994</v>
      </c>
      <c r="AS634" s="6">
        <f>+(K634*10+L634*20)*12*30-1056428.77</f>
        <v>1089243.23</v>
      </c>
      <c r="AT634" s="88">
        <f t="shared" si="223"/>
        <v>-611652.37840000005</v>
      </c>
    </row>
    <row r="635" spans="1:46">
      <c r="A635" s="120">
        <f t="shared" si="219"/>
        <v>619</v>
      </c>
      <c r="B635" s="121">
        <f t="shared" si="220"/>
        <v>178</v>
      </c>
      <c r="C635" s="68" t="s">
        <v>204</v>
      </c>
      <c r="D635" s="68" t="s">
        <v>650</v>
      </c>
      <c r="E635" s="69">
        <v>1962</v>
      </c>
      <c r="F635" s="69">
        <v>2004</v>
      </c>
      <c r="G635" s="69" t="s">
        <v>58</v>
      </c>
      <c r="H635" s="69">
        <v>2</v>
      </c>
      <c r="I635" s="69">
        <v>2</v>
      </c>
      <c r="J635" s="79">
        <v>1037.76</v>
      </c>
      <c r="K635" s="79">
        <v>623.46</v>
      </c>
      <c r="L635" s="79">
        <v>0</v>
      </c>
      <c r="M635" s="80">
        <v>19</v>
      </c>
      <c r="N635" s="83">
        <f t="shared" si="227"/>
        <v>531478.38080000004</v>
      </c>
      <c r="O635" s="79"/>
      <c r="P635" s="85"/>
      <c r="Q635" s="85"/>
      <c r="R635" s="85">
        <f t="shared" si="215"/>
        <v>91115.91</v>
      </c>
      <c r="S635" s="85">
        <f>+'Приложение №2'!E635-'Приложение №1'!R635</f>
        <v>440362.47080000001</v>
      </c>
      <c r="T635" s="85">
        <v>0</v>
      </c>
      <c r="U635" s="85">
        <f t="shared" si="217"/>
        <v>852.46588522118498</v>
      </c>
      <c r="V635" s="85">
        <v>1356.2830200640001</v>
      </c>
      <c r="W635" s="87" t="s">
        <v>502</v>
      </c>
      <c r="X635" s="88" t="e">
        <f>+#REF!-'[1]Приложение №1'!$P767</f>
        <v>#REF!</v>
      </c>
      <c r="Z635" s="46">
        <f t="shared" si="224"/>
        <v>597166.72</v>
      </c>
      <c r="AA635" s="31">
        <v>0</v>
      </c>
      <c r="AB635" s="31">
        <v>0</v>
      </c>
      <c r="AC635" s="31">
        <v>520104.74345087999</v>
      </c>
      <c r="AD635" s="31">
        <v>0</v>
      </c>
      <c r="AE635" s="31">
        <v>0</v>
      </c>
      <c r="AF635" s="31"/>
      <c r="AG635" s="31">
        <v>0</v>
      </c>
      <c r="AH635" s="31">
        <v>0</v>
      </c>
      <c r="AI635" s="31">
        <v>0</v>
      </c>
      <c r="AJ635" s="31">
        <v>0</v>
      </c>
      <c r="AK635" s="31">
        <v>0</v>
      </c>
      <c r="AL635" s="31">
        <v>0</v>
      </c>
      <c r="AM635" s="31">
        <v>59716.671999999999</v>
      </c>
      <c r="AN635" s="47">
        <v>5971.6671999999999</v>
      </c>
      <c r="AO635" s="48">
        <v>11373.637349119999</v>
      </c>
      <c r="AP635" s="91">
        <f>+N635-'Приложение №2'!E635</f>
        <v>0</v>
      </c>
      <c r="AQ635" s="6">
        <f>272684.43-245161.44</f>
        <v>27522.989999999991</v>
      </c>
      <c r="AR635" s="6">
        <f t="shared" si="228"/>
        <v>63592.920000000006</v>
      </c>
      <c r="AS635" s="6">
        <f>+(K635*10+L635*20)*12*30-1022746.46</f>
        <v>1221709.5400000005</v>
      </c>
      <c r="AT635" s="88">
        <f t="shared" si="223"/>
        <v>-781347.06920000049</v>
      </c>
    </row>
    <row r="636" spans="1:46">
      <c r="A636" s="120">
        <f t="shared" si="219"/>
        <v>620</v>
      </c>
      <c r="B636" s="121">
        <f t="shared" si="220"/>
        <v>179</v>
      </c>
      <c r="C636" s="68" t="s">
        <v>204</v>
      </c>
      <c r="D636" s="68" t="s">
        <v>651</v>
      </c>
      <c r="E636" s="69">
        <v>1961</v>
      </c>
      <c r="F636" s="69">
        <v>2004</v>
      </c>
      <c r="G636" s="69" t="s">
        <v>58</v>
      </c>
      <c r="H636" s="69">
        <v>2</v>
      </c>
      <c r="I636" s="69">
        <v>2</v>
      </c>
      <c r="J636" s="79">
        <v>1023.9</v>
      </c>
      <c r="K636" s="79">
        <v>621.22</v>
      </c>
      <c r="L636" s="79">
        <v>0</v>
      </c>
      <c r="M636" s="80">
        <v>19</v>
      </c>
      <c r="N636" s="83">
        <f t="shared" si="227"/>
        <v>526763.96179999993</v>
      </c>
      <c r="O636" s="79"/>
      <c r="P636" s="85"/>
      <c r="Q636" s="85"/>
      <c r="R636" s="85">
        <f t="shared" si="215"/>
        <v>166996.36000000002</v>
      </c>
      <c r="S636" s="85">
        <f>+'Приложение №2'!E636-'Приложение №1'!R636</f>
        <v>359767.60179999995</v>
      </c>
      <c r="T636" s="85">
        <v>0</v>
      </c>
      <c r="U636" s="85">
        <f t="shared" si="217"/>
        <v>847.95074498567317</v>
      </c>
      <c r="V636" s="85">
        <v>1357.2830200640001</v>
      </c>
      <c r="W636" s="87" t="s">
        <v>502</v>
      </c>
      <c r="X636" s="88">
        <f>+S636-'[1]Приложение №1'!$P768</f>
        <v>-232102.01820000005</v>
      </c>
      <c r="Z636" s="46">
        <f t="shared" si="224"/>
        <v>591869.62</v>
      </c>
      <c r="AA636" s="31">
        <v>0</v>
      </c>
      <c r="AB636" s="31">
        <v>0</v>
      </c>
      <c r="AC636" s="31">
        <v>515491.21301747998</v>
      </c>
      <c r="AD636" s="31">
        <v>0</v>
      </c>
      <c r="AE636" s="31">
        <v>0</v>
      </c>
      <c r="AF636" s="31"/>
      <c r="AG636" s="31">
        <v>0</v>
      </c>
      <c r="AH636" s="31">
        <v>0</v>
      </c>
      <c r="AI636" s="31">
        <v>0</v>
      </c>
      <c r="AJ636" s="31">
        <v>0</v>
      </c>
      <c r="AK636" s="31">
        <v>0</v>
      </c>
      <c r="AL636" s="31">
        <v>0</v>
      </c>
      <c r="AM636" s="31">
        <v>59186.962</v>
      </c>
      <c r="AN636" s="47">
        <v>5918.6962000000003</v>
      </c>
      <c r="AO636" s="48">
        <v>11272.748782520001</v>
      </c>
      <c r="AP636" s="91">
        <f>+N636-'Приложение №2'!E636</f>
        <v>0</v>
      </c>
      <c r="AQ636" s="6">
        <f>271277.33-167645.41</f>
        <v>103631.92000000001</v>
      </c>
      <c r="AR636" s="6">
        <f t="shared" si="228"/>
        <v>63364.44</v>
      </c>
      <c r="AS636" s="6">
        <f>+(K636*10+L636*20)*12*30-1267907.77</f>
        <v>968484.23000000045</v>
      </c>
      <c r="AT636" s="88">
        <f t="shared" si="223"/>
        <v>-608716.6282000005</v>
      </c>
    </row>
    <row r="637" spans="1:46">
      <c r="A637" s="120">
        <f t="shared" si="219"/>
        <v>621</v>
      </c>
      <c r="B637" s="121">
        <f t="shared" si="220"/>
        <v>180</v>
      </c>
      <c r="C637" s="68" t="s">
        <v>641</v>
      </c>
      <c r="D637" s="68" t="s">
        <v>652</v>
      </c>
      <c r="E637" s="69">
        <v>1989</v>
      </c>
      <c r="F637" s="69">
        <v>1989</v>
      </c>
      <c r="G637" s="69" t="s">
        <v>58</v>
      </c>
      <c r="H637" s="69">
        <v>2</v>
      </c>
      <c r="I637" s="69">
        <v>2</v>
      </c>
      <c r="J637" s="79">
        <v>638.26</v>
      </c>
      <c r="K637" s="79">
        <v>562.19000000000005</v>
      </c>
      <c r="L637" s="79">
        <v>0</v>
      </c>
      <c r="M637" s="80">
        <v>25</v>
      </c>
      <c r="N637" s="83">
        <f t="shared" si="227"/>
        <v>2160923.4899999998</v>
      </c>
      <c r="O637" s="79"/>
      <c r="P637" s="85"/>
      <c r="Q637" s="85"/>
      <c r="R637" s="85">
        <f>+AQ637+AR637-24000</f>
        <v>315441.84999999998</v>
      </c>
      <c r="S637" s="85">
        <f>+'Приложение №2'!E637-'Приложение №1'!R637</f>
        <v>1845481.6399999997</v>
      </c>
      <c r="T637" s="85">
        <v>1.16415321826935E-10</v>
      </c>
      <c r="U637" s="85">
        <f t="shared" si="217"/>
        <v>3843.7600988989479</v>
      </c>
      <c r="V637" s="85">
        <v>1358.2830200640001</v>
      </c>
      <c r="W637" s="87" t="s">
        <v>502</v>
      </c>
      <c r="X637" s="88" t="e">
        <f>+#REF!-'[1]Приложение №1'!$P1123</f>
        <v>#REF!</v>
      </c>
      <c r="Z637" s="46">
        <f t="shared" si="224"/>
        <v>4469720.9400000004</v>
      </c>
      <c r="AA637" s="31">
        <v>1751498.5321852199</v>
      </c>
      <c r="AB637" s="31">
        <v>1065762.0143784599</v>
      </c>
      <c r="AC637" s="31">
        <v>502187.45163426001</v>
      </c>
      <c r="AD637" s="31">
        <v>427977.46190892003</v>
      </c>
      <c r="AE637" s="31">
        <v>0</v>
      </c>
      <c r="AF637" s="31"/>
      <c r="AG637" s="31">
        <v>186156.94426056001</v>
      </c>
      <c r="AH637" s="31">
        <v>0</v>
      </c>
      <c r="AI637" s="31">
        <v>0</v>
      </c>
      <c r="AJ637" s="31">
        <v>0</v>
      </c>
      <c r="AK637" s="31">
        <v>0</v>
      </c>
      <c r="AL637" s="31">
        <v>0</v>
      </c>
      <c r="AM637" s="31">
        <v>405421.84590000001</v>
      </c>
      <c r="AN637" s="47">
        <v>44697.2094</v>
      </c>
      <c r="AO637" s="48">
        <v>86019.480332580002</v>
      </c>
      <c r="AP637" s="91">
        <f>+N637-'Приложение №2'!E637</f>
        <v>0</v>
      </c>
      <c r="AQ637" s="6">
        <v>282098.46999999997</v>
      </c>
      <c r="AR637" s="6">
        <f t="shared" si="228"/>
        <v>57343.38</v>
      </c>
      <c r="AS637" s="6">
        <f>+(K637*10+L637*20)*12*30</f>
        <v>2023884</v>
      </c>
      <c r="AT637" s="88">
        <f t="shared" si="223"/>
        <v>-178402.36000000034</v>
      </c>
    </row>
    <row r="638" spans="1:46">
      <c r="A638" s="120">
        <f t="shared" si="219"/>
        <v>622</v>
      </c>
      <c r="B638" s="121">
        <f t="shared" si="220"/>
        <v>181</v>
      </c>
      <c r="C638" s="68" t="s">
        <v>641</v>
      </c>
      <c r="D638" s="68" t="s">
        <v>653</v>
      </c>
      <c r="E638" s="69">
        <v>1989</v>
      </c>
      <c r="F638" s="69">
        <v>1989</v>
      </c>
      <c r="G638" s="69" t="s">
        <v>58</v>
      </c>
      <c r="H638" s="69">
        <v>2</v>
      </c>
      <c r="I638" s="69">
        <v>1</v>
      </c>
      <c r="J638" s="79">
        <v>390.65</v>
      </c>
      <c r="K638" s="79">
        <v>349.25</v>
      </c>
      <c r="L638" s="79">
        <v>0</v>
      </c>
      <c r="M638" s="80">
        <v>1</v>
      </c>
      <c r="N638" s="83">
        <f t="shared" si="227"/>
        <v>2736423.66</v>
      </c>
      <c r="O638" s="79"/>
      <c r="P638" s="85">
        <v>1280621.8600000001</v>
      </c>
      <c r="Q638" s="85"/>
      <c r="R638" s="85">
        <f>+AQ638+AR638-24000</f>
        <v>134568.26</v>
      </c>
      <c r="S638" s="85">
        <f t="shared" si="216"/>
        <v>1257300</v>
      </c>
      <c r="T638" s="85">
        <f>+'Приложение №2'!E638-'Приложение №1'!P638-'Приложение №1'!R638-'Приложение №1'!S638</f>
        <v>63933.540000000037</v>
      </c>
      <c r="U638" s="85">
        <f t="shared" si="217"/>
        <v>7835.1429062276311</v>
      </c>
      <c r="V638" s="85">
        <v>1359.2830200640001</v>
      </c>
      <c r="W638" s="87" t="s">
        <v>502</v>
      </c>
      <c r="X638" s="88" t="e">
        <f>+#REF!-'[1]Приложение №1'!$P1124</f>
        <v>#REF!</v>
      </c>
      <c r="Z638" s="46">
        <f t="shared" si="224"/>
        <v>2736423.66</v>
      </c>
      <c r="AA638" s="31">
        <v>1072291.1104705799</v>
      </c>
      <c r="AB638" s="31">
        <v>652473.9262167</v>
      </c>
      <c r="AC638" s="31">
        <v>307445.96072232001</v>
      </c>
      <c r="AD638" s="31">
        <v>262013.59455432001</v>
      </c>
      <c r="AE638" s="31">
        <v>0</v>
      </c>
      <c r="AF638" s="31"/>
      <c r="AG638" s="31">
        <v>113967.79944983999</v>
      </c>
      <c r="AH638" s="31">
        <v>0</v>
      </c>
      <c r="AI638" s="31">
        <v>0</v>
      </c>
      <c r="AJ638" s="31">
        <v>0</v>
      </c>
      <c r="AK638" s="31">
        <v>0</v>
      </c>
      <c r="AL638" s="31">
        <v>0</v>
      </c>
      <c r="AM638" s="31">
        <v>248204.74179999999</v>
      </c>
      <c r="AN638" s="47">
        <v>27364.2366</v>
      </c>
      <c r="AO638" s="48">
        <v>52662.290186240003</v>
      </c>
      <c r="AP638" s="91">
        <f>+N638-'Приложение №2'!E638</f>
        <v>0</v>
      </c>
      <c r="AQ638" s="6">
        <v>122944.76</v>
      </c>
      <c r="AR638" s="6">
        <f t="shared" si="228"/>
        <v>35623.5</v>
      </c>
      <c r="AS638" s="6">
        <f>+(K638*10+L638*20)*12*30</f>
        <v>1257300</v>
      </c>
      <c r="AT638" s="88">
        <f t="shared" si="223"/>
        <v>0</v>
      </c>
    </row>
    <row r="639" spans="1:46">
      <c r="A639" s="120">
        <f t="shared" si="219"/>
        <v>623</v>
      </c>
      <c r="B639" s="121">
        <f t="shared" si="220"/>
        <v>182</v>
      </c>
      <c r="C639" s="68" t="s">
        <v>641</v>
      </c>
      <c r="D639" s="68" t="s">
        <v>654</v>
      </c>
      <c r="E639" s="69">
        <v>1989</v>
      </c>
      <c r="F639" s="69">
        <v>1989</v>
      </c>
      <c r="G639" s="69" t="s">
        <v>58</v>
      </c>
      <c r="H639" s="69">
        <v>5</v>
      </c>
      <c r="I639" s="69">
        <v>2</v>
      </c>
      <c r="J639" s="79">
        <v>1113.04</v>
      </c>
      <c r="K639" s="79">
        <v>865.12</v>
      </c>
      <c r="L639" s="79">
        <v>0</v>
      </c>
      <c r="M639" s="80">
        <v>28</v>
      </c>
      <c r="N639" s="83">
        <f t="shared" si="227"/>
        <v>3376959.49</v>
      </c>
      <c r="O639" s="79"/>
      <c r="P639" s="85"/>
      <c r="Q639" s="85"/>
      <c r="R639" s="85">
        <f t="shared" si="215"/>
        <v>495672.16</v>
      </c>
      <c r="S639" s="85">
        <f>+'Приложение №2'!E639-'Приложение №1'!R639</f>
        <v>2881287.33</v>
      </c>
      <c r="T639" s="85">
        <v>0</v>
      </c>
      <c r="U639" s="85">
        <f t="shared" si="217"/>
        <v>3903.4578902348808</v>
      </c>
      <c r="V639" s="85">
        <v>1360.2830200640001</v>
      </c>
      <c r="W639" s="87" t="s">
        <v>502</v>
      </c>
      <c r="X639" s="88" t="e">
        <f>+#REF!-'[1]Приложение №1'!$P1125</f>
        <v>#REF!</v>
      </c>
      <c r="Z639" s="46">
        <f t="shared" si="224"/>
        <v>3813311.24</v>
      </c>
      <c r="AA639" s="31">
        <v>2150190.8694575401</v>
      </c>
      <c r="AB639" s="31">
        <v>760761.90151710005</v>
      </c>
      <c r="AC639" s="31">
        <v>380042.30206949997</v>
      </c>
      <c r="AD639" s="31">
        <v>0</v>
      </c>
      <c r="AE639" s="31">
        <v>0</v>
      </c>
      <c r="AF639" s="31"/>
      <c r="AG639" s="31">
        <v>85315.658345400007</v>
      </c>
      <c r="AH639" s="31">
        <v>0</v>
      </c>
      <c r="AI639" s="31">
        <v>0</v>
      </c>
      <c r="AJ639" s="31">
        <v>0</v>
      </c>
      <c r="AK639" s="31">
        <v>0</v>
      </c>
      <c r="AL639" s="31">
        <v>0</v>
      </c>
      <c r="AM639" s="31">
        <v>325034.3187</v>
      </c>
      <c r="AN639" s="47">
        <v>38133.112399999998</v>
      </c>
      <c r="AO639" s="48">
        <v>73833.077510460003</v>
      </c>
      <c r="AP639" s="91">
        <f>+N639-'Приложение №2'!E639</f>
        <v>0</v>
      </c>
      <c r="AQ639" s="6">
        <v>407429.92</v>
      </c>
      <c r="AR639" s="6">
        <f t="shared" si="228"/>
        <v>88242.240000000005</v>
      </c>
      <c r="AS639" s="6">
        <f>+(K639*10+L639*20)*12*30</f>
        <v>3114432.0000000005</v>
      </c>
      <c r="AT639" s="88">
        <f t="shared" si="223"/>
        <v>-233144.67000000039</v>
      </c>
    </row>
    <row r="640" spans="1:46">
      <c r="A640" s="120">
        <f t="shared" si="219"/>
        <v>624</v>
      </c>
      <c r="B640" s="121">
        <f t="shared" si="220"/>
        <v>183</v>
      </c>
      <c r="C640" s="68" t="s">
        <v>221</v>
      </c>
      <c r="D640" s="68" t="s">
        <v>223</v>
      </c>
      <c r="E640" s="69">
        <v>1973</v>
      </c>
      <c r="F640" s="69">
        <v>1973</v>
      </c>
      <c r="G640" s="69" t="s">
        <v>58</v>
      </c>
      <c r="H640" s="69">
        <v>4</v>
      </c>
      <c r="I640" s="69">
        <v>3</v>
      </c>
      <c r="J640" s="79">
        <v>1399</v>
      </c>
      <c r="K640" s="79">
        <v>1081.5999999999999</v>
      </c>
      <c r="L640" s="79">
        <v>197.9</v>
      </c>
      <c r="M640" s="80">
        <v>41</v>
      </c>
      <c r="N640" s="83">
        <f t="shared" si="227"/>
        <v>1384114.0804000003</v>
      </c>
      <c r="O640" s="79"/>
      <c r="P640" s="85"/>
      <c r="Q640" s="85"/>
      <c r="R640" s="85">
        <f t="shared" si="215"/>
        <v>240041.57999999996</v>
      </c>
      <c r="S640" s="85">
        <f>+'Приложение №2'!E640-'Приложение №1'!R640</f>
        <v>1144072.5004000003</v>
      </c>
      <c r="T640" s="85">
        <v>0</v>
      </c>
      <c r="U640" s="85">
        <f t="shared" si="217"/>
        <v>1279.6912725591719</v>
      </c>
      <c r="V640" s="85">
        <v>1361.2830200640001</v>
      </c>
      <c r="W640" s="87" t="s">
        <v>502</v>
      </c>
      <c r="X640" s="88" t="e">
        <f>+#REF!-'[1]Приложение №1'!$P474</f>
        <v>#REF!</v>
      </c>
      <c r="Z640" s="46">
        <f t="shared" si="224"/>
        <v>7079219.7999999998</v>
      </c>
      <c r="AA640" s="31">
        <v>3593692.2573879599</v>
      </c>
      <c r="AB640" s="31">
        <v>1296470.75263692</v>
      </c>
      <c r="AC640" s="31">
        <v>1354494.0390794401</v>
      </c>
      <c r="AD640" s="31">
        <v>0</v>
      </c>
      <c r="AE640" s="31">
        <v>0</v>
      </c>
      <c r="AF640" s="31"/>
      <c r="AG640" s="31">
        <v>0</v>
      </c>
      <c r="AH640" s="31">
        <v>0</v>
      </c>
      <c r="AI640" s="31">
        <v>0</v>
      </c>
      <c r="AJ640" s="31">
        <v>0</v>
      </c>
      <c r="AK640" s="31">
        <v>0</v>
      </c>
      <c r="AL640" s="31">
        <v>0</v>
      </c>
      <c r="AM640" s="31">
        <v>627212.55079999997</v>
      </c>
      <c r="AN640" s="47">
        <v>70792.198000000004</v>
      </c>
      <c r="AO640" s="48">
        <v>136558.00209568001</v>
      </c>
      <c r="AP640" s="91">
        <f>+N640-'Приложение №2'!E640</f>
        <v>0</v>
      </c>
      <c r="AQ640" s="88">
        <f>414772.6-R150</f>
        <v>89346.77999999997</v>
      </c>
      <c r="AR640" s="6">
        <f t="shared" si="228"/>
        <v>150694.79999999999</v>
      </c>
      <c r="AS640" s="6">
        <f>+(K640*10+L640*20)*12*30-S150</f>
        <v>3563037.67</v>
      </c>
      <c r="AT640" s="88">
        <f t="shared" si="223"/>
        <v>-2418965.1695999997</v>
      </c>
    </row>
    <row r="641" spans="1:46">
      <c r="A641" s="120">
        <f t="shared" si="219"/>
        <v>625</v>
      </c>
      <c r="B641" s="121">
        <f t="shared" si="220"/>
        <v>184</v>
      </c>
      <c r="C641" s="68" t="s">
        <v>221</v>
      </c>
      <c r="D641" s="68" t="s">
        <v>655</v>
      </c>
      <c r="E641" s="69">
        <v>1972</v>
      </c>
      <c r="F641" s="69">
        <v>2013</v>
      </c>
      <c r="G641" s="69" t="s">
        <v>58</v>
      </c>
      <c r="H641" s="69">
        <v>4</v>
      </c>
      <c r="I641" s="69">
        <v>3</v>
      </c>
      <c r="J641" s="79">
        <v>1348.9</v>
      </c>
      <c r="K641" s="79">
        <v>1047.4000000000001</v>
      </c>
      <c r="L641" s="79">
        <v>182.5</v>
      </c>
      <c r="M641" s="80">
        <v>50</v>
      </c>
      <c r="N641" s="83">
        <f t="shared" si="227"/>
        <v>5341683.8354999991</v>
      </c>
      <c r="O641" s="79"/>
      <c r="P641" s="85"/>
      <c r="Q641" s="85"/>
      <c r="R641" s="85">
        <f t="shared" si="215"/>
        <v>678579.41999999993</v>
      </c>
      <c r="S641" s="85">
        <f>+'Приложение №2'!E641-'Приложение №1'!R641</f>
        <v>4663104.4154999992</v>
      </c>
      <c r="T641" s="85">
        <v>0</v>
      </c>
      <c r="U641" s="85">
        <f t="shared" si="217"/>
        <v>5099.9463772197814</v>
      </c>
      <c r="V641" s="85">
        <v>1362.2830200640001</v>
      </c>
      <c r="W641" s="87" t="s">
        <v>502</v>
      </c>
      <c r="X641" s="88" t="e">
        <f>+#REF!-'[1]Приложение №1'!$P1167</f>
        <v>#REF!</v>
      </c>
      <c r="Z641" s="46">
        <f t="shared" si="224"/>
        <v>6001891.9499999993</v>
      </c>
      <c r="AA641" s="31">
        <v>0</v>
      </c>
      <c r="AB641" s="31">
        <v>0</v>
      </c>
      <c r="AC641" s="31">
        <v>1189999.01255088</v>
      </c>
      <c r="AD641" s="31">
        <v>0</v>
      </c>
      <c r="AE641" s="31">
        <v>0</v>
      </c>
      <c r="AF641" s="31"/>
      <c r="AG641" s="31">
        <v>0</v>
      </c>
      <c r="AH641" s="31">
        <v>0</v>
      </c>
      <c r="AI641" s="31">
        <v>0</v>
      </c>
      <c r="AJ641" s="31">
        <v>764864.79162030003</v>
      </c>
      <c r="AK641" s="31">
        <v>0</v>
      </c>
      <c r="AL641" s="31">
        <v>3272507.9972491199</v>
      </c>
      <c r="AM641" s="31">
        <v>600189.19499999995</v>
      </c>
      <c r="AN641" s="47">
        <v>60018.919500000004</v>
      </c>
      <c r="AO641" s="48">
        <v>114312.0340797</v>
      </c>
      <c r="AP641" s="91">
        <f>+N641-'Приложение №2'!E641</f>
        <v>0</v>
      </c>
      <c r="AQ641" s="6">
        <v>534514.62</v>
      </c>
      <c r="AR641" s="6">
        <f t="shared" si="228"/>
        <v>144064.79999999999</v>
      </c>
      <c r="AS641" s="6">
        <f>+(K641*10+L641*20)*12*30</f>
        <v>5084640</v>
      </c>
      <c r="AT641" s="88">
        <f t="shared" si="223"/>
        <v>-421535.58450000081</v>
      </c>
    </row>
    <row r="642" spans="1:46">
      <c r="A642" s="120">
        <f t="shared" si="219"/>
        <v>626</v>
      </c>
      <c r="B642" s="121">
        <f t="shared" si="220"/>
        <v>185</v>
      </c>
      <c r="C642" s="68" t="s">
        <v>221</v>
      </c>
      <c r="D642" s="68" t="s">
        <v>656</v>
      </c>
      <c r="E642" s="69">
        <v>1972</v>
      </c>
      <c r="F642" s="69">
        <v>2013</v>
      </c>
      <c r="G642" s="69" t="s">
        <v>58</v>
      </c>
      <c r="H642" s="69">
        <v>4</v>
      </c>
      <c r="I642" s="69">
        <v>1</v>
      </c>
      <c r="J642" s="79">
        <v>1401</v>
      </c>
      <c r="K642" s="79">
        <v>1155.5999999999999</v>
      </c>
      <c r="L642" s="79">
        <v>81.099999999999994</v>
      </c>
      <c r="M642" s="80">
        <v>60</v>
      </c>
      <c r="N642" s="83">
        <f t="shared" si="227"/>
        <v>6055299.0787000004</v>
      </c>
      <c r="O642" s="79"/>
      <c r="P642" s="85">
        <f>+'Приложение №2'!E642-'Приложение №1'!R642-'Приложение №1'!S642</f>
        <v>666884.95870000031</v>
      </c>
      <c r="Q642" s="85"/>
      <c r="R642" s="85">
        <f t="shared" si="215"/>
        <v>644334.12</v>
      </c>
      <c r="S642" s="85">
        <f t="shared" si="216"/>
        <v>4744080</v>
      </c>
      <c r="T642" s="85">
        <v>0</v>
      </c>
      <c r="U642" s="85">
        <f t="shared" si="217"/>
        <v>5239.9611272931816</v>
      </c>
      <c r="V642" s="85">
        <v>1363.2830200640001</v>
      </c>
      <c r="W642" s="87" t="s">
        <v>502</v>
      </c>
      <c r="X642" s="88" t="e">
        <f>+#REF!-'[1]Приложение №1'!$P1168</f>
        <v>#REF!</v>
      </c>
      <c r="Z642" s="46">
        <f t="shared" si="224"/>
        <v>6803706.830000001</v>
      </c>
      <c r="AA642" s="31">
        <v>0</v>
      </c>
      <c r="AB642" s="31">
        <v>0</v>
      </c>
      <c r="AC642" s="31">
        <v>1348975.3697015401</v>
      </c>
      <c r="AD642" s="31">
        <v>0</v>
      </c>
      <c r="AE642" s="31">
        <v>0</v>
      </c>
      <c r="AF642" s="31"/>
      <c r="AG642" s="31">
        <v>0</v>
      </c>
      <c r="AH642" s="31">
        <v>0</v>
      </c>
      <c r="AI642" s="31">
        <v>0</v>
      </c>
      <c r="AJ642" s="31">
        <v>867045.8987589</v>
      </c>
      <c r="AK642" s="31">
        <v>0</v>
      </c>
      <c r="AL642" s="31">
        <v>3709694.40995538</v>
      </c>
      <c r="AM642" s="31">
        <v>680370.68299999996</v>
      </c>
      <c r="AN642" s="47">
        <v>68037.068299999999</v>
      </c>
      <c r="AO642" s="48">
        <v>129583.40028418</v>
      </c>
      <c r="AP642" s="91">
        <f>+N642-'Приложение №2'!E642</f>
        <v>0</v>
      </c>
      <c r="AQ642" s="6">
        <v>509918.52</v>
      </c>
      <c r="AR642" s="6">
        <f t="shared" si="228"/>
        <v>134415.6</v>
      </c>
      <c r="AS642" s="6">
        <f>+(K642*10+L642*20)*12*30</f>
        <v>4744080</v>
      </c>
      <c r="AT642" s="88">
        <f t="shared" si="223"/>
        <v>0</v>
      </c>
    </row>
    <row r="643" spans="1:46">
      <c r="A643" s="120">
        <f t="shared" si="219"/>
        <v>627</v>
      </c>
      <c r="B643" s="121">
        <f t="shared" si="220"/>
        <v>186</v>
      </c>
      <c r="C643" s="68" t="s">
        <v>221</v>
      </c>
      <c r="D643" s="68" t="s">
        <v>657</v>
      </c>
      <c r="E643" s="69">
        <v>1970</v>
      </c>
      <c r="F643" s="69">
        <v>1970</v>
      </c>
      <c r="G643" s="69" t="s">
        <v>58</v>
      </c>
      <c r="H643" s="69">
        <v>4</v>
      </c>
      <c r="I643" s="69">
        <v>1</v>
      </c>
      <c r="J643" s="79">
        <v>1343.6</v>
      </c>
      <c r="K643" s="79">
        <v>929.1</v>
      </c>
      <c r="L643" s="79">
        <v>317.89999999999998</v>
      </c>
      <c r="M643" s="80">
        <v>43</v>
      </c>
      <c r="N643" s="83">
        <f t="shared" si="227"/>
        <v>8964551.3562646154</v>
      </c>
      <c r="O643" s="79"/>
      <c r="P643" s="85">
        <v>1321634.5791319699</v>
      </c>
      <c r="Q643" s="85"/>
      <c r="R643" s="85">
        <f t="shared" si="215"/>
        <v>861801.35000000009</v>
      </c>
      <c r="S643" s="85">
        <f t="shared" si="216"/>
        <v>5633640</v>
      </c>
      <c r="T643" s="85">
        <f>+'Приложение №2'!E643-'Приложение №1'!P643-'Приложение №1'!R643-'Приложение №1'!S643</f>
        <v>1147475.4271326456</v>
      </c>
      <c r="U643" s="85">
        <f t="shared" si="217"/>
        <v>9648.6399270957008</v>
      </c>
      <c r="V643" s="85">
        <v>1364.2830200640001</v>
      </c>
      <c r="W643" s="87" t="s">
        <v>502</v>
      </c>
      <c r="X643" s="88" t="e">
        <f>+#REF!-'[1]Приложение №1'!$P1170</f>
        <v>#REF!</v>
      </c>
      <c r="Z643" s="46">
        <f t="shared" si="224"/>
        <v>19642322.440000001</v>
      </c>
      <c r="AA643" s="31">
        <v>2821780.5180419399</v>
      </c>
      <c r="AB643" s="31">
        <v>1017993.6538753801</v>
      </c>
      <c r="AC643" s="31">
        <v>1063553.7540591599</v>
      </c>
      <c r="AD643" s="31">
        <v>665875.47655356</v>
      </c>
      <c r="AE643" s="31">
        <v>0</v>
      </c>
      <c r="AF643" s="31"/>
      <c r="AG643" s="31">
        <v>101809.49181312</v>
      </c>
      <c r="AH643" s="31">
        <v>0</v>
      </c>
      <c r="AI643" s="31">
        <v>5222681.4190824004</v>
      </c>
      <c r="AJ643" s="31">
        <v>683592.85135050002</v>
      </c>
      <c r="AK643" s="31">
        <v>2711658.3273179401</v>
      </c>
      <c r="AL643" s="31">
        <v>2924782.39109238</v>
      </c>
      <c r="AM643" s="31">
        <v>1855741.9672999999</v>
      </c>
      <c r="AN643" s="47">
        <v>196423.22440000001</v>
      </c>
      <c r="AO643" s="48">
        <v>376429.36511362001</v>
      </c>
      <c r="AP643" s="91">
        <f>+N643-'Приложение №2'!E643</f>
        <v>0</v>
      </c>
      <c r="AQ643" s="6">
        <v>702181.55</v>
      </c>
      <c r="AR643" s="6">
        <f t="shared" si="228"/>
        <v>159619.79999999999</v>
      </c>
      <c r="AS643" s="6">
        <f>+(K643*10+L643*20)*12*30</f>
        <v>5633640</v>
      </c>
      <c r="AT643" s="88">
        <f t="shared" si="223"/>
        <v>0</v>
      </c>
    </row>
    <row r="644" spans="1:46">
      <c r="A644" s="120">
        <f t="shared" si="219"/>
        <v>628</v>
      </c>
      <c r="B644" s="121">
        <f t="shared" si="220"/>
        <v>187</v>
      </c>
      <c r="C644" s="68" t="s">
        <v>221</v>
      </c>
      <c r="D644" s="68" t="s">
        <v>224</v>
      </c>
      <c r="E644" s="69">
        <v>1969</v>
      </c>
      <c r="F644" s="69">
        <v>1969</v>
      </c>
      <c r="G644" s="69" t="s">
        <v>58</v>
      </c>
      <c r="H644" s="69">
        <v>4</v>
      </c>
      <c r="I644" s="69">
        <v>4</v>
      </c>
      <c r="J644" s="79">
        <v>1301.0999999999999</v>
      </c>
      <c r="K644" s="79">
        <v>1206.0999999999999</v>
      </c>
      <c r="L644" s="79">
        <v>0</v>
      </c>
      <c r="M644" s="80">
        <v>55</v>
      </c>
      <c r="N644" s="83">
        <f t="shared" si="227"/>
        <v>7055254.3933999995</v>
      </c>
      <c r="O644" s="79"/>
      <c r="P644" s="85">
        <v>1920678.6675</v>
      </c>
      <c r="Q644" s="85"/>
      <c r="R644" s="85">
        <f t="shared" si="215"/>
        <v>591478.23</v>
      </c>
      <c r="S644" s="85">
        <f t="shared" si="216"/>
        <v>3336994.5446359999</v>
      </c>
      <c r="T644" s="85">
        <f>+'Приложение №2'!E644-'Приложение №1'!P644-'Приложение №1'!Q644-'Приложение №1'!R644-'Приложение №1'!S644</f>
        <v>1206102.9512639996</v>
      </c>
      <c r="U644" s="85">
        <f t="shared" si="217"/>
        <v>5849.6429760384708</v>
      </c>
      <c r="V644" s="85">
        <v>1365.2830200640001</v>
      </c>
      <c r="W644" s="87" t="s">
        <v>502</v>
      </c>
      <c r="X644" s="88" t="e">
        <f>+#REF!-'[1]Приложение №1'!$P1507</f>
        <v>#REF!</v>
      </c>
      <c r="Z644" s="46">
        <f t="shared" si="224"/>
        <v>20711430.510000002</v>
      </c>
      <c r="AA644" s="31">
        <v>3099206.3677902599</v>
      </c>
      <c r="AB644" s="31">
        <v>1118078.6011840201</v>
      </c>
      <c r="AC644" s="31">
        <v>1168117.9829516399</v>
      </c>
      <c r="AD644" s="31">
        <v>731341.61352924001</v>
      </c>
      <c r="AE644" s="31">
        <v>0</v>
      </c>
      <c r="AF644" s="31"/>
      <c r="AG644" s="31">
        <v>111818.98213248</v>
      </c>
      <c r="AH644" s="31">
        <v>0</v>
      </c>
      <c r="AI644" s="31">
        <v>5736153.9664295996</v>
      </c>
      <c r="AJ644" s="31">
        <v>0</v>
      </c>
      <c r="AK644" s="31">
        <v>2978257.4163942598</v>
      </c>
      <c r="AL644" s="31">
        <v>3212334.9611770199</v>
      </c>
      <c r="AM644" s="31">
        <v>1951986.4567</v>
      </c>
      <c r="AN644" s="47">
        <v>207114.3051</v>
      </c>
      <c r="AO644" s="48">
        <v>397019.85661148001</v>
      </c>
      <c r="AP644" s="91">
        <f>+N644-'Приложение №2'!E644</f>
        <v>0</v>
      </c>
      <c r="AQ644" s="88">
        <f>468456.03-R151</f>
        <v>468456.03</v>
      </c>
      <c r="AR644" s="6">
        <f t="shared" si="228"/>
        <v>123022.2</v>
      </c>
      <c r="AS644" s="6">
        <f>+(K644*10+L644*20)*12*30-S151</f>
        <v>3336994.5446359999</v>
      </c>
      <c r="AT644" s="88">
        <f t="shared" si="223"/>
        <v>0</v>
      </c>
    </row>
    <row r="645" spans="1:46">
      <c r="A645" s="120">
        <f t="shared" si="219"/>
        <v>629</v>
      </c>
      <c r="B645" s="121">
        <f t="shared" si="220"/>
        <v>188</v>
      </c>
      <c r="C645" s="68" t="s">
        <v>221</v>
      </c>
      <c r="D645" s="68" t="s">
        <v>658</v>
      </c>
      <c r="E645" s="69">
        <v>1970</v>
      </c>
      <c r="F645" s="69">
        <v>1970</v>
      </c>
      <c r="G645" s="69" t="s">
        <v>58</v>
      </c>
      <c r="H645" s="69">
        <v>4</v>
      </c>
      <c r="I645" s="69">
        <v>4</v>
      </c>
      <c r="J645" s="79">
        <v>1365.1</v>
      </c>
      <c r="K645" s="79">
        <v>1195.1600000000001</v>
      </c>
      <c r="L645" s="79">
        <v>66.400000000000006</v>
      </c>
      <c r="M645" s="80">
        <v>42</v>
      </c>
      <c r="N645" s="83">
        <f t="shared" ref="N645:N676" si="229">SUM(O645:T645)</f>
        <v>10250824.942299999</v>
      </c>
      <c r="O645" s="79"/>
      <c r="P645" s="85">
        <v>1460525.39</v>
      </c>
      <c r="Q645" s="85"/>
      <c r="R645" s="85">
        <f t="shared" ref="R645:R699" si="230">+AQ645+AR645</f>
        <v>436891.19000000006</v>
      </c>
      <c r="S645" s="85">
        <f t="shared" ref="S645:S704" si="231">+AS645</f>
        <v>3770010.74</v>
      </c>
      <c r="T645" s="85">
        <f>+'Приложение №2'!E645-'Приложение №1'!P645-'Приложение №1'!R645-'Приложение №1'!S645</f>
        <v>4583397.6222999981</v>
      </c>
      <c r="U645" s="85">
        <f t="shared" si="217"/>
        <v>8576.9478080759054</v>
      </c>
      <c r="V645" s="85">
        <v>1366.2830200640001</v>
      </c>
      <c r="W645" s="87" t="s">
        <v>502</v>
      </c>
      <c r="X645" s="88" t="e">
        <f>+#REF!-'[1]Приложение №1'!$P1172</f>
        <v>#REF!</v>
      </c>
      <c r="Z645" s="46">
        <f t="shared" si="224"/>
        <v>20539765.109999999</v>
      </c>
      <c r="AA645" s="31">
        <v>3073518.7891098601</v>
      </c>
      <c r="AB645" s="31">
        <v>1108811.4764332201</v>
      </c>
      <c r="AC645" s="31">
        <v>1158436.1099060399</v>
      </c>
      <c r="AD645" s="31">
        <v>725279.93417964003</v>
      </c>
      <c r="AE645" s="31">
        <v>0</v>
      </c>
      <c r="AF645" s="31"/>
      <c r="AG645" s="31">
        <v>110892.17747328</v>
      </c>
      <c r="AH645" s="31">
        <v>0</v>
      </c>
      <c r="AI645" s="31">
        <v>5688610.2120455997</v>
      </c>
      <c r="AJ645" s="31">
        <v>0</v>
      </c>
      <c r="AK645" s="31">
        <v>2953572.3155538598</v>
      </c>
      <c r="AL645" s="31">
        <v>3185709.7232062202</v>
      </c>
      <c r="AM645" s="31">
        <v>1935807.5386999999</v>
      </c>
      <c r="AN645" s="47">
        <v>205397.65109999999</v>
      </c>
      <c r="AO645" s="48">
        <v>393729.18229228002</v>
      </c>
      <c r="AP645" s="91">
        <f>+N645-'Приложение №2'!E645</f>
        <v>0</v>
      </c>
      <c r="AQ645" s="6">
        <f>462874.44-161435.17</f>
        <v>301439.27</v>
      </c>
      <c r="AR645" s="6">
        <f t="shared" si="228"/>
        <v>135451.92000000001</v>
      </c>
      <c r="AS645" s="6">
        <f>+(K645*10+L645*20)*12*30-1010645.26</f>
        <v>3770010.74</v>
      </c>
      <c r="AT645" s="88">
        <f t="shared" si="223"/>
        <v>0</v>
      </c>
    </row>
    <row r="646" spans="1:46">
      <c r="A646" s="120">
        <f t="shared" si="219"/>
        <v>630</v>
      </c>
      <c r="B646" s="121">
        <f t="shared" si="220"/>
        <v>189</v>
      </c>
      <c r="C646" s="68" t="s">
        <v>221</v>
      </c>
      <c r="D646" s="68" t="s">
        <v>659</v>
      </c>
      <c r="E646" s="69">
        <v>1965</v>
      </c>
      <c r="F646" s="69">
        <v>1965</v>
      </c>
      <c r="G646" s="69" t="s">
        <v>58</v>
      </c>
      <c r="H646" s="69">
        <v>3</v>
      </c>
      <c r="I646" s="69">
        <v>2</v>
      </c>
      <c r="J646" s="79">
        <v>987.3</v>
      </c>
      <c r="K646" s="79">
        <v>918.1</v>
      </c>
      <c r="L646" s="79">
        <v>68.099999999999994</v>
      </c>
      <c r="M646" s="80">
        <v>38</v>
      </c>
      <c r="N646" s="83">
        <f t="shared" si="229"/>
        <v>36148005.414999999</v>
      </c>
      <c r="O646" s="79"/>
      <c r="P646" s="85">
        <v>6467982.0279999999</v>
      </c>
      <c r="Q646" s="85"/>
      <c r="R646" s="85">
        <f t="shared" si="230"/>
        <v>439706.48</v>
      </c>
      <c r="S646" s="85">
        <f t="shared" si="231"/>
        <v>3795480</v>
      </c>
      <c r="T646" s="85">
        <f>+'Приложение №2'!E646-'Приложение №1'!P646-'Приложение №1'!R646-'Приложение №1'!S646</f>
        <v>25444836.906999998</v>
      </c>
      <c r="U646" s="85">
        <f t="shared" si="217"/>
        <v>39372.623259993459</v>
      </c>
      <c r="V646" s="85">
        <v>1367.2830200640001</v>
      </c>
      <c r="W646" s="87" t="s">
        <v>502</v>
      </c>
      <c r="X646" s="88" t="e">
        <f>+#REF!-'[1]Приложение №1'!$P1173</f>
        <v>#REF!</v>
      </c>
      <c r="Z646" s="46">
        <f t="shared" si="224"/>
        <v>36579168.819999993</v>
      </c>
      <c r="AA646" s="31">
        <v>3296586.4242183599</v>
      </c>
      <c r="AB646" s="31">
        <v>2005923.7262883</v>
      </c>
      <c r="AC646" s="31">
        <v>945220.05597012001</v>
      </c>
      <c r="AD646" s="31">
        <v>805515.18886355998</v>
      </c>
      <c r="AE646" s="31">
        <v>0</v>
      </c>
      <c r="AF646" s="31"/>
      <c r="AG646" s="31">
        <v>312478.894455</v>
      </c>
      <c r="AH646" s="31">
        <v>0</v>
      </c>
      <c r="AI646" s="31">
        <v>9536457.4951715991</v>
      </c>
      <c r="AJ646" s="31">
        <v>0</v>
      </c>
      <c r="AK646" s="31">
        <v>7797629.0571874799</v>
      </c>
      <c r="AL646" s="31">
        <v>7337973.3202931397</v>
      </c>
      <c r="AM646" s="31">
        <v>3474991.5172000001</v>
      </c>
      <c r="AN646" s="47">
        <v>365791.68819999998</v>
      </c>
      <c r="AO646" s="48">
        <v>700601.45215243998</v>
      </c>
      <c r="AP646" s="91">
        <f>+N646-'Приложение №2'!E646</f>
        <v>0</v>
      </c>
      <c r="AQ646" s="6">
        <v>332167.88</v>
      </c>
      <c r="AR646" s="6">
        <f t="shared" si="228"/>
        <v>107538.59999999999</v>
      </c>
      <c r="AS646" s="6">
        <f>+(K646*10+L646*20)*12*30</f>
        <v>3795480</v>
      </c>
      <c r="AT646" s="88">
        <f t="shared" si="223"/>
        <v>0</v>
      </c>
    </row>
    <row r="647" spans="1:46">
      <c r="A647" s="120">
        <f t="shared" si="219"/>
        <v>631</v>
      </c>
      <c r="B647" s="121">
        <f t="shared" si="220"/>
        <v>190</v>
      </c>
      <c r="C647" s="68" t="s">
        <v>221</v>
      </c>
      <c r="D647" s="68" t="s">
        <v>660</v>
      </c>
      <c r="E647" s="69">
        <v>1964</v>
      </c>
      <c r="F647" s="69">
        <v>1964</v>
      </c>
      <c r="G647" s="69" t="s">
        <v>58</v>
      </c>
      <c r="H647" s="69">
        <v>3</v>
      </c>
      <c r="I647" s="69">
        <v>1</v>
      </c>
      <c r="J647" s="79">
        <v>998.5</v>
      </c>
      <c r="K647" s="79">
        <v>928.6</v>
      </c>
      <c r="L647" s="79">
        <v>69.900000000000006</v>
      </c>
      <c r="M647" s="80">
        <v>43</v>
      </c>
      <c r="N647" s="83">
        <f t="shared" si="229"/>
        <v>36523083.032605998</v>
      </c>
      <c r="O647" s="79"/>
      <c r="P647" s="85">
        <v>6526236.7062411997</v>
      </c>
      <c r="Q647" s="85"/>
      <c r="R647" s="85">
        <f t="shared" si="230"/>
        <v>452296.52999999997</v>
      </c>
      <c r="S647" s="85">
        <f t="shared" si="231"/>
        <v>3846240</v>
      </c>
      <c r="T647" s="85">
        <f>+'Приложение №2'!E647-'Приложение №1'!P647-'Приложение №1'!R647-'Приложение №1'!S647</f>
        <v>25698309.796364799</v>
      </c>
      <c r="U647" s="85">
        <f t="shared" si="217"/>
        <v>39331.340763090673</v>
      </c>
      <c r="V647" s="85">
        <v>1368.2830200640001</v>
      </c>
      <c r="W647" s="87" t="s">
        <v>502</v>
      </c>
      <c r="X647" s="88" t="e">
        <f>+#REF!-'[1]Приложение №1'!$P1174</f>
        <v>#REF!</v>
      </c>
      <c r="Z647" s="46">
        <f t="shared" si="224"/>
        <v>36927435.980000004</v>
      </c>
      <c r="AA647" s="31">
        <v>3327972.9418462799</v>
      </c>
      <c r="AB647" s="31">
        <v>2025021.9533430601</v>
      </c>
      <c r="AC647" s="31">
        <v>954219.41462316003</v>
      </c>
      <c r="AD647" s="31">
        <v>813184.4343966</v>
      </c>
      <c r="AE647" s="31">
        <v>0</v>
      </c>
      <c r="AF647" s="31"/>
      <c r="AG647" s="31">
        <v>315453.97193603998</v>
      </c>
      <c r="AH647" s="31">
        <v>0</v>
      </c>
      <c r="AI647" s="31">
        <v>9627253.2988380007</v>
      </c>
      <c r="AJ647" s="31">
        <v>0</v>
      </c>
      <c r="AK647" s="31">
        <v>7871869.6290435595</v>
      </c>
      <c r="AL647" s="31">
        <v>7407837.5399091002</v>
      </c>
      <c r="AM647" s="31">
        <v>3508076.6172000002</v>
      </c>
      <c r="AN647" s="47">
        <v>369274.35979999998</v>
      </c>
      <c r="AO647" s="48">
        <v>707271.81906420004</v>
      </c>
      <c r="AP647" s="91">
        <f>+N647-'Приложение №2'!E647</f>
        <v>0</v>
      </c>
      <c r="AQ647" s="6">
        <v>343319.73</v>
      </c>
      <c r="AR647" s="6">
        <f t="shared" si="228"/>
        <v>108976.8</v>
      </c>
      <c r="AS647" s="6">
        <f>+(K647*10+L647*20)*12*30</f>
        <v>3846240</v>
      </c>
      <c r="AT647" s="88">
        <f t="shared" si="223"/>
        <v>0</v>
      </c>
    </row>
    <row r="648" spans="1:46">
      <c r="A648" s="120">
        <f t="shared" si="219"/>
        <v>632</v>
      </c>
      <c r="B648" s="121">
        <f t="shared" si="220"/>
        <v>191</v>
      </c>
      <c r="C648" s="68" t="s">
        <v>221</v>
      </c>
      <c r="D648" s="68" t="s">
        <v>225</v>
      </c>
      <c r="E648" s="69">
        <v>1967</v>
      </c>
      <c r="F648" s="69">
        <v>1967</v>
      </c>
      <c r="G648" s="69" t="s">
        <v>58</v>
      </c>
      <c r="H648" s="69">
        <v>3</v>
      </c>
      <c r="I648" s="69">
        <v>2</v>
      </c>
      <c r="J648" s="79">
        <v>994.3</v>
      </c>
      <c r="K648" s="79">
        <v>775.2</v>
      </c>
      <c r="L648" s="79">
        <v>168.7</v>
      </c>
      <c r="M648" s="80">
        <v>26</v>
      </c>
      <c r="N648" s="83">
        <f t="shared" si="229"/>
        <v>19329020.200000003</v>
      </c>
      <c r="O648" s="79"/>
      <c r="P648" s="85">
        <v>4845301.1875</v>
      </c>
      <c r="Q648" s="85"/>
      <c r="R648" s="85">
        <f>+AR648</f>
        <v>113485.2</v>
      </c>
      <c r="S648" s="85">
        <f t="shared" si="231"/>
        <v>2852736.69136668</v>
      </c>
      <c r="T648" s="85">
        <f>+'Приложение №2'!E648-'Приложение №1'!P648-'Приложение №1'!Q648-'Приложение №1'!R648-'Приложение №1'!S648</f>
        <v>11517497.121133324</v>
      </c>
      <c r="U648" s="85">
        <f t="shared" si="217"/>
        <v>24934.23658410733</v>
      </c>
      <c r="V648" s="85">
        <v>1369.2830200640001</v>
      </c>
      <c r="W648" s="87" t="s">
        <v>502</v>
      </c>
      <c r="X648" s="88" t="e">
        <f>+#REF!-'[1]Приложение №1'!$P1512</f>
        <v>#REF!</v>
      </c>
      <c r="Z648" s="46">
        <f t="shared" si="224"/>
        <v>34167233.340000004</v>
      </c>
      <c r="AA648" s="31">
        <v>3079218.0664572599</v>
      </c>
      <c r="AB648" s="31">
        <v>1873658.3176915799</v>
      </c>
      <c r="AC648" s="31">
        <v>882894.70095414005</v>
      </c>
      <c r="AD648" s="31">
        <v>752401.61084172002</v>
      </c>
      <c r="AE648" s="31">
        <v>0</v>
      </c>
      <c r="AF648" s="31"/>
      <c r="AG648" s="31">
        <v>291874.83960432</v>
      </c>
      <c r="AH648" s="31">
        <v>0</v>
      </c>
      <c r="AI648" s="31">
        <v>8907648.2312202007</v>
      </c>
      <c r="AJ648" s="31">
        <v>0</v>
      </c>
      <c r="AK648" s="31">
        <v>7283473.6350293402</v>
      </c>
      <c r="AL648" s="31">
        <v>6854126.4005717998</v>
      </c>
      <c r="AM648" s="31">
        <v>3245859.594</v>
      </c>
      <c r="AN648" s="47">
        <v>341672.3334</v>
      </c>
      <c r="AO648" s="48">
        <v>654405.61022964003</v>
      </c>
      <c r="AP648" s="91">
        <f>+N648-'Приложение №2'!E648</f>
        <v>0</v>
      </c>
      <c r="AQ648" s="88">
        <f>373291.08-R152</f>
        <v>169641.15000000002</v>
      </c>
      <c r="AR648" s="6">
        <f t="shared" si="228"/>
        <v>113485.2</v>
      </c>
      <c r="AS648" s="6">
        <f>+(K648*10+L648*20)*12*30-S152</f>
        <v>2852736.69136668</v>
      </c>
      <c r="AT648" s="88">
        <f t="shared" si="223"/>
        <v>0</v>
      </c>
    </row>
    <row r="649" spans="1:46">
      <c r="A649" s="120">
        <f t="shared" si="219"/>
        <v>633</v>
      </c>
      <c r="B649" s="121">
        <f t="shared" si="220"/>
        <v>192</v>
      </c>
      <c r="C649" s="68" t="s">
        <v>221</v>
      </c>
      <c r="D649" s="68" t="s">
        <v>661</v>
      </c>
      <c r="E649" s="69">
        <v>1970</v>
      </c>
      <c r="F649" s="69">
        <v>1970</v>
      </c>
      <c r="G649" s="69" t="s">
        <v>58</v>
      </c>
      <c r="H649" s="69">
        <v>3</v>
      </c>
      <c r="I649" s="69">
        <v>3</v>
      </c>
      <c r="J649" s="79">
        <v>1002.4</v>
      </c>
      <c r="K649" s="79">
        <v>930.4</v>
      </c>
      <c r="L649" s="79">
        <v>71.8</v>
      </c>
      <c r="M649" s="80">
        <v>40</v>
      </c>
      <c r="N649" s="83">
        <f t="shared" si="229"/>
        <v>33239094.227299996</v>
      </c>
      <c r="O649" s="79"/>
      <c r="P649" s="85">
        <v>6554730.6119999997</v>
      </c>
      <c r="Q649" s="85"/>
      <c r="R649" s="85">
        <f t="shared" si="230"/>
        <v>497825.82</v>
      </c>
      <c r="S649" s="85">
        <f t="shared" si="231"/>
        <v>3866400</v>
      </c>
      <c r="T649" s="85">
        <f>+'Приложение №2'!E649-'Приложение №1'!P649-'Приложение №1'!R649-'Приложение №1'!S649</f>
        <v>22320137.795299996</v>
      </c>
      <c r="U649" s="85">
        <f t="shared" si="217"/>
        <v>35725.595687123816</v>
      </c>
      <c r="V649" s="85">
        <v>1370.2830200640001</v>
      </c>
      <c r="W649" s="87" t="s">
        <v>502</v>
      </c>
      <c r="X649" s="88" t="e">
        <f>+#REF!-'[1]Приложение №1'!$P1176</f>
        <v>#REF!</v>
      </c>
      <c r="Z649" s="46">
        <f t="shared" si="224"/>
        <v>37138619.279999994</v>
      </c>
      <c r="AA649" s="31">
        <v>3347005.1922761998</v>
      </c>
      <c r="AB649" s="31">
        <v>2036602.79352348</v>
      </c>
      <c r="AC649" s="31">
        <v>959676.47271510004</v>
      </c>
      <c r="AD649" s="31">
        <v>817834.93398936</v>
      </c>
      <c r="AE649" s="31">
        <v>0</v>
      </c>
      <c r="AF649" s="31"/>
      <c r="AG649" s="31">
        <v>317258.01868739998</v>
      </c>
      <c r="AH649" s="31">
        <v>0</v>
      </c>
      <c r="AI649" s="31">
        <v>9682310.3290956002</v>
      </c>
      <c r="AJ649" s="31">
        <v>0</v>
      </c>
      <c r="AK649" s="31">
        <v>7916887.8477771599</v>
      </c>
      <c r="AL649" s="31">
        <v>7450202.0227714796</v>
      </c>
      <c r="AM649" s="31">
        <v>3528138.8599</v>
      </c>
      <c r="AN649" s="47">
        <v>371386.19280000002</v>
      </c>
      <c r="AO649" s="48">
        <v>711316.61646421999</v>
      </c>
      <c r="AP649" s="91">
        <f>+N649-'Приложение №2'!E649</f>
        <v>0</v>
      </c>
      <c r="AQ649" s="6">
        <v>388277.82</v>
      </c>
      <c r="AR649" s="6">
        <f t="shared" si="228"/>
        <v>109548</v>
      </c>
      <c r="AS649" s="6">
        <f>+(K649*10+L649*20)*12*30</f>
        <v>3866400</v>
      </c>
      <c r="AT649" s="88">
        <f t="shared" si="223"/>
        <v>0</v>
      </c>
    </row>
    <row r="650" spans="1:46">
      <c r="A650" s="120">
        <f t="shared" si="219"/>
        <v>634</v>
      </c>
      <c r="B650" s="121">
        <f t="shared" si="220"/>
        <v>193</v>
      </c>
      <c r="C650" s="68" t="s">
        <v>221</v>
      </c>
      <c r="D650" s="68" t="s">
        <v>226</v>
      </c>
      <c r="E650" s="69">
        <v>1974</v>
      </c>
      <c r="F650" s="69">
        <v>1974</v>
      </c>
      <c r="G650" s="69" t="s">
        <v>58</v>
      </c>
      <c r="H650" s="69">
        <v>4</v>
      </c>
      <c r="I650" s="69">
        <v>3</v>
      </c>
      <c r="J650" s="79">
        <v>1380.9</v>
      </c>
      <c r="K650" s="79">
        <v>1261.0999999999999</v>
      </c>
      <c r="L650" s="79">
        <v>0</v>
      </c>
      <c r="M650" s="80">
        <v>43</v>
      </c>
      <c r="N650" s="83">
        <f t="shared" si="229"/>
        <v>5128955.3972830009</v>
      </c>
      <c r="O650" s="79"/>
      <c r="P650" s="85">
        <v>1342375.9173957501</v>
      </c>
      <c r="Q650" s="85"/>
      <c r="R650" s="85">
        <f t="shared" ref="R650:R651" si="232">+AR650</f>
        <v>128632.2</v>
      </c>
      <c r="S650" s="85">
        <f t="shared" si="231"/>
        <v>3442990.0791816399</v>
      </c>
      <c r="T650" s="85">
        <f>+'Приложение №2'!E650-'Приложение №1'!P650-'Приложение №1'!Q650-'Приложение №1'!R650-'Приложение №1'!S650</f>
        <v>214957.20070561068</v>
      </c>
      <c r="U650" s="85">
        <f t="shared" ref="U650:U718" si="233">N650/K650</f>
        <v>4067.048923386727</v>
      </c>
      <c r="V650" s="85">
        <v>1371.2830200640001</v>
      </c>
      <c r="W650" s="87" t="s">
        <v>502</v>
      </c>
      <c r="X650" s="88" t="e">
        <f>+#REF!-'[1]Приложение №1'!$P1514</f>
        <v>#REF!</v>
      </c>
      <c r="Z650" s="46">
        <f t="shared" si="224"/>
        <v>24082184.680000003</v>
      </c>
      <c r="AA650" s="31">
        <v>3459603.0948952199</v>
      </c>
      <c r="AB650" s="31">
        <v>1248096.36492156</v>
      </c>
      <c r="AC650" s="31">
        <v>1303954.6600395001</v>
      </c>
      <c r="AD650" s="31">
        <v>816386.97648732003</v>
      </c>
      <c r="AE650" s="31">
        <v>0</v>
      </c>
      <c r="AF650" s="31"/>
      <c r="AG650" s="31">
        <v>124822.049583</v>
      </c>
      <c r="AH650" s="31">
        <v>0</v>
      </c>
      <c r="AI650" s="31">
        <v>6403192.8421986001</v>
      </c>
      <c r="AJ650" s="31">
        <v>838109.10532440001</v>
      </c>
      <c r="AK650" s="31">
        <v>3324589.38292698</v>
      </c>
      <c r="AL650" s="31">
        <v>3585887.05339116</v>
      </c>
      <c r="AM650" s="31">
        <v>2275205.5373</v>
      </c>
      <c r="AN650" s="47">
        <v>240821.8468</v>
      </c>
      <c r="AO650" s="48">
        <v>461515.76613225997</v>
      </c>
      <c r="AP650" s="91">
        <f>+N650-'Приложение №2'!E650</f>
        <v>0</v>
      </c>
      <c r="AQ650" s="88">
        <f>513292.56-R153</f>
        <v>-128632.20000000001</v>
      </c>
      <c r="AR650" s="6">
        <f t="shared" si="228"/>
        <v>128632.2</v>
      </c>
      <c r="AS650" s="6">
        <f>+(K650*10+L650*20)*12*30-S153</f>
        <v>3442990.0791816399</v>
      </c>
      <c r="AT650" s="88">
        <f t="shared" si="223"/>
        <v>0</v>
      </c>
    </row>
    <row r="651" spans="1:46">
      <c r="A651" s="120">
        <f t="shared" si="219"/>
        <v>635</v>
      </c>
      <c r="B651" s="121">
        <f t="shared" si="220"/>
        <v>194</v>
      </c>
      <c r="C651" s="68" t="s">
        <v>221</v>
      </c>
      <c r="D651" s="68" t="s">
        <v>227</v>
      </c>
      <c r="E651" s="69">
        <v>1962</v>
      </c>
      <c r="F651" s="69">
        <v>1962</v>
      </c>
      <c r="G651" s="69" t="s">
        <v>58</v>
      </c>
      <c r="H651" s="69">
        <v>3</v>
      </c>
      <c r="I651" s="69">
        <v>2</v>
      </c>
      <c r="J651" s="79">
        <v>937.1</v>
      </c>
      <c r="K651" s="79">
        <v>723.7</v>
      </c>
      <c r="L651" s="79">
        <v>213.4</v>
      </c>
      <c r="M651" s="80">
        <v>26</v>
      </c>
      <c r="N651" s="83">
        <f t="shared" si="229"/>
        <v>9473346.4440000001</v>
      </c>
      <c r="O651" s="79"/>
      <c r="P651" s="85">
        <v>2546073</v>
      </c>
      <c r="Q651" s="85"/>
      <c r="R651" s="85">
        <f t="shared" si="232"/>
        <v>117351</v>
      </c>
      <c r="S651" s="85">
        <f t="shared" si="231"/>
        <v>1779268.1378032002</v>
      </c>
      <c r="T651" s="85">
        <f>+'Приложение №2'!E651-'Приложение №1'!P651-'Приложение №1'!Q651-'Приложение №1'!R651-'Приложение №1'!S651</f>
        <v>5030654.3061967995</v>
      </c>
      <c r="U651" s="85">
        <f t="shared" si="233"/>
        <v>13090.156755561697</v>
      </c>
      <c r="V651" s="85">
        <v>1372.2830200640001</v>
      </c>
      <c r="W651" s="87" t="s">
        <v>502</v>
      </c>
      <c r="X651" s="88" t="e">
        <f>+#REF!-'[1]Приложение №1'!$P1515</f>
        <v>#REF!</v>
      </c>
      <c r="Z651" s="46">
        <f t="shared" si="224"/>
        <v>26675784</v>
      </c>
      <c r="AA651" s="31">
        <v>2404073.9634912</v>
      </c>
      <c r="AB651" s="31">
        <v>1462843.1901888</v>
      </c>
      <c r="AC651" s="31">
        <v>689312.71110239998</v>
      </c>
      <c r="AD651" s="31">
        <v>587431.31489279994</v>
      </c>
      <c r="AE651" s="31">
        <v>0</v>
      </c>
      <c r="AF651" s="31"/>
      <c r="AG651" s="31">
        <v>227878.8628032</v>
      </c>
      <c r="AH651" s="31">
        <v>0</v>
      </c>
      <c r="AI651" s="31">
        <v>6954572.4655680005</v>
      </c>
      <c r="AJ651" s="31">
        <v>0</v>
      </c>
      <c r="AK651" s="31">
        <v>5686511.6200032001</v>
      </c>
      <c r="AL651" s="31">
        <v>5351302.3282992002</v>
      </c>
      <c r="AM651" s="31">
        <v>2534177.952</v>
      </c>
      <c r="AN651" s="47">
        <v>266757.84000000003</v>
      </c>
      <c r="AO651" s="48">
        <v>510921.7516512</v>
      </c>
      <c r="AP651" s="91">
        <f>+N651-'Приложение №2'!E651</f>
        <v>0</v>
      </c>
      <c r="AQ651" s="88">
        <f>294416.56-R154</f>
        <v>101159.12</v>
      </c>
      <c r="AR651" s="6">
        <f t="shared" si="228"/>
        <v>117351</v>
      </c>
      <c r="AS651" s="6">
        <f>+(K651*10+L651*20)*12*30-S154</f>
        <v>1779268.1378032002</v>
      </c>
      <c r="AT651" s="88">
        <f t="shared" si="223"/>
        <v>0</v>
      </c>
    </row>
    <row r="652" spans="1:46">
      <c r="A652" s="120">
        <f t="shared" ref="A652:A715" si="234">+A651+1</f>
        <v>636</v>
      </c>
      <c r="B652" s="121">
        <f t="shared" ref="B652:B715" si="235">+B651+1</f>
        <v>195</v>
      </c>
      <c r="C652" s="68" t="s">
        <v>221</v>
      </c>
      <c r="D652" s="68" t="s">
        <v>662</v>
      </c>
      <c r="E652" s="69">
        <v>1973</v>
      </c>
      <c r="F652" s="69">
        <v>1973</v>
      </c>
      <c r="G652" s="69" t="s">
        <v>58</v>
      </c>
      <c r="H652" s="69">
        <v>4</v>
      </c>
      <c r="I652" s="69">
        <v>1</v>
      </c>
      <c r="J652" s="79">
        <v>1419.3</v>
      </c>
      <c r="K652" s="79">
        <v>1084.2</v>
      </c>
      <c r="L652" s="79">
        <v>165.8</v>
      </c>
      <c r="M652" s="80">
        <v>48</v>
      </c>
      <c r="N652" s="83">
        <f t="shared" si="229"/>
        <v>18198573.6325</v>
      </c>
      <c r="O652" s="79"/>
      <c r="P652" s="85">
        <v>3168000.6575000002</v>
      </c>
      <c r="Q652" s="85"/>
      <c r="R652" s="85">
        <f t="shared" si="230"/>
        <v>676632.91</v>
      </c>
      <c r="S652" s="85">
        <f t="shared" si="231"/>
        <v>5096880</v>
      </c>
      <c r="T652" s="85">
        <f>+'Приложение №2'!E652-'Приложение №1'!P652-'Приложение №1'!R652-'Приложение №1'!S652</f>
        <v>9257060.0649999995</v>
      </c>
      <c r="U652" s="85">
        <f t="shared" si="233"/>
        <v>16785.255148957756</v>
      </c>
      <c r="V652" s="85">
        <v>1373.2830200640001</v>
      </c>
      <c r="W652" s="87" t="s">
        <v>502</v>
      </c>
      <c r="X652" s="88" t="e">
        <f>+#REF!-'[1]Приложение №1'!$P1179</f>
        <v>#REF!</v>
      </c>
      <c r="Z652" s="46">
        <f t="shared" si="224"/>
        <v>23254292.520000003</v>
      </c>
      <c r="AA652" s="31">
        <v>3340669.60738602</v>
      </c>
      <c r="AB652" s="31">
        <v>1205189.5738415399</v>
      </c>
      <c r="AC652" s="31">
        <v>1259127.58958028</v>
      </c>
      <c r="AD652" s="31">
        <v>788321.39941547997</v>
      </c>
      <c r="AE652" s="31">
        <v>0</v>
      </c>
      <c r="AF652" s="31"/>
      <c r="AG652" s="31">
        <v>120530.94592896001</v>
      </c>
      <c r="AH652" s="31">
        <v>0</v>
      </c>
      <c r="AI652" s="31">
        <v>6183065.2576392004</v>
      </c>
      <c r="AJ652" s="31">
        <v>809296.77121649997</v>
      </c>
      <c r="AK652" s="31">
        <v>3210297.36429402</v>
      </c>
      <c r="AL652" s="31">
        <v>3462612.1981025399</v>
      </c>
      <c r="AM652" s="31">
        <v>2196989.0109000001</v>
      </c>
      <c r="AN652" s="47">
        <v>232542.9252</v>
      </c>
      <c r="AO652" s="48">
        <v>445649.87649545999</v>
      </c>
      <c r="AP652" s="91">
        <f>+N652-'Приложение №2'!E652</f>
        <v>0</v>
      </c>
      <c r="AQ652" s="6">
        <v>532221.31000000006</v>
      </c>
      <c r="AR652" s="6">
        <f t="shared" si="228"/>
        <v>144411.6</v>
      </c>
      <c r="AS652" s="6">
        <f t="shared" ref="AS652:AS658" si="236">+(K652*10+L652*20)*12*30</f>
        <v>5096880</v>
      </c>
      <c r="AT652" s="88">
        <f t="shared" si="223"/>
        <v>0</v>
      </c>
    </row>
    <row r="653" spans="1:46">
      <c r="A653" s="120">
        <f t="shared" si="234"/>
        <v>637</v>
      </c>
      <c r="B653" s="121">
        <f t="shared" si="235"/>
        <v>196</v>
      </c>
      <c r="C653" s="68" t="s">
        <v>221</v>
      </c>
      <c r="D653" s="68" t="s">
        <v>663</v>
      </c>
      <c r="E653" s="69">
        <v>1977</v>
      </c>
      <c r="F653" s="69">
        <v>1977</v>
      </c>
      <c r="G653" s="69" t="s">
        <v>58</v>
      </c>
      <c r="H653" s="69">
        <v>4</v>
      </c>
      <c r="I653" s="69">
        <v>1</v>
      </c>
      <c r="J653" s="79">
        <v>1434.1</v>
      </c>
      <c r="K653" s="79">
        <v>1287.5999999999999</v>
      </c>
      <c r="L653" s="79">
        <v>100.6</v>
      </c>
      <c r="M653" s="80">
        <v>46</v>
      </c>
      <c r="N653" s="83">
        <f t="shared" si="229"/>
        <v>18481458.828001961</v>
      </c>
      <c r="O653" s="79"/>
      <c r="P653" s="85">
        <v>3371309.4466504902</v>
      </c>
      <c r="Q653" s="85"/>
      <c r="R653" s="85">
        <f t="shared" si="230"/>
        <v>647651.78</v>
      </c>
      <c r="S653" s="85">
        <f t="shared" si="231"/>
        <v>5359680</v>
      </c>
      <c r="T653" s="85">
        <f>+'Приложение №2'!E653-'Приложение №1'!P653-'Приложение №1'!R653-'Приложение №1'!S653</f>
        <v>9102817.6013514716</v>
      </c>
      <c r="U653" s="85">
        <f t="shared" si="233"/>
        <v>14353.416300094721</v>
      </c>
      <c r="V653" s="85">
        <v>1374.2830200640001</v>
      </c>
      <c r="W653" s="87" t="s">
        <v>502</v>
      </c>
      <c r="X653" s="88" t="e">
        <f>+#REF!-'[1]Приложение №1'!$P1552</f>
        <v>#REF!</v>
      </c>
      <c r="Z653" s="46">
        <f t="shared" si="224"/>
        <v>23517143.800000001</v>
      </c>
      <c r="AA653" s="31">
        <v>3661472.2518719998</v>
      </c>
      <c r="AB653" s="31">
        <v>1317876.0443460001</v>
      </c>
      <c r="AC653" s="31">
        <v>1401977.691654</v>
      </c>
      <c r="AD653" s="31">
        <v>886159.65735600004</v>
      </c>
      <c r="AE653" s="31">
        <v>0</v>
      </c>
      <c r="AF653" s="31"/>
      <c r="AG653" s="31">
        <v>124380.97009800001</v>
      </c>
      <c r="AH653" s="31">
        <v>0</v>
      </c>
      <c r="AI653" s="31">
        <v>6856026.5788080003</v>
      </c>
      <c r="AJ653" s="31">
        <v>848379.40495800006</v>
      </c>
      <c r="AK653" s="31">
        <v>3566453.5386839998</v>
      </c>
      <c r="AL653" s="31">
        <v>3838143.5148840002</v>
      </c>
      <c r="AM653" s="31">
        <v>460066.39</v>
      </c>
      <c r="AN653" s="31">
        <v>64159.31</v>
      </c>
      <c r="AO653" s="48">
        <v>492048.44734000001</v>
      </c>
      <c r="AP653" s="91">
        <f>+N653-'Приложение №2'!E653</f>
        <v>0</v>
      </c>
      <c r="AQ653" s="6">
        <v>495794.18</v>
      </c>
      <c r="AR653" s="6">
        <f t="shared" si="228"/>
        <v>151857.60000000001</v>
      </c>
      <c r="AS653" s="6">
        <f t="shared" si="236"/>
        <v>5359680</v>
      </c>
      <c r="AT653" s="88">
        <f t="shared" si="223"/>
        <v>0</v>
      </c>
    </row>
    <row r="654" spans="1:46">
      <c r="A654" s="120">
        <f t="shared" si="234"/>
        <v>638</v>
      </c>
      <c r="B654" s="121">
        <f t="shared" si="235"/>
        <v>197</v>
      </c>
      <c r="C654" s="68" t="s">
        <v>221</v>
      </c>
      <c r="D654" s="68" t="s">
        <v>664</v>
      </c>
      <c r="E654" s="69">
        <v>1975</v>
      </c>
      <c r="F654" s="69">
        <v>1975</v>
      </c>
      <c r="G654" s="69" t="s">
        <v>58</v>
      </c>
      <c r="H654" s="69">
        <v>5</v>
      </c>
      <c r="I654" s="69">
        <v>5</v>
      </c>
      <c r="J654" s="79">
        <v>3670.4</v>
      </c>
      <c r="K654" s="79">
        <v>2958</v>
      </c>
      <c r="L654" s="79">
        <v>417.2</v>
      </c>
      <c r="M654" s="80">
        <v>116</v>
      </c>
      <c r="N654" s="83">
        <f t="shared" si="229"/>
        <v>52108784.005023405</v>
      </c>
      <c r="O654" s="79"/>
      <c r="P654" s="85">
        <v>6983424.6841790499</v>
      </c>
      <c r="Q654" s="85"/>
      <c r="R654" s="85">
        <f t="shared" si="230"/>
        <v>1837349.24</v>
      </c>
      <c r="S654" s="85">
        <f t="shared" si="231"/>
        <v>13652640</v>
      </c>
      <c r="T654" s="85">
        <f>+'Приложение №2'!E654-'Приложение №1'!P654-'Приложение №1'!R654-'Приложение №1'!S654</f>
        <v>29635370.080844358</v>
      </c>
      <c r="U654" s="85">
        <f t="shared" si="233"/>
        <v>17616.221773165453</v>
      </c>
      <c r="V654" s="85">
        <v>1375.2830200640001</v>
      </c>
      <c r="W654" s="87" t="s">
        <v>502</v>
      </c>
      <c r="X654" s="88" t="e">
        <f>+#REF!-'[1]Приложение №1'!$P1554</f>
        <v>#REF!</v>
      </c>
      <c r="Z654" s="46">
        <f t="shared" si="224"/>
        <v>63008068.420000002</v>
      </c>
      <c r="AA654" s="31">
        <v>10289263.558588</v>
      </c>
      <c r="AB654" s="31">
        <v>3743156.0614419999</v>
      </c>
      <c r="AC654" s="31">
        <v>3946478.5112620001</v>
      </c>
      <c r="AD654" s="31">
        <v>2525477.5150359999</v>
      </c>
      <c r="AE654" s="31">
        <v>0</v>
      </c>
      <c r="AF654" s="31"/>
      <c r="AG654" s="31">
        <v>347116.72035600001</v>
      </c>
      <c r="AH654" s="31">
        <v>0</v>
      </c>
      <c r="AI654" s="31">
        <v>19311206.205424</v>
      </c>
      <c r="AJ654" s="31">
        <v>0</v>
      </c>
      <c r="AK654" s="31">
        <v>10034931.104254</v>
      </c>
      <c r="AL654" s="31">
        <v>10831078.675998</v>
      </c>
      <c r="AM654" s="31">
        <v>572156.81999999995</v>
      </c>
      <c r="AN654" s="31">
        <v>72629</v>
      </c>
      <c r="AO654" s="48">
        <v>1334574.24764</v>
      </c>
      <c r="AP654" s="91">
        <f>+N654-'Приложение №2'!E654</f>
        <v>0</v>
      </c>
      <c r="AQ654" s="6">
        <v>1450524.44</v>
      </c>
      <c r="AR654" s="6">
        <f t="shared" si="228"/>
        <v>386824.8</v>
      </c>
      <c r="AS654" s="6">
        <f t="shared" si="236"/>
        <v>13652640</v>
      </c>
      <c r="AT654" s="88">
        <f t="shared" ref="AT654:AT717" si="237">+S654-AS654</f>
        <v>0</v>
      </c>
    </row>
    <row r="655" spans="1:46">
      <c r="A655" s="120">
        <f t="shared" si="234"/>
        <v>639</v>
      </c>
      <c r="B655" s="121">
        <f t="shared" si="235"/>
        <v>198</v>
      </c>
      <c r="C655" s="68" t="s">
        <v>221</v>
      </c>
      <c r="D655" s="68" t="s">
        <v>665</v>
      </c>
      <c r="E655" s="69">
        <v>1976</v>
      </c>
      <c r="F655" s="69">
        <v>1976</v>
      </c>
      <c r="G655" s="69" t="s">
        <v>58</v>
      </c>
      <c r="H655" s="69">
        <v>5</v>
      </c>
      <c r="I655" s="69">
        <v>5</v>
      </c>
      <c r="J655" s="79">
        <v>3760.4</v>
      </c>
      <c r="K655" s="79">
        <v>2861.4</v>
      </c>
      <c r="L655" s="79">
        <v>798.2</v>
      </c>
      <c r="M655" s="80">
        <v>103</v>
      </c>
      <c r="N655" s="83">
        <f t="shared" si="229"/>
        <v>53282617.340654314</v>
      </c>
      <c r="O655" s="79"/>
      <c r="P655" s="85">
        <v>7052461.99837087</v>
      </c>
      <c r="Q655" s="85"/>
      <c r="R655" s="85">
        <f t="shared" si="230"/>
        <v>1767334.38</v>
      </c>
      <c r="S655" s="85">
        <f t="shared" si="231"/>
        <v>16048080</v>
      </c>
      <c r="T655" s="85">
        <f>+'Приложение №2'!E655-'Приложение №1'!P655-'Приложение №1'!R655-'Приложение №1'!S655</f>
        <v>28414740.962283447</v>
      </c>
      <c r="U655" s="85">
        <f t="shared" si="233"/>
        <v>18621.170525146539</v>
      </c>
      <c r="V655" s="85">
        <v>1376.2830200640001</v>
      </c>
      <c r="W655" s="87" t="s">
        <v>502</v>
      </c>
      <c r="X655" s="88" t="e">
        <f>+#REF!-'[1]Приложение №1'!$P1555</f>
        <v>#REF!</v>
      </c>
      <c r="Z655" s="46">
        <f t="shared" si="224"/>
        <v>64553057.020000003</v>
      </c>
      <c r="AA655" s="31">
        <v>10537075.366257999</v>
      </c>
      <c r="AB655" s="31">
        <v>3835013.4758319999</v>
      </c>
      <c r="AC655" s="31">
        <v>4042843.3866099999</v>
      </c>
      <c r="AD655" s="31">
        <v>2587058.6111860001</v>
      </c>
      <c r="AE655" s="31">
        <v>0</v>
      </c>
      <c r="AF655" s="31"/>
      <c r="AG655" s="31">
        <v>355628.19171599997</v>
      </c>
      <c r="AH655" s="31">
        <v>0</v>
      </c>
      <c r="AI655" s="31">
        <v>19695633.831831999</v>
      </c>
      <c r="AJ655" s="31">
        <v>0</v>
      </c>
      <c r="AK655" s="31">
        <v>10278986.262243999</v>
      </c>
      <c r="AL655" s="31">
        <v>11095009.757789999</v>
      </c>
      <c r="AM655" s="31">
        <v>686396.29</v>
      </c>
      <c r="AN655" s="31">
        <v>74254.350000000006</v>
      </c>
      <c r="AO655" s="48">
        <v>1365157.4965319999</v>
      </c>
      <c r="AP655" s="91">
        <f>+N655-'Приложение №2'!E655</f>
        <v>0</v>
      </c>
      <c r="AQ655" s="6">
        <v>1312638.78</v>
      </c>
      <c r="AR655" s="6">
        <f t="shared" si="228"/>
        <v>454695.6</v>
      </c>
      <c r="AS655" s="6">
        <f t="shared" si="236"/>
        <v>16048080</v>
      </c>
      <c r="AT655" s="88">
        <f t="shared" si="237"/>
        <v>0</v>
      </c>
    </row>
    <row r="656" spans="1:46">
      <c r="A656" s="120">
        <f t="shared" si="234"/>
        <v>640</v>
      </c>
      <c r="B656" s="121">
        <f t="shared" si="235"/>
        <v>199</v>
      </c>
      <c r="C656" s="68" t="s">
        <v>221</v>
      </c>
      <c r="D656" s="68" t="s">
        <v>666</v>
      </c>
      <c r="E656" s="69">
        <v>1977</v>
      </c>
      <c r="F656" s="69">
        <v>1977</v>
      </c>
      <c r="G656" s="69" t="s">
        <v>58</v>
      </c>
      <c r="H656" s="69">
        <v>4</v>
      </c>
      <c r="I656" s="69">
        <v>1</v>
      </c>
      <c r="J656" s="79">
        <v>1491.2</v>
      </c>
      <c r="K656" s="79">
        <v>1247.2</v>
      </c>
      <c r="L656" s="79">
        <v>130.5</v>
      </c>
      <c r="M656" s="80">
        <v>31</v>
      </c>
      <c r="N656" s="83">
        <f t="shared" si="229"/>
        <v>19313313.5727886</v>
      </c>
      <c r="O656" s="79"/>
      <c r="P656" s="85">
        <v>3961606.8484471501</v>
      </c>
      <c r="Q656" s="85"/>
      <c r="R656" s="85">
        <f t="shared" si="230"/>
        <v>567325.17000000004</v>
      </c>
      <c r="S656" s="85">
        <f t="shared" si="231"/>
        <v>5429520</v>
      </c>
      <c r="T656" s="85">
        <f>+'Приложение №2'!E656-'Приложение №1'!P656-'Приложение №1'!R656-'Приложение №1'!S656</f>
        <v>9354861.5543414503</v>
      </c>
      <c r="U656" s="85">
        <f t="shared" si="233"/>
        <v>15485.338015385343</v>
      </c>
      <c r="V656" s="85">
        <v>1377.2830200640001</v>
      </c>
      <c r="W656" s="87" t="s">
        <v>502</v>
      </c>
      <c r="X656" s="88" t="e">
        <f>+#REF!-'[1]Приложение №1'!$P1556</f>
        <v>#REF!</v>
      </c>
      <c r="Z656" s="46">
        <f t="shared" si="224"/>
        <v>24547091.719999999</v>
      </c>
      <c r="AA656" s="31">
        <v>3823646.793114</v>
      </c>
      <c r="AB656" s="31">
        <v>1377432.691104</v>
      </c>
      <c r="AC656" s="31">
        <v>1464223.795434</v>
      </c>
      <c r="AD656" s="31">
        <v>926339.45652600005</v>
      </c>
      <c r="AE656" s="31">
        <v>0</v>
      </c>
      <c r="AF656" s="31"/>
      <c r="AG656" s="31">
        <v>129828.307854</v>
      </c>
      <c r="AH656" s="31">
        <v>0</v>
      </c>
      <c r="AI656" s="31">
        <v>7205871.6359639997</v>
      </c>
      <c r="AJ656" s="31">
        <v>887837.01690000005</v>
      </c>
      <c r="AK656" s="31">
        <v>3723413.4532499998</v>
      </c>
      <c r="AL656" s="31">
        <v>4008332.6726939999</v>
      </c>
      <c r="AM656" s="31">
        <v>421405.55</v>
      </c>
      <c r="AN656" s="31">
        <v>63836.77</v>
      </c>
      <c r="AO656" s="48">
        <v>514923.57715999999</v>
      </c>
      <c r="AP656" s="91">
        <f>+N656-'Приложение №2'!E656</f>
        <v>0</v>
      </c>
      <c r="AQ656" s="6">
        <v>413488.77</v>
      </c>
      <c r="AR656" s="6">
        <f t="shared" si="228"/>
        <v>153836.4</v>
      </c>
      <c r="AS656" s="6">
        <f t="shared" si="236"/>
        <v>5429520</v>
      </c>
      <c r="AT656" s="88">
        <f t="shared" si="237"/>
        <v>0</v>
      </c>
    </row>
    <row r="657" spans="1:46">
      <c r="A657" s="120">
        <f t="shared" si="234"/>
        <v>641</v>
      </c>
      <c r="B657" s="121">
        <f t="shared" si="235"/>
        <v>200</v>
      </c>
      <c r="C657" s="68" t="s">
        <v>221</v>
      </c>
      <c r="D657" s="68" t="s">
        <v>667</v>
      </c>
      <c r="E657" s="69">
        <v>1979</v>
      </c>
      <c r="F657" s="69">
        <v>1979</v>
      </c>
      <c r="G657" s="69" t="s">
        <v>58</v>
      </c>
      <c r="H657" s="69">
        <v>5</v>
      </c>
      <c r="I657" s="69">
        <v>4</v>
      </c>
      <c r="J657" s="79">
        <v>3568.8</v>
      </c>
      <c r="K657" s="79">
        <v>2956.3</v>
      </c>
      <c r="L657" s="79">
        <v>398.4</v>
      </c>
      <c r="M657" s="80">
        <v>89</v>
      </c>
      <c r="N657" s="83">
        <f t="shared" si="229"/>
        <v>46230178.072141841</v>
      </c>
      <c r="O657" s="79"/>
      <c r="P657" s="85">
        <v>6585721.5913083702</v>
      </c>
      <c r="Q657" s="85"/>
      <c r="R657" s="85">
        <f t="shared" si="230"/>
        <v>1681347.92</v>
      </c>
      <c r="S657" s="85">
        <f t="shared" si="231"/>
        <v>13511160</v>
      </c>
      <c r="T657" s="85">
        <f>+'Приложение №2'!E657-'Приложение №1'!P657-'Приложение №1'!R657-'Приложение №1'!S657</f>
        <v>24451948.560833469</v>
      </c>
      <c r="U657" s="85">
        <f t="shared" si="233"/>
        <v>15637.850716145804</v>
      </c>
      <c r="V657" s="85">
        <v>1378.2830200640001</v>
      </c>
      <c r="W657" s="87" t="s">
        <v>502</v>
      </c>
      <c r="X657" s="88" t="e">
        <f>+#REF!-'[1]Приложение №1'!$P1557</f>
        <v>#REF!</v>
      </c>
      <c r="Z657" s="46">
        <f t="shared" si="224"/>
        <v>58415569.580000006</v>
      </c>
      <c r="AA657" s="31">
        <v>9150018.9223740008</v>
      </c>
      <c r="AB657" s="31">
        <v>3322771.2370799999</v>
      </c>
      <c r="AC657" s="31">
        <v>3507760.1149860001</v>
      </c>
      <c r="AD657" s="31">
        <v>2240831.5174500002</v>
      </c>
      <c r="AE657" s="31">
        <v>0</v>
      </c>
      <c r="AF657" s="31"/>
      <c r="AG657" s="31">
        <v>308956.957092</v>
      </c>
      <c r="AH657" s="31">
        <v>0</v>
      </c>
      <c r="AI657" s="31">
        <v>17090431.012026001</v>
      </c>
      <c r="AJ657" s="31">
        <v>2174763.3641519998</v>
      </c>
      <c r="AK657" s="31">
        <v>8910518.0415659994</v>
      </c>
      <c r="AL657" s="31">
        <v>9620247.9809520002</v>
      </c>
      <c r="AM657" s="31">
        <v>780893.53</v>
      </c>
      <c r="AN657" s="31">
        <v>76634.820000000007</v>
      </c>
      <c r="AO657" s="48">
        <v>1231742.0823220001</v>
      </c>
      <c r="AP657" s="91">
        <f>+N657-'Приложение №2'!E657</f>
        <v>0</v>
      </c>
      <c r="AQ657" s="6">
        <v>1298531.72</v>
      </c>
      <c r="AR657" s="6">
        <f t="shared" si="228"/>
        <v>382816.2</v>
      </c>
      <c r="AS657" s="6">
        <f t="shared" si="236"/>
        <v>13511160</v>
      </c>
      <c r="AT657" s="88">
        <f t="shared" si="237"/>
        <v>0</v>
      </c>
    </row>
    <row r="658" spans="1:46">
      <c r="A658" s="120">
        <f t="shared" si="234"/>
        <v>642</v>
      </c>
      <c r="B658" s="121">
        <f t="shared" si="235"/>
        <v>201</v>
      </c>
      <c r="C658" s="68" t="s">
        <v>221</v>
      </c>
      <c r="D658" s="68" t="s">
        <v>668</v>
      </c>
      <c r="E658" s="69">
        <v>1975</v>
      </c>
      <c r="F658" s="69">
        <v>1975</v>
      </c>
      <c r="G658" s="69" t="s">
        <v>58</v>
      </c>
      <c r="H658" s="69">
        <v>4</v>
      </c>
      <c r="I658" s="69">
        <v>1</v>
      </c>
      <c r="J658" s="79">
        <v>1425.2</v>
      </c>
      <c r="K658" s="79">
        <v>1131.8</v>
      </c>
      <c r="L658" s="79">
        <v>129.9</v>
      </c>
      <c r="M658" s="80">
        <v>56</v>
      </c>
      <c r="N658" s="83">
        <f t="shared" si="229"/>
        <v>18372220.31548094</v>
      </c>
      <c r="O658" s="79"/>
      <c r="P658" s="85">
        <v>3367479.3183452301</v>
      </c>
      <c r="Q658" s="85"/>
      <c r="R658" s="85">
        <f t="shared" si="230"/>
        <v>623128.77</v>
      </c>
      <c r="S658" s="85">
        <f t="shared" si="231"/>
        <v>5009760</v>
      </c>
      <c r="T658" s="85">
        <f>+'Приложение №2'!E658-'Приложение №1'!P658-'Приложение №1'!R658-'Приложение №1'!S658</f>
        <v>9371852.2271357104</v>
      </c>
      <c r="U658" s="85">
        <f t="shared" si="233"/>
        <v>16232.744579855929</v>
      </c>
      <c r="V658" s="85">
        <v>1379.2830200640001</v>
      </c>
      <c r="W658" s="87" t="s">
        <v>502</v>
      </c>
      <c r="X658" s="88" t="e">
        <f>+#REF!-'[1]Приложение №1'!$P1558</f>
        <v>#REF!</v>
      </c>
      <c r="Z658" s="46">
        <f t="shared" si="224"/>
        <v>23375883.600000001</v>
      </c>
      <c r="AA658" s="31">
        <v>3639720.4511279999</v>
      </c>
      <c r="AB658" s="31">
        <v>1310198.586234</v>
      </c>
      <c r="AC658" s="31">
        <v>1393886.8533300001</v>
      </c>
      <c r="AD658" s="31">
        <v>881139.78326399997</v>
      </c>
      <c r="AE658" s="31">
        <v>0</v>
      </c>
      <c r="AF658" s="31"/>
      <c r="AG658" s="31">
        <v>123633.848142</v>
      </c>
      <c r="AH658" s="31">
        <v>0</v>
      </c>
      <c r="AI658" s="31">
        <v>6816774.9733499996</v>
      </c>
      <c r="AJ658" s="31">
        <v>840779.69661600003</v>
      </c>
      <c r="AK658" s="31">
        <v>3546979.28265</v>
      </c>
      <c r="AL658" s="31">
        <v>3815904.5950199999</v>
      </c>
      <c r="AM658" s="31">
        <v>455993.49</v>
      </c>
      <c r="AN658" s="31">
        <v>61706.92</v>
      </c>
      <c r="AO658" s="48">
        <v>489165.12026599998</v>
      </c>
      <c r="AP658" s="91">
        <f>+N658-'Приложение №2'!E658</f>
        <v>0</v>
      </c>
      <c r="AQ658" s="6">
        <v>481185.57</v>
      </c>
      <c r="AR658" s="6">
        <f t="shared" si="228"/>
        <v>141943.19999999998</v>
      </c>
      <c r="AS658" s="6">
        <f t="shared" si="236"/>
        <v>5009760</v>
      </c>
      <c r="AT658" s="88">
        <f t="shared" si="237"/>
        <v>0</v>
      </c>
    </row>
    <row r="659" spans="1:46">
      <c r="A659" s="120">
        <f t="shared" si="234"/>
        <v>643</v>
      </c>
      <c r="B659" s="121">
        <f t="shared" si="235"/>
        <v>202</v>
      </c>
      <c r="C659" s="68" t="s">
        <v>228</v>
      </c>
      <c r="D659" s="68" t="s">
        <v>669</v>
      </c>
      <c r="E659" s="69">
        <v>1967</v>
      </c>
      <c r="F659" s="69">
        <v>2010</v>
      </c>
      <c r="G659" s="69" t="s">
        <v>58</v>
      </c>
      <c r="H659" s="69">
        <v>4</v>
      </c>
      <c r="I659" s="69">
        <v>6</v>
      </c>
      <c r="J659" s="79">
        <v>4129.8999999999996</v>
      </c>
      <c r="K659" s="79">
        <v>3028.01</v>
      </c>
      <c r="L659" s="79">
        <v>1016.7</v>
      </c>
      <c r="M659" s="80">
        <v>153</v>
      </c>
      <c r="N659" s="83">
        <f t="shared" si="229"/>
        <v>23076397.004355542</v>
      </c>
      <c r="O659" s="79"/>
      <c r="P659" s="85">
        <v>2833048.3496889002</v>
      </c>
      <c r="Q659" s="85"/>
      <c r="R659" s="85">
        <f t="shared" si="230"/>
        <v>1148817.4000000001</v>
      </c>
      <c r="S659" s="85">
        <f t="shared" si="231"/>
        <v>14820770.130000003</v>
      </c>
      <c r="T659" s="85">
        <f>+'Приложение №2'!E659-'Приложение №1'!P659-'Приложение №1'!R659-'Приложение №1'!S659</f>
        <v>4273761.1246666387</v>
      </c>
      <c r="U659" s="85">
        <f t="shared" si="233"/>
        <v>7620.9778053426307</v>
      </c>
      <c r="V659" s="85">
        <v>1380.2830200640001</v>
      </c>
      <c r="W659" s="87" t="s">
        <v>502</v>
      </c>
      <c r="X659" s="88" t="e">
        <f>+#REF!-'[1]Приложение №1'!$P819</f>
        <v>#REF!</v>
      </c>
      <c r="Z659" s="46">
        <f t="shared" si="224"/>
        <v>74428273.169999942</v>
      </c>
      <c r="AA659" s="31">
        <v>10992944.493307101</v>
      </c>
      <c r="AB659" s="31">
        <v>4031142.10588698</v>
      </c>
      <c r="AC659" s="31">
        <v>4211597.53865634</v>
      </c>
      <c r="AD659" s="31">
        <v>2636776.0742307599</v>
      </c>
      <c r="AE659" s="31">
        <v>0</v>
      </c>
      <c r="AF659" s="31"/>
      <c r="AG659" s="31">
        <v>362907.99124439998</v>
      </c>
      <c r="AH659" s="31">
        <v>0</v>
      </c>
      <c r="AI659" s="31">
        <v>20681273.964065399</v>
      </c>
      <c r="AJ659" s="31">
        <v>0</v>
      </c>
      <c r="AK659" s="31">
        <v>10737851.5117629</v>
      </c>
      <c r="AL659" s="31">
        <v>11581851.3841426</v>
      </c>
      <c r="AM659" s="31">
        <v>7021058.6343999999</v>
      </c>
      <c r="AN659" s="47">
        <v>744282.7317</v>
      </c>
      <c r="AO659" s="48">
        <v>1426586.74060346</v>
      </c>
      <c r="AP659" s="91">
        <f>+N659-'Приложение №2'!E659</f>
        <v>0</v>
      </c>
      <c r="AQ659" s="6">
        <f>1822364.54-1189810.96</f>
        <v>632553.58000000007</v>
      </c>
      <c r="AR659" s="6">
        <f t="shared" si="228"/>
        <v>516263.82000000007</v>
      </c>
      <c r="AS659" s="6">
        <f>+(K659*10+L659*20)*12*30-3400305.87</f>
        <v>14820770.130000003</v>
      </c>
      <c r="AT659" s="88">
        <f t="shared" si="237"/>
        <v>0</v>
      </c>
    </row>
    <row r="660" spans="1:46">
      <c r="A660" s="120">
        <f t="shared" si="234"/>
        <v>644</v>
      </c>
      <c r="B660" s="121">
        <f t="shared" si="235"/>
        <v>203</v>
      </c>
      <c r="C660" s="68" t="s">
        <v>228</v>
      </c>
      <c r="D660" s="68" t="s">
        <v>423</v>
      </c>
      <c r="E660" s="69">
        <v>1986</v>
      </c>
      <c r="F660" s="69">
        <v>2013</v>
      </c>
      <c r="G660" s="69" t="s">
        <v>58</v>
      </c>
      <c r="H660" s="69">
        <v>9</v>
      </c>
      <c r="I660" s="69">
        <v>1</v>
      </c>
      <c r="J660" s="79">
        <v>2272.3000000000002</v>
      </c>
      <c r="K660" s="79">
        <v>2002.9</v>
      </c>
      <c r="L660" s="79">
        <v>0</v>
      </c>
      <c r="M660" s="80">
        <v>70</v>
      </c>
      <c r="N660" s="83">
        <f t="shared" si="229"/>
        <v>5271181.1504999995</v>
      </c>
      <c r="O660" s="79"/>
      <c r="P660" s="85">
        <v>1384418.6154499999</v>
      </c>
      <c r="Q660" s="85"/>
      <c r="R660" s="85">
        <f t="shared" si="230"/>
        <v>289630.06999999995</v>
      </c>
      <c r="S660" s="85">
        <f t="shared" si="231"/>
        <v>3066568.9802429616</v>
      </c>
      <c r="T660" s="85">
        <f>+'Приложение №2'!E660-'Приложение №1'!P660-'Приложение №1'!Q660-'Приложение №1'!R660-'Приложение №1'!S660</f>
        <v>530563.48480703915</v>
      </c>
      <c r="U660" s="85">
        <f t="shared" si="233"/>
        <v>2631.7745022217782</v>
      </c>
      <c r="V660" s="85">
        <v>1381.2830200640001</v>
      </c>
      <c r="W660" s="87" t="s">
        <v>502</v>
      </c>
      <c r="X660" s="88" t="e">
        <f>+#REF!-'[1]Приложение №1'!$P1527</f>
        <v>#REF!</v>
      </c>
      <c r="Z660" s="46">
        <f t="shared" si="224"/>
        <v>21594584.648010876</v>
      </c>
      <c r="AA660" s="31">
        <v>4631599.4465777399</v>
      </c>
      <c r="AB660" s="31"/>
      <c r="AC660" s="31">
        <v>1934925.9339127201</v>
      </c>
      <c r="AD660" s="31">
        <v>1745759.1417302401</v>
      </c>
      <c r="AE660" s="31">
        <v>0</v>
      </c>
      <c r="AF660" s="31"/>
      <c r="AG660" s="31">
        <v>222817.11301920001</v>
      </c>
      <c r="AH660" s="31">
        <v>0</v>
      </c>
      <c r="AI660" s="31">
        <v>2259410.2166411998</v>
      </c>
      <c r="AJ660" s="31">
        <v>0</v>
      </c>
      <c r="AK660" s="31"/>
      <c r="AL660" s="31">
        <v>5158377.8738793004</v>
      </c>
      <c r="AM660" s="31">
        <v>4350496.0855999999</v>
      </c>
      <c r="AN660" s="47">
        <v>443884.90120000002</v>
      </c>
      <c r="AO660" s="48">
        <v>847313.93545047997</v>
      </c>
      <c r="AP660" s="91">
        <f>+N660-'Приложение №2'!E660</f>
        <v>0</v>
      </c>
      <c r="AQ660" s="88">
        <f>1170111.39-R371</f>
        <v>18120.951799999923</v>
      </c>
      <c r="AR660" s="6">
        <f>+(K660*13.29+L660*22.52)*12*0.85</f>
        <v>271509.11820000003</v>
      </c>
      <c r="AS660" s="6">
        <f>+(K660*13.29+L660*22.52)*12*30-6343334.16-S371</f>
        <v>3066568.9802429616</v>
      </c>
      <c r="AT660" s="88">
        <f t="shared" si="237"/>
        <v>0</v>
      </c>
    </row>
    <row r="661" spans="1:46">
      <c r="A661" s="120">
        <f t="shared" si="234"/>
        <v>645</v>
      </c>
      <c r="B661" s="121">
        <f t="shared" si="235"/>
        <v>204</v>
      </c>
      <c r="C661" s="68" t="s">
        <v>228</v>
      </c>
      <c r="D661" s="68" t="s">
        <v>670</v>
      </c>
      <c r="E661" s="69">
        <v>1999</v>
      </c>
      <c r="F661" s="69">
        <v>2006</v>
      </c>
      <c r="G661" s="69" t="s">
        <v>73</v>
      </c>
      <c r="H661" s="69">
        <v>9</v>
      </c>
      <c r="I661" s="69">
        <v>2</v>
      </c>
      <c r="J661" s="79">
        <v>4762.8999999999996</v>
      </c>
      <c r="K661" s="79">
        <v>4203.6000000000004</v>
      </c>
      <c r="L661" s="79">
        <v>0</v>
      </c>
      <c r="M661" s="80">
        <v>167</v>
      </c>
      <c r="N661" s="83">
        <f t="shared" si="229"/>
        <v>7182720</v>
      </c>
      <c r="O661" s="79"/>
      <c r="P661" s="85"/>
      <c r="Q661" s="85"/>
      <c r="R661" s="85">
        <f t="shared" si="230"/>
        <v>2807335.7788</v>
      </c>
      <c r="S661" s="85">
        <f>+'Приложение №2'!E661-'Приложение №1'!R661</f>
        <v>4375384.2212000005</v>
      </c>
      <c r="T661" s="85"/>
      <c r="U661" s="85">
        <f t="shared" si="233"/>
        <v>1708.7068227233799</v>
      </c>
      <c r="V661" s="85">
        <v>1382.2830200640001</v>
      </c>
      <c r="W661" s="87" t="s">
        <v>502</v>
      </c>
      <c r="X661" s="88"/>
      <c r="Z661" s="46"/>
      <c r="AA661" s="31"/>
      <c r="AB661" s="31"/>
      <c r="AC661" s="31"/>
      <c r="AD661" s="31"/>
      <c r="AE661" s="31"/>
      <c r="AF661" s="31"/>
      <c r="AG661" s="31"/>
      <c r="AH661" s="31"/>
      <c r="AI661" s="31"/>
      <c r="AJ661" s="31"/>
      <c r="AK661" s="31"/>
      <c r="AL661" s="31"/>
      <c r="AM661" s="31"/>
      <c r="AN661" s="47"/>
      <c r="AO661" s="48"/>
      <c r="AP661" s="91">
        <f>+N661-'Приложение №2'!E661</f>
        <v>0</v>
      </c>
      <c r="AQ661" s="6">
        <v>2237504.17</v>
      </c>
      <c r="AR661" s="6">
        <f>+(K661*13.29+L661*22.52)*12*0.85</f>
        <v>569831.60880000005</v>
      </c>
      <c r="AS661" s="6">
        <f>+(K661*13.29+L661*22.52)*12*30</f>
        <v>20111703.84</v>
      </c>
      <c r="AT661" s="88">
        <f t="shared" si="237"/>
        <v>-15736319.618799999</v>
      </c>
    </row>
    <row r="662" spans="1:46" s="5" customFormat="1">
      <c r="A662" s="120">
        <f t="shared" si="234"/>
        <v>646</v>
      </c>
      <c r="B662" s="121">
        <f t="shared" si="235"/>
        <v>205</v>
      </c>
      <c r="C662" s="68" t="s">
        <v>228</v>
      </c>
      <c r="D662" s="68" t="s">
        <v>424</v>
      </c>
      <c r="E662" s="69" t="s">
        <v>236</v>
      </c>
      <c r="F662" s="69"/>
      <c r="G662" s="69" t="s">
        <v>127</v>
      </c>
      <c r="H662" s="69" t="s">
        <v>125</v>
      </c>
      <c r="I662" s="69" t="s">
        <v>101</v>
      </c>
      <c r="J662" s="79">
        <v>4698.7</v>
      </c>
      <c r="K662" s="79">
        <v>4088</v>
      </c>
      <c r="L662" s="79">
        <v>0</v>
      </c>
      <c r="M662" s="80">
        <v>152</v>
      </c>
      <c r="N662" s="83">
        <f t="shared" si="229"/>
        <v>7182719.9999999972</v>
      </c>
      <c r="O662" s="79">
        <v>0</v>
      </c>
      <c r="P662" s="85">
        <f>+'Приложение №2'!E662-'Приложение №1'!R662-'Приложение №1'!S662</f>
        <v>0</v>
      </c>
      <c r="Q662" s="85">
        <v>0</v>
      </c>
      <c r="R662" s="85">
        <f t="shared" si="230"/>
        <v>0</v>
      </c>
      <c r="S662" s="85">
        <f>+'Приложение №2'!E662</f>
        <v>7182719.9999999972</v>
      </c>
      <c r="T662" s="85">
        <v>0</v>
      </c>
      <c r="U662" s="85">
        <f t="shared" si="233"/>
        <v>1757.0254403131109</v>
      </c>
      <c r="V662" s="85">
        <v>1383.2830200640001</v>
      </c>
      <c r="W662" s="87" t="s">
        <v>502</v>
      </c>
      <c r="X662" s="5">
        <v>1703986.46</v>
      </c>
      <c r="Y662" s="5">
        <f>+(K662*12.08+L662*20.47)*12</f>
        <v>592596.47999999998</v>
      </c>
      <c r="AA662" s="95">
        <f>+N662-'[4]Приложение № 2'!E629</f>
        <v>-54686716.077036098</v>
      </c>
      <c r="AD662" s="95">
        <f>+N662-'[4]Приложение № 2'!E629</f>
        <v>-54686716.077036098</v>
      </c>
      <c r="AP662" s="91">
        <f>+N662-'Приложение №2'!E662</f>
        <v>0</v>
      </c>
      <c r="AQ662" s="118">
        <f>2172694.37-R372</f>
        <v>-554161.10399999982</v>
      </c>
      <c r="AR662" s="6">
        <f>+(K662*13.29+L662*22.52)*12*0.85</f>
        <v>554161.10399999993</v>
      </c>
      <c r="AS662" s="6">
        <f>+(K662*13.29+L662*22.52)*12*30-S372</f>
        <v>16710658.333999999</v>
      </c>
      <c r="AT662" s="88">
        <f t="shared" si="237"/>
        <v>-9527938.3340000026</v>
      </c>
    </row>
    <row r="663" spans="1:46">
      <c r="A663" s="120">
        <f t="shared" si="234"/>
        <v>647</v>
      </c>
      <c r="B663" s="121">
        <f t="shared" si="235"/>
        <v>206</v>
      </c>
      <c r="C663" s="68" t="s">
        <v>228</v>
      </c>
      <c r="D663" s="68" t="s">
        <v>671</v>
      </c>
      <c r="E663" s="69">
        <v>1994</v>
      </c>
      <c r="F663" s="69">
        <v>2015</v>
      </c>
      <c r="G663" s="69" t="s">
        <v>58</v>
      </c>
      <c r="H663" s="69">
        <v>9</v>
      </c>
      <c r="I663" s="69">
        <v>4</v>
      </c>
      <c r="J663" s="79">
        <v>9059.2999999999993</v>
      </c>
      <c r="K663" s="79">
        <v>7958.2</v>
      </c>
      <c r="L663" s="79">
        <v>49</v>
      </c>
      <c r="M663" s="80">
        <v>376</v>
      </c>
      <c r="N663" s="83">
        <f t="shared" si="229"/>
        <v>141844165.8727569</v>
      </c>
      <c r="O663" s="79"/>
      <c r="P663" s="85">
        <f>+'Приложение №2'!E663-'Приложение №1'!R663-'Приложение №1'!S663-'Приложение №1'!T663</f>
        <v>20048286.631156906</v>
      </c>
      <c r="Q663" s="85"/>
      <c r="R663" s="85">
        <f t="shared" si="230"/>
        <v>5456010.6915999996</v>
      </c>
      <c r="S663" s="85">
        <f>+AS663</f>
        <v>38472464.879999995</v>
      </c>
      <c r="T663" s="85">
        <v>77867403.670000002</v>
      </c>
      <c r="U663" s="85">
        <f t="shared" si="233"/>
        <v>17823.649301695976</v>
      </c>
      <c r="V663" s="85">
        <v>1384.2830200640001</v>
      </c>
      <c r="W663" s="87" t="s">
        <v>502</v>
      </c>
      <c r="X663" s="88" t="e">
        <f>+#REF!-'[1]Приложение №1'!$P821</f>
        <v>#REF!</v>
      </c>
      <c r="Z663" s="46">
        <f t="shared" si="224"/>
        <v>167033614.95999992</v>
      </c>
      <c r="AA663" s="31">
        <v>18497723.436858099</v>
      </c>
      <c r="AB663" s="31">
        <v>12695079.720886501</v>
      </c>
      <c r="AC663" s="31">
        <v>7727724.5646585599</v>
      </c>
      <c r="AD663" s="31">
        <v>6972228.5386101604</v>
      </c>
      <c r="AE663" s="31">
        <v>0</v>
      </c>
      <c r="AF663" s="31"/>
      <c r="AG663" s="31">
        <v>889888.98620160006</v>
      </c>
      <c r="AH663" s="31">
        <v>0</v>
      </c>
      <c r="AI663" s="31">
        <v>0</v>
      </c>
      <c r="AJ663" s="31">
        <v>0</v>
      </c>
      <c r="AK663" s="31">
        <v>78339424.591046199</v>
      </c>
      <c r="AL663" s="31">
        <v>20601575.841979399</v>
      </c>
      <c r="AM663" s="31">
        <v>16452952.1394</v>
      </c>
      <c r="AN663" s="47">
        <v>1670336.1495999999</v>
      </c>
      <c r="AO663" s="48">
        <v>3186680.9907594002</v>
      </c>
      <c r="AP663" s="91">
        <f>+N663-'Приложение №2'!E663</f>
        <v>0</v>
      </c>
      <c r="AQ663" s="6">
        <v>4365957.5199999996</v>
      </c>
      <c r="AR663" s="6">
        <f>+(K663*13.29+L663*22.52)*12*0.85</f>
        <v>1090053.1715999998</v>
      </c>
      <c r="AS663" s="6">
        <f>+(K663*13.29+L663*22.52)*12*30</f>
        <v>38472464.879999995</v>
      </c>
      <c r="AT663" s="88">
        <f t="shared" si="237"/>
        <v>0</v>
      </c>
    </row>
    <row r="664" spans="1:46">
      <c r="A664" s="120">
        <f t="shared" si="234"/>
        <v>648</v>
      </c>
      <c r="B664" s="121">
        <f t="shared" si="235"/>
        <v>207</v>
      </c>
      <c r="C664" s="68" t="s">
        <v>228</v>
      </c>
      <c r="D664" s="68" t="s">
        <v>672</v>
      </c>
      <c r="E664" s="69">
        <v>1974</v>
      </c>
      <c r="F664" s="69">
        <v>2013</v>
      </c>
      <c r="G664" s="69" t="s">
        <v>58</v>
      </c>
      <c r="H664" s="69">
        <v>9</v>
      </c>
      <c r="I664" s="69">
        <v>1</v>
      </c>
      <c r="J664" s="79">
        <v>2145.6</v>
      </c>
      <c r="K664" s="79">
        <v>1951.96</v>
      </c>
      <c r="L664" s="79">
        <v>44</v>
      </c>
      <c r="M664" s="80">
        <v>70</v>
      </c>
      <c r="N664" s="83">
        <f t="shared" si="229"/>
        <v>2305199.34</v>
      </c>
      <c r="O664" s="79"/>
      <c r="P664" s="85"/>
      <c r="Q664" s="85"/>
      <c r="R664" s="85">
        <f t="shared" si="230"/>
        <v>1451751.6596799998</v>
      </c>
      <c r="S664" s="85">
        <f>+'Приложение №2'!E664-'Приложение №1'!R664</f>
        <v>853447.68032000004</v>
      </c>
      <c r="T664" s="85">
        <v>0</v>
      </c>
      <c r="U664" s="85">
        <f t="shared" si="233"/>
        <v>1180.9664849689541</v>
      </c>
      <c r="V664" s="85">
        <v>1385.2830200640001</v>
      </c>
      <c r="W664" s="87" t="s">
        <v>502</v>
      </c>
      <c r="X664" s="88" t="e">
        <f>+#REF!-'[1]Приложение №1'!$P1582</f>
        <v>#REF!</v>
      </c>
      <c r="Z664" s="46">
        <f t="shared" si="224"/>
        <v>2561332.5999999996</v>
      </c>
      <c r="AA664" s="31">
        <v>0</v>
      </c>
      <c r="AB664" s="31">
        <v>0</v>
      </c>
      <c r="AC664" s="31">
        <v>0</v>
      </c>
      <c r="AD664" s="31">
        <v>0</v>
      </c>
      <c r="AE664" s="31">
        <v>0</v>
      </c>
      <c r="AF664" s="31"/>
      <c r="AG664" s="31">
        <v>0</v>
      </c>
      <c r="AH664" s="31">
        <v>0</v>
      </c>
      <c r="AI664" s="31">
        <v>2255868.074124</v>
      </c>
      <c r="AJ664" s="31">
        <v>0</v>
      </c>
      <c r="AK664" s="31">
        <v>0</v>
      </c>
      <c r="AL664" s="31">
        <v>0</v>
      </c>
      <c r="AM664" s="31">
        <v>230519.93400000001</v>
      </c>
      <c r="AN664" s="47">
        <v>25613.326000000001</v>
      </c>
      <c r="AO664" s="48">
        <v>49331.265875999998</v>
      </c>
      <c r="AP664" s="91">
        <f>+N664-'Приложение №2'!E664</f>
        <v>0</v>
      </c>
      <c r="AQ664" s="6">
        <v>1177040.8899999999</v>
      </c>
      <c r="AR664" s="6">
        <f>+(K664*13.29+L664*22.52)*12*0.85</f>
        <v>274710.76967999997</v>
      </c>
      <c r="AS664" s="6">
        <f>+(K664*13.29+L664*22.52)*12*30</f>
        <v>9695674.2239999995</v>
      </c>
      <c r="AT664" s="88">
        <f t="shared" si="237"/>
        <v>-8842226.5436799992</v>
      </c>
    </row>
    <row r="665" spans="1:46">
      <c r="A665" s="120">
        <f t="shared" si="234"/>
        <v>649</v>
      </c>
      <c r="B665" s="121">
        <f t="shared" si="235"/>
        <v>208</v>
      </c>
      <c r="C665" s="68" t="s">
        <v>228</v>
      </c>
      <c r="D665" s="68" t="s">
        <v>427</v>
      </c>
      <c r="E665" s="69">
        <v>1968</v>
      </c>
      <c r="F665" s="69">
        <v>2015</v>
      </c>
      <c r="G665" s="69" t="s">
        <v>58</v>
      </c>
      <c r="H665" s="69">
        <v>4</v>
      </c>
      <c r="I665" s="69">
        <v>4</v>
      </c>
      <c r="J665" s="79">
        <v>2529.1</v>
      </c>
      <c r="K665" s="79">
        <v>2238.1</v>
      </c>
      <c r="L665" s="79">
        <v>227.2</v>
      </c>
      <c r="M665" s="80">
        <v>104</v>
      </c>
      <c r="N665" s="83">
        <f t="shared" si="229"/>
        <v>22037286.195505999</v>
      </c>
      <c r="O665" s="79"/>
      <c r="P665" s="85">
        <v>3007275.9718176001</v>
      </c>
      <c r="Q665" s="85"/>
      <c r="R665" s="85">
        <f t="shared" si="230"/>
        <v>0</v>
      </c>
      <c r="S665" s="85">
        <f t="shared" si="231"/>
        <v>8167617.4056179998</v>
      </c>
      <c r="T665" s="85">
        <f>+'Приложение №2'!E665-'Приложение №1'!P665-'Приложение №1'!R665-'Приложение №1'!S665</f>
        <v>10862392.818070401</v>
      </c>
      <c r="U665" s="85">
        <f t="shared" si="233"/>
        <v>9846.4260736812466</v>
      </c>
      <c r="V665" s="85">
        <v>1386.2830200640001</v>
      </c>
      <c r="W665" s="87" t="s">
        <v>502</v>
      </c>
      <c r="X665" s="88" t="e">
        <f>+#REF!-'[1]Приложение №1'!$P1829</f>
        <v>#REF!</v>
      </c>
      <c r="Z665" s="46">
        <f t="shared" si="224"/>
        <v>29885518.550000001</v>
      </c>
      <c r="AA665" s="31">
        <v>6731956.0892438404</v>
      </c>
      <c r="AB665" s="31">
        <v>2468626.27801314</v>
      </c>
      <c r="AC665" s="31">
        <v>2579135.1598849199</v>
      </c>
      <c r="AD665" s="31">
        <v>1614732.13773312</v>
      </c>
      <c r="AE665" s="31">
        <v>0</v>
      </c>
      <c r="AF665" s="31"/>
      <c r="AG665" s="31">
        <v>222240.79473287999</v>
      </c>
      <c r="AH665" s="31">
        <v>0</v>
      </c>
      <c r="AI665" s="31">
        <v>12664980.5522436</v>
      </c>
      <c r="AJ665" s="31">
        <v>0</v>
      </c>
      <c r="AK665" s="31">
        <v>0</v>
      </c>
      <c r="AL665" s="31">
        <v>0</v>
      </c>
      <c r="AM665" s="31">
        <v>2730265.4369999999</v>
      </c>
      <c r="AN665" s="47">
        <v>298855.18550000002</v>
      </c>
      <c r="AO665" s="48">
        <v>574726.91564849997</v>
      </c>
      <c r="AP665" s="91">
        <f>+N665-'Приложение №2'!E665</f>
        <v>0</v>
      </c>
      <c r="AQ665" s="88">
        <f>1122636.15-R376</f>
        <v>-274635</v>
      </c>
      <c r="AR665" s="6">
        <f>+(K665*10+L665*20)*12*0.85</f>
        <v>274635</v>
      </c>
      <c r="AS665" s="6">
        <f>+(K665*10+L665*20)*12*30-S376</f>
        <v>8167617.4056179998</v>
      </c>
      <c r="AT665" s="88">
        <f t="shared" si="237"/>
        <v>0</v>
      </c>
    </row>
    <row r="666" spans="1:46">
      <c r="A666" s="120">
        <f t="shared" si="234"/>
        <v>650</v>
      </c>
      <c r="B666" s="121">
        <f t="shared" si="235"/>
        <v>209</v>
      </c>
      <c r="C666" s="68" t="s">
        <v>228</v>
      </c>
      <c r="D666" s="68" t="s">
        <v>429</v>
      </c>
      <c r="E666" s="69">
        <v>1967</v>
      </c>
      <c r="F666" s="69">
        <v>2015</v>
      </c>
      <c r="G666" s="69" t="s">
        <v>58</v>
      </c>
      <c r="H666" s="69">
        <v>3</v>
      </c>
      <c r="I666" s="69">
        <v>3</v>
      </c>
      <c r="J666" s="79">
        <v>1753.5</v>
      </c>
      <c r="K666" s="79">
        <v>1262.7</v>
      </c>
      <c r="L666" s="79">
        <v>455.8</v>
      </c>
      <c r="M666" s="80">
        <v>37</v>
      </c>
      <c r="N666" s="83">
        <f t="shared" si="229"/>
        <v>30938743.942612</v>
      </c>
      <c r="O666" s="79"/>
      <c r="P666" s="85">
        <v>5009763.3724292004</v>
      </c>
      <c r="Q666" s="85"/>
      <c r="R666" s="85">
        <f t="shared" si="230"/>
        <v>0</v>
      </c>
      <c r="S666" s="85">
        <f t="shared" si="231"/>
        <v>7179911.9088660004</v>
      </c>
      <c r="T666" s="85">
        <f>+'Приложение №2'!E666-'Приложение №1'!P666-'Приложение №1'!R666-'Приложение №1'!S666</f>
        <v>18749068.661316801</v>
      </c>
      <c r="U666" s="85">
        <f t="shared" si="233"/>
        <v>24502.0542825786</v>
      </c>
      <c r="V666" s="85">
        <v>1387.2830200640001</v>
      </c>
      <c r="W666" s="87" t="s">
        <v>502</v>
      </c>
      <c r="X666" s="88" t="e">
        <f>+#REF!-'[1]Приложение №1'!$P1831</f>
        <v>#REF!</v>
      </c>
      <c r="Z666" s="46">
        <f t="shared" si="224"/>
        <v>34868708.160000011</v>
      </c>
      <c r="AA666" s="31">
        <v>5996729.9781097798</v>
      </c>
      <c r="AB666" s="31">
        <v>3648890.3764198199</v>
      </c>
      <c r="AC666" s="31">
        <v>1719410.92721748</v>
      </c>
      <c r="AD666" s="31">
        <v>1465289.8013577601</v>
      </c>
      <c r="AE666" s="31">
        <v>0</v>
      </c>
      <c r="AF666" s="31"/>
      <c r="AG666" s="31">
        <v>511593.88939175999</v>
      </c>
      <c r="AH666" s="31">
        <v>0</v>
      </c>
      <c r="AI666" s="31">
        <v>17347540.944258001</v>
      </c>
      <c r="AJ666" s="31">
        <v>0</v>
      </c>
      <c r="AK666" s="31">
        <v>0</v>
      </c>
      <c r="AL666" s="31">
        <v>0</v>
      </c>
      <c r="AM666" s="31">
        <v>3159448.9174000002</v>
      </c>
      <c r="AN666" s="47">
        <v>348687.08159999998</v>
      </c>
      <c r="AO666" s="48">
        <v>671116.24424539995</v>
      </c>
      <c r="AP666" s="91">
        <f>+N666-'Приложение №2'!E666</f>
        <v>0</v>
      </c>
      <c r="AQ666" s="88">
        <f>1072019.06-R378</f>
        <v>-221778.60000000009</v>
      </c>
      <c r="AR666" s="6">
        <f>+(K666*10+L666*20)*12*0.85</f>
        <v>221778.6</v>
      </c>
      <c r="AS666" s="6">
        <f>+(K666*10+L666*20)*12*30-S378</f>
        <v>7179911.9088660004</v>
      </c>
      <c r="AT666" s="88">
        <f t="shared" si="237"/>
        <v>0</v>
      </c>
    </row>
    <row r="667" spans="1:46">
      <c r="A667" s="120">
        <f t="shared" si="234"/>
        <v>651</v>
      </c>
      <c r="B667" s="121">
        <f t="shared" si="235"/>
        <v>210</v>
      </c>
      <c r="C667" s="68" t="s">
        <v>228</v>
      </c>
      <c r="D667" s="68" t="s">
        <v>430</v>
      </c>
      <c r="E667" s="69">
        <v>1968</v>
      </c>
      <c r="F667" s="69">
        <v>2015</v>
      </c>
      <c r="G667" s="69" t="s">
        <v>58</v>
      </c>
      <c r="H667" s="69">
        <v>4</v>
      </c>
      <c r="I667" s="69">
        <v>2</v>
      </c>
      <c r="J667" s="79">
        <v>1345.8</v>
      </c>
      <c r="K667" s="79">
        <v>1132</v>
      </c>
      <c r="L667" s="79">
        <v>118.5</v>
      </c>
      <c r="M667" s="80">
        <v>46</v>
      </c>
      <c r="N667" s="83">
        <f t="shared" si="229"/>
        <v>11150428.548839999</v>
      </c>
      <c r="O667" s="79"/>
      <c r="P667" s="85">
        <v>1919629.1910699999</v>
      </c>
      <c r="Q667" s="85"/>
      <c r="R667" s="85">
        <f t="shared" si="230"/>
        <v>0</v>
      </c>
      <c r="S667" s="85">
        <f t="shared" si="231"/>
        <v>4040696.8275600001</v>
      </c>
      <c r="T667" s="85">
        <f>+'Приложение №2'!E667-'Приложение №1'!P667-'Приложение №1'!R667-'Приложение №1'!S667</f>
        <v>5190102.5302099995</v>
      </c>
      <c r="U667" s="85">
        <f t="shared" si="233"/>
        <v>9850.2018982685513</v>
      </c>
      <c r="V667" s="85">
        <v>1388.2830200640001</v>
      </c>
      <c r="W667" s="87" t="s">
        <v>502</v>
      </c>
      <c r="X667" s="88" t="e">
        <f>+#REF!-'[1]Приложение №1'!$P1832</f>
        <v>#REF!</v>
      </c>
      <c r="Z667" s="46">
        <f t="shared" ref="Z667:Z716" si="238">SUM(AA667:AO667)</f>
        <v>15236078.209999999</v>
      </c>
      <c r="AA667" s="31">
        <v>3432050.52323406</v>
      </c>
      <c r="AB667" s="31">
        <v>1258542.09075378</v>
      </c>
      <c r="AC667" s="31">
        <v>1314881.1524797201</v>
      </c>
      <c r="AD667" s="31">
        <v>823214.26413408003</v>
      </c>
      <c r="AE667" s="31">
        <v>0</v>
      </c>
      <c r="AF667" s="31"/>
      <c r="AG667" s="31">
        <v>113301.62983020001</v>
      </c>
      <c r="AH667" s="31">
        <v>0</v>
      </c>
      <c r="AI667" s="31">
        <v>6456793.9123547999</v>
      </c>
      <c r="AJ667" s="31">
        <v>0</v>
      </c>
      <c r="AK667" s="31">
        <v>0</v>
      </c>
      <c r="AL667" s="31">
        <v>0</v>
      </c>
      <c r="AM667" s="31">
        <v>1391929.5955000001</v>
      </c>
      <c r="AN667" s="47">
        <v>152360.78210000001</v>
      </c>
      <c r="AO667" s="48">
        <v>293004.25961335999</v>
      </c>
      <c r="AP667" s="91">
        <f>+N667-'Приложение №2'!E667</f>
        <v>0</v>
      </c>
      <c r="AQ667" s="88">
        <f>449941.2-R379</f>
        <v>-139637.99999999994</v>
      </c>
      <c r="AR667" s="6">
        <f>+(K667*10+L667*20)*12*0.85</f>
        <v>139638</v>
      </c>
      <c r="AS667" s="6">
        <f>+(K667*10+L667*20)*12*30-S379</f>
        <v>4040696.8275600001</v>
      </c>
      <c r="AT667" s="88">
        <f t="shared" si="237"/>
        <v>0</v>
      </c>
    </row>
    <row r="668" spans="1:46">
      <c r="A668" s="120">
        <f t="shared" si="234"/>
        <v>652</v>
      </c>
      <c r="B668" s="121">
        <f t="shared" si="235"/>
        <v>211</v>
      </c>
      <c r="C668" s="68" t="s">
        <v>228</v>
      </c>
      <c r="D668" s="68" t="s">
        <v>431</v>
      </c>
      <c r="E668" s="69">
        <v>1967</v>
      </c>
      <c r="F668" s="69">
        <v>2013</v>
      </c>
      <c r="G668" s="69" t="s">
        <v>58</v>
      </c>
      <c r="H668" s="69">
        <v>3</v>
      </c>
      <c r="I668" s="69">
        <v>3</v>
      </c>
      <c r="J668" s="79">
        <v>1661.3</v>
      </c>
      <c r="K668" s="79">
        <v>1287.5999999999999</v>
      </c>
      <c r="L668" s="79">
        <v>250.7</v>
      </c>
      <c r="M668" s="80">
        <v>74</v>
      </c>
      <c r="N668" s="83">
        <f t="shared" si="229"/>
        <v>11026809.225988001</v>
      </c>
      <c r="O668" s="79"/>
      <c r="P668" s="85">
        <v>1452195.0248139999</v>
      </c>
      <c r="Q668" s="85"/>
      <c r="R668" s="85">
        <f t="shared" si="230"/>
        <v>0</v>
      </c>
      <c r="S668" s="85">
        <f t="shared" si="231"/>
        <v>5450941.3911319999</v>
      </c>
      <c r="T668" s="85">
        <f>+'Приложение №2'!E668-'Приложение №1'!P668-'Приложение №1'!R668-'Приложение №1'!S668</f>
        <v>4123672.8100420022</v>
      </c>
      <c r="U668" s="85">
        <f t="shared" si="233"/>
        <v>8563.8468670301354</v>
      </c>
      <c r="V668" s="85">
        <v>1389.2830200640001</v>
      </c>
      <c r="W668" s="87" t="s">
        <v>502</v>
      </c>
      <c r="X668" s="88" t="e">
        <f>+#REF!-'[1]Приложение №1'!$P1835</f>
        <v>#REF!</v>
      </c>
      <c r="Z668" s="46">
        <f t="shared" si="238"/>
        <v>14747148.670000002</v>
      </c>
      <c r="AA668" s="31">
        <v>5828747.4672991196</v>
      </c>
      <c r="AB668" s="31">
        <v>3546676.3733486398</v>
      </c>
      <c r="AC668" s="31">
        <v>1671246.17812992</v>
      </c>
      <c r="AD668" s="31">
        <v>1424243.59065324</v>
      </c>
      <c r="AE668" s="31">
        <v>0</v>
      </c>
      <c r="AF668" s="31"/>
      <c r="AG668" s="31">
        <v>497262.94218215998</v>
      </c>
      <c r="AH668" s="31">
        <v>0</v>
      </c>
      <c r="AI668" s="31">
        <v>0</v>
      </c>
      <c r="AJ668" s="31">
        <v>0</v>
      </c>
      <c r="AK668" s="31">
        <v>0</v>
      </c>
      <c r="AL668" s="31">
        <v>0</v>
      </c>
      <c r="AM668" s="31">
        <v>1347912.8755000001</v>
      </c>
      <c r="AN668" s="47">
        <v>147471.48670000001</v>
      </c>
      <c r="AO668" s="48">
        <v>283587.75618691999</v>
      </c>
      <c r="AP668" s="91">
        <f>+N668-'Приложение №2'!E668</f>
        <v>0</v>
      </c>
      <c r="AQ668" s="88">
        <f>717131.91-R380</f>
        <v>-182478</v>
      </c>
      <c r="AR668" s="6">
        <f>+(K668*10+L668*20)*12*0.85</f>
        <v>182478</v>
      </c>
      <c r="AS668" s="6">
        <f>+(K668*10+L668*20)*12*30-S380</f>
        <v>5450941.3911319999</v>
      </c>
      <c r="AT668" s="88">
        <f t="shared" si="237"/>
        <v>0</v>
      </c>
    </row>
    <row r="669" spans="1:46">
      <c r="A669" s="120">
        <f t="shared" si="234"/>
        <v>653</v>
      </c>
      <c r="B669" s="121">
        <f t="shared" si="235"/>
        <v>212</v>
      </c>
      <c r="C669" s="68" t="s">
        <v>228</v>
      </c>
      <c r="D669" s="68" t="s">
        <v>673</v>
      </c>
      <c r="E669" s="69">
        <v>2000</v>
      </c>
      <c r="F669" s="69">
        <v>2013</v>
      </c>
      <c r="G669" s="69" t="s">
        <v>73</v>
      </c>
      <c r="H669" s="69">
        <v>9</v>
      </c>
      <c r="I669" s="69">
        <v>6</v>
      </c>
      <c r="J669" s="79">
        <v>12225.7</v>
      </c>
      <c r="K669" s="79">
        <v>12225.7</v>
      </c>
      <c r="L669" s="79">
        <v>0</v>
      </c>
      <c r="M669" s="80">
        <v>575</v>
      </c>
      <c r="N669" s="83">
        <f t="shared" si="229"/>
        <v>21548160.000000034</v>
      </c>
      <c r="O669" s="79"/>
      <c r="P669" s="85"/>
      <c r="Q669" s="85"/>
      <c r="R669" s="85">
        <f t="shared" si="230"/>
        <v>8535516.9905999992</v>
      </c>
      <c r="S669" s="85">
        <f>+'Приложение №2'!E669-'Приложение №1'!R669</f>
        <v>13012643.009400034</v>
      </c>
      <c r="T669" s="85">
        <v>0</v>
      </c>
      <c r="U669" s="85">
        <f t="shared" si="233"/>
        <v>1762.5297528975873</v>
      </c>
      <c r="V669" s="85">
        <v>1390.2830200640001</v>
      </c>
      <c r="W669" s="87" t="s">
        <v>502</v>
      </c>
      <c r="X669" s="88"/>
      <c r="Z669" s="46"/>
      <c r="AA669" s="31"/>
      <c r="AB669" s="31"/>
      <c r="AC669" s="31"/>
      <c r="AD669" s="31"/>
      <c r="AE669" s="31"/>
      <c r="AF669" s="31"/>
      <c r="AG669" s="31"/>
      <c r="AH669" s="31"/>
      <c r="AI669" s="31"/>
      <c r="AJ669" s="31"/>
      <c r="AK669" s="31"/>
      <c r="AL669" s="31"/>
      <c r="AM669" s="31"/>
      <c r="AN669" s="47"/>
      <c r="AO669" s="48"/>
      <c r="AP669" s="91">
        <f>+N669-'Приложение №2'!E669</f>
        <v>0</v>
      </c>
      <c r="AQ669" s="6">
        <v>6878225.5499999998</v>
      </c>
      <c r="AR669" s="6">
        <f>+(K669*13.29+L669*22.52)*12*0.85</f>
        <v>1657291.4405999999</v>
      </c>
      <c r="AS669" s="6">
        <f>+(K669*13.29+L669*22.52)*12*30</f>
        <v>58492639.079999998</v>
      </c>
      <c r="AT669" s="88">
        <f t="shared" si="237"/>
        <v>-45479996.070599966</v>
      </c>
    </row>
    <row r="670" spans="1:46">
      <c r="A670" s="120">
        <f t="shared" si="234"/>
        <v>654</v>
      </c>
      <c r="B670" s="121">
        <f t="shared" si="235"/>
        <v>213</v>
      </c>
      <c r="C670" s="68" t="s">
        <v>228</v>
      </c>
      <c r="D670" s="68" t="s">
        <v>432</v>
      </c>
      <c r="E670" s="69">
        <v>1969</v>
      </c>
      <c r="F670" s="69">
        <v>1969</v>
      </c>
      <c r="G670" s="69" t="s">
        <v>58</v>
      </c>
      <c r="H670" s="69">
        <v>4</v>
      </c>
      <c r="I670" s="69">
        <v>2</v>
      </c>
      <c r="J670" s="79">
        <v>1357.7</v>
      </c>
      <c r="K670" s="79">
        <v>1089.9000000000001</v>
      </c>
      <c r="L670" s="79">
        <v>150.80000000000001</v>
      </c>
      <c r="M670" s="80">
        <v>48</v>
      </c>
      <c r="N670" s="83">
        <f t="shared" si="229"/>
        <v>4064823.6560380002</v>
      </c>
      <c r="O670" s="79"/>
      <c r="P670" s="85"/>
      <c r="Q670" s="85"/>
      <c r="R670" s="85">
        <f t="shared" si="230"/>
        <v>0</v>
      </c>
      <c r="S670" s="85">
        <f>+'Приложение №2'!E670-'Приложение №1'!R670</f>
        <v>4064823.6560380002</v>
      </c>
      <c r="T670" s="85">
        <v>0</v>
      </c>
      <c r="U670" s="85">
        <f t="shared" si="233"/>
        <v>3729.5381741792826</v>
      </c>
      <c r="V670" s="85">
        <v>1391.2830200640001</v>
      </c>
      <c r="W670" s="87" t="s">
        <v>502</v>
      </c>
      <c r="X670" s="88" t="e">
        <f>+#REF!-'[1]Приложение №1'!$P1837</f>
        <v>#REF!</v>
      </c>
      <c r="Z670" s="46">
        <f t="shared" si="238"/>
        <v>8198144.5299999984</v>
      </c>
      <c r="AA670" s="31">
        <v>3559333.0036773598</v>
      </c>
      <c r="AB670" s="31">
        <v>1305216.9162526201</v>
      </c>
      <c r="AC670" s="31">
        <v>1363645.39662456</v>
      </c>
      <c r="AD670" s="31">
        <v>853744.33726847998</v>
      </c>
      <c r="AE670" s="31">
        <v>0</v>
      </c>
      <c r="AF670" s="31"/>
      <c r="AG670" s="31">
        <v>117503.58224136</v>
      </c>
      <c r="AH670" s="31">
        <v>0</v>
      </c>
      <c r="AI670" s="31">
        <v>0</v>
      </c>
      <c r="AJ670" s="31">
        <v>0</v>
      </c>
      <c r="AK670" s="31">
        <v>0</v>
      </c>
      <c r="AL670" s="31">
        <v>0</v>
      </c>
      <c r="AM670" s="31">
        <v>759282.60640000005</v>
      </c>
      <c r="AN670" s="47">
        <v>81981.445300000007</v>
      </c>
      <c r="AO670" s="48">
        <v>157437.24223562001</v>
      </c>
      <c r="AP670" s="91">
        <f>+N670-'Приложение №2'!E670</f>
        <v>0</v>
      </c>
      <c r="AQ670" s="88">
        <f>484860.46-R381</f>
        <v>-141932.99999999994</v>
      </c>
      <c r="AR670" s="6">
        <f>+(K670*10+L670*20)*12*0.85</f>
        <v>141933</v>
      </c>
      <c r="AS670" s="6">
        <f>+(K670*10+L670*20)*12*30-S381</f>
        <v>4100172.3171000001</v>
      </c>
      <c r="AT670" s="88">
        <f t="shared" si="237"/>
        <v>-35348.661061999854</v>
      </c>
    </row>
    <row r="671" spans="1:46">
      <c r="A671" s="120">
        <f t="shared" si="234"/>
        <v>655</v>
      </c>
      <c r="B671" s="121">
        <f t="shared" si="235"/>
        <v>214</v>
      </c>
      <c r="C671" s="68" t="s">
        <v>228</v>
      </c>
      <c r="D671" s="68" t="s">
        <v>434</v>
      </c>
      <c r="E671" s="69">
        <v>1969</v>
      </c>
      <c r="F671" s="69">
        <v>1969</v>
      </c>
      <c r="G671" s="69" t="s">
        <v>58</v>
      </c>
      <c r="H671" s="69">
        <v>4</v>
      </c>
      <c r="I671" s="69">
        <v>2</v>
      </c>
      <c r="J671" s="79">
        <v>1375</v>
      </c>
      <c r="K671" s="79">
        <v>1257.0999999999999</v>
      </c>
      <c r="L671" s="79">
        <v>0</v>
      </c>
      <c r="M671" s="80">
        <v>53</v>
      </c>
      <c r="N671" s="83">
        <f t="shared" si="229"/>
        <v>11763667.369848</v>
      </c>
      <c r="O671" s="79"/>
      <c r="P671" s="85">
        <v>2077460.73495</v>
      </c>
      <c r="Q671" s="85"/>
      <c r="R671" s="85">
        <f t="shared" si="230"/>
        <v>0</v>
      </c>
      <c r="S671" s="85">
        <f t="shared" si="231"/>
        <v>3700275.840448</v>
      </c>
      <c r="T671" s="85">
        <f>+'Приложение №2'!E671-'Приложение №1'!P671-'Приложение №1'!R671-'Приложение №1'!S671</f>
        <v>5985930.7944499999</v>
      </c>
      <c r="U671" s="85">
        <f t="shared" si="233"/>
        <v>9357.7816958459953</v>
      </c>
      <c r="V671" s="85">
        <v>1392.2830200640001</v>
      </c>
      <c r="W671" s="87" t="s">
        <v>502</v>
      </c>
      <c r="X671" s="88" t="e">
        <f>+#REF!-'[1]Приложение №1'!$P1843</f>
        <v>#REF!</v>
      </c>
      <c r="Z671" s="46">
        <f t="shared" si="238"/>
        <v>15991596.719999999</v>
      </c>
      <c r="AA671" s="31">
        <v>3602237.2105683601</v>
      </c>
      <c r="AB671" s="31">
        <v>1320950.0034994199</v>
      </c>
      <c r="AC671" s="31">
        <v>1380082.7808234601</v>
      </c>
      <c r="AD671" s="31">
        <v>864035.37315648003</v>
      </c>
      <c r="AE671" s="31">
        <v>0</v>
      </c>
      <c r="AF671" s="31"/>
      <c r="AG671" s="31">
        <v>118919.97069456</v>
      </c>
      <c r="AH671" s="31">
        <v>0</v>
      </c>
      <c r="AI671" s="31">
        <v>6776969.9586875997</v>
      </c>
      <c r="AJ671" s="31">
        <v>0</v>
      </c>
      <c r="AK671" s="31">
        <v>0</v>
      </c>
      <c r="AL671" s="31">
        <v>0</v>
      </c>
      <c r="AM671" s="31">
        <v>1460951.8570000001</v>
      </c>
      <c r="AN671" s="47">
        <v>159915.96720000001</v>
      </c>
      <c r="AO671" s="48">
        <v>307533.59837011999</v>
      </c>
      <c r="AP671" s="91">
        <f>+N671-'Приложение №2'!E671</f>
        <v>0</v>
      </c>
      <c r="AQ671" s="88">
        <f>599663.27-R383</f>
        <v>-128224.19999999995</v>
      </c>
      <c r="AR671" s="6">
        <f>+(K671*10+L671*20)*12*0.85</f>
        <v>128224.2</v>
      </c>
      <c r="AS671" s="6">
        <f>+(K671*10+L671*20)*12*30-S383</f>
        <v>3700275.840448</v>
      </c>
      <c r="AT671" s="88">
        <f t="shared" si="237"/>
        <v>0</v>
      </c>
    </row>
    <row r="672" spans="1:46">
      <c r="A672" s="120">
        <f t="shared" si="234"/>
        <v>656</v>
      </c>
      <c r="B672" s="121">
        <f t="shared" si="235"/>
        <v>215</v>
      </c>
      <c r="C672" s="68" t="s">
        <v>228</v>
      </c>
      <c r="D672" s="68" t="s">
        <v>435</v>
      </c>
      <c r="E672" s="69">
        <v>1971</v>
      </c>
      <c r="F672" s="69">
        <v>1971</v>
      </c>
      <c r="G672" s="69" t="s">
        <v>58</v>
      </c>
      <c r="H672" s="69">
        <v>4</v>
      </c>
      <c r="I672" s="69">
        <v>2</v>
      </c>
      <c r="J672" s="79">
        <v>1403.6</v>
      </c>
      <c r="K672" s="79">
        <v>1280.0999999999999</v>
      </c>
      <c r="L672" s="79">
        <v>42.7</v>
      </c>
      <c r="M672" s="80">
        <v>67</v>
      </c>
      <c r="N672" s="83">
        <f t="shared" si="229"/>
        <v>3984511.2353214002</v>
      </c>
      <c r="O672" s="79"/>
      <c r="P672" s="85">
        <f>+'Приложение №2'!E672-'Приложение №1'!R672-'Приложение №1'!S672</f>
        <v>0</v>
      </c>
      <c r="Q672" s="85"/>
      <c r="R672" s="85">
        <f t="shared" si="230"/>
        <v>0</v>
      </c>
      <c r="S672" s="85">
        <f>+'Приложение №2'!E672-'Приложение №1'!R672</f>
        <v>3984511.2353214002</v>
      </c>
      <c r="T672" s="85">
        <f>+'Приложение №2'!E672-'Приложение №1'!P672-'Приложение №1'!R672-'Приложение №1'!S672</f>
        <v>0</v>
      </c>
      <c r="U672" s="85">
        <f t="shared" si="233"/>
        <v>3112.6562263271621</v>
      </c>
      <c r="V672" s="85">
        <v>1393.2830200640001</v>
      </c>
      <c r="W672" s="87" t="s">
        <v>502</v>
      </c>
      <c r="X672" s="88" t="e">
        <f>+#REF!-'[1]Приложение №1'!$P1844</f>
        <v>#REF!</v>
      </c>
      <c r="Z672" s="46">
        <f t="shared" si="238"/>
        <v>9191213.3916226011</v>
      </c>
      <c r="AA672" s="31">
        <v>3593084.3130982802</v>
      </c>
      <c r="AB672" s="31">
        <v>1317593.61677916</v>
      </c>
      <c r="AC672" s="31">
        <v>1376576.13711912</v>
      </c>
      <c r="AD672" s="31">
        <v>861839.95216703997</v>
      </c>
      <c r="AE672" s="31">
        <v>0</v>
      </c>
      <c r="AF672" s="31"/>
      <c r="AG672" s="31">
        <v>118617.8097426</v>
      </c>
      <c r="AH672" s="31">
        <v>0</v>
      </c>
      <c r="AI672" s="31"/>
      <c r="AJ672" s="31">
        <v>0</v>
      </c>
      <c r="AK672" s="31">
        <v>0</v>
      </c>
      <c r="AL672" s="31">
        <v>0</v>
      </c>
      <c r="AM672" s="31">
        <v>1457239.736</v>
      </c>
      <c r="AN672" s="47">
        <v>159509.63800000001</v>
      </c>
      <c r="AO672" s="48">
        <v>306752.18871640001</v>
      </c>
      <c r="AP672" s="91">
        <f>+N672-'Приложение №2'!E672</f>
        <v>0</v>
      </c>
      <c r="AQ672" s="88">
        <f>545896.66-R384</f>
        <v>-139281</v>
      </c>
      <c r="AR672" s="6">
        <f>+(K672*10+L672*20)*12*0.85</f>
        <v>139281</v>
      </c>
      <c r="AS672" s="6">
        <f>+(K672*10+L672*20)*12*30-S384</f>
        <v>4073310.8559360001</v>
      </c>
      <c r="AT672" s="88">
        <f t="shared" si="237"/>
        <v>-88799.620614599902</v>
      </c>
    </row>
    <row r="673" spans="1:46">
      <c r="A673" s="120">
        <f t="shared" si="234"/>
        <v>657</v>
      </c>
      <c r="B673" s="121">
        <f t="shared" si="235"/>
        <v>216</v>
      </c>
      <c r="C673" s="68" t="s">
        <v>228</v>
      </c>
      <c r="D673" s="68" t="s">
        <v>674</v>
      </c>
      <c r="E673" s="69">
        <v>1993</v>
      </c>
      <c r="F673" s="69">
        <v>2009</v>
      </c>
      <c r="G673" s="69" t="s">
        <v>58</v>
      </c>
      <c r="H673" s="69">
        <v>9</v>
      </c>
      <c r="I673" s="69">
        <v>1</v>
      </c>
      <c r="J673" s="79">
        <v>2345</v>
      </c>
      <c r="K673" s="79">
        <v>1959.1</v>
      </c>
      <c r="L673" s="79">
        <v>0</v>
      </c>
      <c r="M673" s="80">
        <v>80</v>
      </c>
      <c r="N673" s="83">
        <f t="shared" si="229"/>
        <v>16319133.116</v>
      </c>
      <c r="O673" s="79"/>
      <c r="P673" s="85">
        <v>1497757.0490999999</v>
      </c>
      <c r="Q673" s="85"/>
      <c r="R673" s="85">
        <f t="shared" si="230"/>
        <v>1360732.8177999998</v>
      </c>
      <c r="S673" s="85">
        <f t="shared" si="231"/>
        <v>9373118.0399999991</v>
      </c>
      <c r="T673" s="85">
        <f>+'Приложение №2'!E673-'Приложение №1'!P673-'Приложение №1'!R673-'Приложение №1'!S673</f>
        <v>4087525.2091000006</v>
      </c>
      <c r="U673" s="85">
        <f t="shared" si="233"/>
        <v>8329.9132846715329</v>
      </c>
      <c r="V673" s="85">
        <v>1394.2830200640001</v>
      </c>
      <c r="W673" s="87" t="s">
        <v>502</v>
      </c>
      <c r="X673" s="88" t="e">
        <f>+#REF!-'[1]Приложение №1'!$P1603</f>
        <v>#REF!</v>
      </c>
      <c r="Z673" s="46">
        <f t="shared" si="238"/>
        <v>41352125.80999998</v>
      </c>
      <c r="AA673" s="31">
        <v>4542107.7549229199</v>
      </c>
      <c r="AB673" s="31">
        <v>3117271.1769023999</v>
      </c>
      <c r="AC673" s="31">
        <v>0</v>
      </c>
      <c r="AD673" s="31">
        <v>1712027.61216396</v>
      </c>
      <c r="AE673" s="31">
        <v>0</v>
      </c>
      <c r="AF673" s="31"/>
      <c r="AG673" s="31">
        <v>218511.8445216</v>
      </c>
      <c r="AH673" s="31">
        <v>0</v>
      </c>
      <c r="AI673" s="31">
        <v>2215753.9253135999</v>
      </c>
      <c r="AJ673" s="31">
        <v>0</v>
      </c>
      <c r="AK673" s="31">
        <v>19236210.842486799</v>
      </c>
      <c r="AL673" s="31">
        <v>5058707.7793799397</v>
      </c>
      <c r="AM673" s="31">
        <v>4048566.8084999998</v>
      </c>
      <c r="AN673" s="47">
        <v>413521.25809999998</v>
      </c>
      <c r="AO673" s="48">
        <v>789446.80770876002</v>
      </c>
      <c r="AP673" s="91">
        <f>+N673-'Приложение №2'!E673</f>
        <v>0</v>
      </c>
      <c r="AQ673" s="6">
        <v>1095161.1399999999</v>
      </c>
      <c r="AR673" s="6">
        <f>+(K673*13.29+L673*22.52)*12*0.85</f>
        <v>265571.6778</v>
      </c>
      <c r="AS673" s="6">
        <f>+(K673*13.29+L673*22.52)*12*30</f>
        <v>9373118.0399999991</v>
      </c>
      <c r="AT673" s="88">
        <f t="shared" si="237"/>
        <v>0</v>
      </c>
    </row>
    <row r="674" spans="1:46">
      <c r="A674" s="120">
        <f t="shared" si="234"/>
        <v>658</v>
      </c>
      <c r="B674" s="121">
        <f t="shared" si="235"/>
        <v>217</v>
      </c>
      <c r="C674" s="68" t="s">
        <v>228</v>
      </c>
      <c r="D674" s="68" t="s">
        <v>438</v>
      </c>
      <c r="E674" s="69">
        <v>1971</v>
      </c>
      <c r="F674" s="69">
        <v>2015</v>
      </c>
      <c r="G674" s="69" t="s">
        <v>58</v>
      </c>
      <c r="H674" s="69">
        <v>4</v>
      </c>
      <c r="I674" s="69">
        <v>1</v>
      </c>
      <c r="J674" s="79">
        <v>2344</v>
      </c>
      <c r="K674" s="79">
        <v>1634.9</v>
      </c>
      <c r="L674" s="79">
        <v>427.9</v>
      </c>
      <c r="M674" s="80">
        <v>68</v>
      </c>
      <c r="N674" s="83">
        <f t="shared" si="229"/>
        <v>9116126.8326507583</v>
      </c>
      <c r="O674" s="79"/>
      <c r="P674" s="85">
        <v>417931.19377369003</v>
      </c>
      <c r="Q674" s="85"/>
      <c r="R674" s="85">
        <f t="shared" si="230"/>
        <v>0</v>
      </c>
      <c r="S674" s="85">
        <f t="shared" si="231"/>
        <v>7970577.2975559998</v>
      </c>
      <c r="T674" s="85">
        <f>+'Приложение №2'!E674-'Приложение №1'!P674-'Приложение №1'!R674-'Приложение №1'!S674</f>
        <v>727618.34132106975</v>
      </c>
      <c r="U674" s="85">
        <f t="shared" si="233"/>
        <v>5575.9537786107758</v>
      </c>
      <c r="V674" s="85">
        <v>1395.2830200640001</v>
      </c>
      <c r="W674" s="87" t="s">
        <v>502</v>
      </c>
      <c r="X674" s="88" t="e">
        <f>+#REF!-'[1]Приложение №1'!$P1845</f>
        <v>#REF!</v>
      </c>
      <c r="Z674" s="46">
        <f t="shared" si="238"/>
        <v>25262253.210000001</v>
      </c>
      <c r="AA674" s="31">
        <v>5690527.9739763001</v>
      </c>
      <c r="AB674" s="31">
        <v>2086731.8051672401</v>
      </c>
      <c r="AC674" s="31">
        <v>2180145.0619355398</v>
      </c>
      <c r="AD674" s="31">
        <v>1364934.3932783999</v>
      </c>
      <c r="AE674" s="31">
        <v>0</v>
      </c>
      <c r="AF674" s="31"/>
      <c r="AG674" s="31">
        <v>187860.32184275999</v>
      </c>
      <c r="AH674" s="31">
        <v>0</v>
      </c>
      <c r="AI674" s="31">
        <v>10705718.389564799</v>
      </c>
      <c r="AJ674" s="31">
        <v>0</v>
      </c>
      <c r="AK674" s="31">
        <v>0</v>
      </c>
      <c r="AL674" s="31">
        <v>0</v>
      </c>
      <c r="AM674" s="31">
        <v>2307895.6014999999</v>
      </c>
      <c r="AN674" s="47">
        <v>252622.53210000001</v>
      </c>
      <c r="AO674" s="48">
        <v>485817.13063496002</v>
      </c>
      <c r="AP674" s="91">
        <f>+N674-'Приложение №2'!E674</f>
        <v>0</v>
      </c>
      <c r="AQ674" s="88">
        <f>1215312.06-R387</f>
        <v>-254051.39999999991</v>
      </c>
      <c r="AR674" s="6">
        <f t="shared" ref="AR674:AR681" si="239">+(K674*10+L674*20)*12*0.85</f>
        <v>254051.4</v>
      </c>
      <c r="AS674" s="6">
        <f t="shared" ref="AS674:AS680" si="240">+(K674*10+L674*20)*12*30-S387</f>
        <v>7970577.2975559998</v>
      </c>
      <c r="AT674" s="88">
        <f t="shared" si="237"/>
        <v>0</v>
      </c>
    </row>
    <row r="675" spans="1:46">
      <c r="A675" s="120">
        <f t="shared" si="234"/>
        <v>659</v>
      </c>
      <c r="B675" s="121">
        <f t="shared" si="235"/>
        <v>218</v>
      </c>
      <c r="C675" s="68" t="s">
        <v>228</v>
      </c>
      <c r="D675" s="68" t="s">
        <v>439</v>
      </c>
      <c r="E675" s="69">
        <v>1970</v>
      </c>
      <c r="F675" s="69">
        <v>2015</v>
      </c>
      <c r="G675" s="69" t="s">
        <v>58</v>
      </c>
      <c r="H675" s="69">
        <v>4</v>
      </c>
      <c r="I675" s="69">
        <v>2</v>
      </c>
      <c r="J675" s="79">
        <v>1403.6</v>
      </c>
      <c r="K675" s="79">
        <v>1288.25</v>
      </c>
      <c r="L675" s="79">
        <v>0</v>
      </c>
      <c r="M675" s="80">
        <v>53</v>
      </c>
      <c r="N675" s="83">
        <f t="shared" si="229"/>
        <v>4191335.3761740001</v>
      </c>
      <c r="O675" s="79"/>
      <c r="P675" s="85">
        <v>182520.6672355</v>
      </c>
      <c r="Q675" s="85"/>
      <c r="R675" s="85">
        <f t="shared" si="230"/>
        <v>0</v>
      </c>
      <c r="S675" s="85">
        <f t="shared" si="231"/>
        <v>3735582.6662320001</v>
      </c>
      <c r="T675" s="85">
        <f>+'Приложение №2'!E675-'Приложение №1'!P675-'Приложение №1'!R675-'Приложение №1'!S675</f>
        <v>273232.04270649981</v>
      </c>
      <c r="U675" s="85">
        <f t="shared" si="233"/>
        <v>3253.5108683671647</v>
      </c>
      <c r="V675" s="85">
        <v>1396.2830200640001</v>
      </c>
      <c r="W675" s="87" t="s">
        <v>502</v>
      </c>
      <c r="X675" s="88" t="e">
        <f>+#REF!-'[1]Приложение №1'!$P1849</f>
        <v>#REF!</v>
      </c>
      <c r="Z675" s="46">
        <f t="shared" si="238"/>
        <v>16293169.239999998</v>
      </c>
      <c r="AA675" s="31">
        <v>3670168.8759317398</v>
      </c>
      <c r="AB675" s="31">
        <v>1345860.72497352</v>
      </c>
      <c r="AC675" s="31">
        <v>1406108.636961</v>
      </c>
      <c r="AD675" s="31">
        <v>880329.51331247995</v>
      </c>
      <c r="AE675" s="31">
        <v>0</v>
      </c>
      <c r="AF675" s="31"/>
      <c r="AG675" s="31">
        <v>121162.59054059999</v>
      </c>
      <c r="AH675" s="31">
        <v>0</v>
      </c>
      <c r="AI675" s="31">
        <v>6904771.3217195999</v>
      </c>
      <c r="AJ675" s="31">
        <v>0</v>
      </c>
      <c r="AK675" s="31">
        <v>0</v>
      </c>
      <c r="AL675" s="31">
        <v>0</v>
      </c>
      <c r="AM675" s="31">
        <v>1488502.7597000001</v>
      </c>
      <c r="AN675" s="47">
        <v>162931.6924</v>
      </c>
      <c r="AO675" s="48">
        <v>313333.12446105998</v>
      </c>
      <c r="AP675" s="91">
        <f>+N675-'Приложение №2'!E675</f>
        <v>0</v>
      </c>
      <c r="AQ675" s="88">
        <f>549431.36-R388</f>
        <v>-131401.5</v>
      </c>
      <c r="AR675" s="6">
        <f t="shared" si="239"/>
        <v>131401.5</v>
      </c>
      <c r="AS675" s="6">
        <f t="shared" si="240"/>
        <v>3735582.6662320001</v>
      </c>
      <c r="AT675" s="88">
        <f t="shared" si="237"/>
        <v>0</v>
      </c>
    </row>
    <row r="676" spans="1:46">
      <c r="A676" s="120">
        <f t="shared" si="234"/>
        <v>660</v>
      </c>
      <c r="B676" s="121">
        <f t="shared" si="235"/>
        <v>219</v>
      </c>
      <c r="C676" s="68" t="s">
        <v>228</v>
      </c>
      <c r="D676" s="68" t="s">
        <v>440</v>
      </c>
      <c r="E676" s="69">
        <v>1970</v>
      </c>
      <c r="F676" s="69">
        <v>2015</v>
      </c>
      <c r="G676" s="69" t="s">
        <v>58</v>
      </c>
      <c r="H676" s="69">
        <v>4</v>
      </c>
      <c r="I676" s="69">
        <v>2</v>
      </c>
      <c r="J676" s="79">
        <v>1397.9</v>
      </c>
      <c r="K676" s="79">
        <v>1284</v>
      </c>
      <c r="L676" s="79">
        <v>0</v>
      </c>
      <c r="M676" s="80">
        <v>70</v>
      </c>
      <c r="N676" s="83">
        <f t="shared" si="229"/>
        <v>3861710.0241999999</v>
      </c>
      <c r="O676" s="79"/>
      <c r="P676" s="85">
        <v>1025873.11</v>
      </c>
      <c r="Q676" s="85"/>
      <c r="R676" s="85">
        <f t="shared" ref="R676:R677" si="241">+AR676</f>
        <v>130968</v>
      </c>
      <c r="S676" s="85">
        <f t="shared" si="231"/>
        <v>0</v>
      </c>
      <c r="T676" s="85">
        <f>+'Приложение №2'!E676-'Приложение №1'!P676-'Приложение №1'!R676-'Приложение №1'!S676</f>
        <v>2704868.9142</v>
      </c>
      <c r="U676" s="85">
        <f t="shared" si="233"/>
        <v>3007.5623241433022</v>
      </c>
      <c r="V676" s="85">
        <v>1397.2830200640001</v>
      </c>
      <c r="W676" s="87" t="s">
        <v>502</v>
      </c>
      <c r="X676" s="88" t="e">
        <f>+#REF!-'[1]Приложение №1'!$P1850</f>
        <v>#REF!</v>
      </c>
      <c r="Z676" s="46">
        <f t="shared" si="238"/>
        <v>16240473.409999998</v>
      </c>
      <c r="AA676" s="31">
        <v>3658298.7075725999</v>
      </c>
      <c r="AB676" s="31">
        <v>1341507.9059104801</v>
      </c>
      <c r="AC676" s="31">
        <v>1401560.9593595399</v>
      </c>
      <c r="AD676" s="31">
        <v>877482.32671679999</v>
      </c>
      <c r="AE676" s="31">
        <v>0</v>
      </c>
      <c r="AF676" s="31"/>
      <c r="AG676" s="31">
        <v>120770.72210951999</v>
      </c>
      <c r="AH676" s="31">
        <v>0</v>
      </c>
      <c r="AI676" s="31">
        <v>6882439.7186495997</v>
      </c>
      <c r="AJ676" s="31">
        <v>0</v>
      </c>
      <c r="AK676" s="31">
        <v>0</v>
      </c>
      <c r="AL676" s="31">
        <v>0</v>
      </c>
      <c r="AM676" s="31">
        <v>1483688.602</v>
      </c>
      <c r="AN676" s="47">
        <v>162404.7341</v>
      </c>
      <c r="AO676" s="48">
        <v>312319.73358146002</v>
      </c>
      <c r="AP676" s="91">
        <f>+N676-'Приложение №2'!E676</f>
        <v>0</v>
      </c>
      <c r="AQ676" s="88">
        <f>534189.3-R389</f>
        <v>-130968</v>
      </c>
      <c r="AR676" s="6">
        <f t="shared" si="239"/>
        <v>130968</v>
      </c>
      <c r="AS676" s="6">
        <f t="shared" si="240"/>
        <v>0</v>
      </c>
      <c r="AT676" s="88">
        <f t="shared" si="237"/>
        <v>0</v>
      </c>
    </row>
    <row r="677" spans="1:46">
      <c r="A677" s="120">
        <f t="shared" si="234"/>
        <v>661</v>
      </c>
      <c r="B677" s="121">
        <f t="shared" si="235"/>
        <v>220</v>
      </c>
      <c r="C677" s="68" t="s">
        <v>228</v>
      </c>
      <c r="D677" s="68" t="s">
        <v>441</v>
      </c>
      <c r="E677" s="69">
        <v>1970</v>
      </c>
      <c r="F677" s="69">
        <v>2015</v>
      </c>
      <c r="G677" s="69" t="s">
        <v>58</v>
      </c>
      <c r="H677" s="69">
        <v>4</v>
      </c>
      <c r="I677" s="69">
        <v>2</v>
      </c>
      <c r="J677" s="79">
        <v>1401</v>
      </c>
      <c r="K677" s="79">
        <v>1279.2</v>
      </c>
      <c r="L677" s="79">
        <v>0</v>
      </c>
      <c r="M677" s="80">
        <v>66</v>
      </c>
      <c r="N677" s="83">
        <f t="shared" ref="N677:N708" si="242">SUM(O677:T677)</f>
        <v>3861106.1622000001</v>
      </c>
      <c r="O677" s="79"/>
      <c r="P677" s="85">
        <v>1025712.6925</v>
      </c>
      <c r="Q677" s="85"/>
      <c r="R677" s="85">
        <f t="shared" si="241"/>
        <v>130478.39999999999</v>
      </c>
      <c r="S677" s="85">
        <f t="shared" si="231"/>
        <v>0</v>
      </c>
      <c r="T677" s="85">
        <f>+'Приложение №2'!E677-'Приложение №1'!P677-'Приложение №1'!R677-'Приложение №1'!S677</f>
        <v>2704915.0697000003</v>
      </c>
      <c r="U677" s="85">
        <f t="shared" si="233"/>
        <v>3018.3756740150093</v>
      </c>
      <c r="V677" s="85">
        <v>1398.2830200640001</v>
      </c>
      <c r="W677" s="87" t="s">
        <v>502</v>
      </c>
      <c r="X677" s="88" t="e">
        <f>+#REF!-'[1]Приложение №1'!$P1851</f>
        <v>#REF!</v>
      </c>
      <c r="Z677" s="46">
        <f t="shared" si="238"/>
        <v>16237933.850000001</v>
      </c>
      <c r="AA677" s="31">
        <v>3657726.6514807199</v>
      </c>
      <c r="AB677" s="31">
        <v>1341298.12793004</v>
      </c>
      <c r="AC677" s="31">
        <v>1401341.7924949799</v>
      </c>
      <c r="AD677" s="31">
        <v>877345.11290496006</v>
      </c>
      <c r="AE677" s="31">
        <v>0</v>
      </c>
      <c r="AF677" s="31"/>
      <c r="AG677" s="31">
        <v>120751.8388482</v>
      </c>
      <c r="AH677" s="31">
        <v>0</v>
      </c>
      <c r="AI677" s="31">
        <v>6881363.4984066002</v>
      </c>
      <c r="AJ677" s="31">
        <v>0</v>
      </c>
      <c r="AK677" s="31">
        <v>0</v>
      </c>
      <c r="AL677" s="31">
        <v>0</v>
      </c>
      <c r="AM677" s="31">
        <v>1483456.594</v>
      </c>
      <c r="AN677" s="47">
        <v>162379.33850000001</v>
      </c>
      <c r="AO677" s="48">
        <v>312270.89543450001</v>
      </c>
      <c r="AP677" s="91">
        <f>+N677-'Приложение №2'!E677</f>
        <v>0</v>
      </c>
      <c r="AQ677" s="88">
        <f>622232.81-R390</f>
        <v>-130478.40000000002</v>
      </c>
      <c r="AR677" s="6">
        <f t="shared" si="239"/>
        <v>130478.39999999999</v>
      </c>
      <c r="AS677" s="6">
        <f t="shared" si="240"/>
        <v>0</v>
      </c>
      <c r="AT677" s="88">
        <f t="shared" si="237"/>
        <v>0</v>
      </c>
    </row>
    <row r="678" spans="1:46">
      <c r="A678" s="120">
        <f t="shared" si="234"/>
        <v>662</v>
      </c>
      <c r="B678" s="121">
        <f t="shared" si="235"/>
        <v>221</v>
      </c>
      <c r="C678" s="68" t="s">
        <v>228</v>
      </c>
      <c r="D678" s="68" t="s">
        <v>442</v>
      </c>
      <c r="E678" s="69">
        <v>1969</v>
      </c>
      <c r="F678" s="69">
        <v>2013</v>
      </c>
      <c r="G678" s="69" t="s">
        <v>58</v>
      </c>
      <c r="H678" s="69">
        <v>4</v>
      </c>
      <c r="I678" s="69">
        <v>2</v>
      </c>
      <c r="J678" s="79">
        <v>1404.7</v>
      </c>
      <c r="K678" s="79">
        <v>951</v>
      </c>
      <c r="L678" s="79">
        <v>348.8</v>
      </c>
      <c r="M678" s="80">
        <v>39</v>
      </c>
      <c r="N678" s="83">
        <f t="shared" si="242"/>
        <v>4238137.3835960003</v>
      </c>
      <c r="O678" s="79"/>
      <c r="P678" s="85"/>
      <c r="Q678" s="85"/>
      <c r="R678" s="85">
        <f t="shared" si="230"/>
        <v>0</v>
      </c>
      <c r="S678" s="85">
        <f>+'Приложение №2'!E678-'Приложение №1'!R678</f>
        <v>4238137.3835960003</v>
      </c>
      <c r="T678" s="85">
        <v>0</v>
      </c>
      <c r="U678" s="85">
        <f t="shared" si="233"/>
        <v>4456.5061867465829</v>
      </c>
      <c r="V678" s="85">
        <v>1399.2830200640001</v>
      </c>
      <c r="W678" s="87" t="s">
        <v>502</v>
      </c>
      <c r="X678" s="88" t="e">
        <f>+#REF!-'[1]Приложение №1'!$P1852</f>
        <v>#REF!</v>
      </c>
      <c r="Z678" s="46">
        <f t="shared" si="238"/>
        <v>16476652.310000001</v>
      </c>
      <c r="AA678" s="31">
        <v>3711499.9241174399</v>
      </c>
      <c r="AB678" s="31">
        <v>1361016.9358384199</v>
      </c>
      <c r="AC678" s="31">
        <v>1421943.3122823599</v>
      </c>
      <c r="AD678" s="31">
        <v>890243.21121791995</v>
      </c>
      <c r="AE678" s="31">
        <v>0</v>
      </c>
      <c r="AF678" s="31"/>
      <c r="AG678" s="31">
        <v>122527.0476276</v>
      </c>
      <c r="AH678" s="31">
        <v>0</v>
      </c>
      <c r="AI678" s="31">
        <v>6982528.3685892001</v>
      </c>
      <c r="AJ678" s="31">
        <v>0</v>
      </c>
      <c r="AK678" s="31">
        <v>0</v>
      </c>
      <c r="AL678" s="31">
        <v>0</v>
      </c>
      <c r="AM678" s="31">
        <v>1505265.3089999999</v>
      </c>
      <c r="AN678" s="47">
        <v>164766.52309999999</v>
      </c>
      <c r="AO678" s="48">
        <v>316861.67822706001</v>
      </c>
      <c r="AP678" s="91">
        <f>+N678-'Приложение №2'!E678</f>
        <v>0</v>
      </c>
      <c r="AQ678" s="88">
        <f>410687.73-R391</f>
        <v>-168157.19999999995</v>
      </c>
      <c r="AR678" s="6">
        <f t="shared" si="239"/>
        <v>168157.19999999998</v>
      </c>
      <c r="AS678" s="6">
        <f t="shared" si="240"/>
        <v>4913390.4841259997</v>
      </c>
      <c r="AT678" s="88">
        <f t="shared" si="237"/>
        <v>-675253.10052999947</v>
      </c>
    </row>
    <row r="679" spans="1:46">
      <c r="A679" s="120">
        <f t="shared" si="234"/>
        <v>663</v>
      </c>
      <c r="B679" s="121">
        <f t="shared" si="235"/>
        <v>222</v>
      </c>
      <c r="C679" s="68" t="s">
        <v>228</v>
      </c>
      <c r="D679" s="68" t="s">
        <v>443</v>
      </c>
      <c r="E679" s="69">
        <v>1969</v>
      </c>
      <c r="F679" s="69">
        <v>2015</v>
      </c>
      <c r="G679" s="69" t="s">
        <v>58</v>
      </c>
      <c r="H679" s="69">
        <v>4</v>
      </c>
      <c r="I679" s="69">
        <v>2</v>
      </c>
      <c r="J679" s="79">
        <v>1374</v>
      </c>
      <c r="K679" s="79">
        <v>1181.29</v>
      </c>
      <c r="L679" s="79">
        <v>71.900000000000006</v>
      </c>
      <c r="M679" s="80">
        <v>60</v>
      </c>
      <c r="N679" s="83">
        <f t="shared" si="242"/>
        <v>4089147.5498059997</v>
      </c>
      <c r="O679" s="79"/>
      <c r="P679" s="85">
        <v>1032644.9850015</v>
      </c>
      <c r="Q679" s="85"/>
      <c r="R679" s="85">
        <f t="shared" ref="R679:R682" si="243">+AR679</f>
        <v>135159.18</v>
      </c>
      <c r="S679" s="85">
        <f t="shared" si="231"/>
        <v>0</v>
      </c>
      <c r="T679" s="85">
        <f>+'Приложение №2'!E679-'Приложение №1'!P679-'Приложение №1'!R679-'Приложение №1'!S679</f>
        <v>2921343.3848044998</v>
      </c>
      <c r="U679" s="85">
        <f t="shared" si="233"/>
        <v>3461.5949934444548</v>
      </c>
      <c r="V679" s="85">
        <v>1400.2830200640001</v>
      </c>
      <c r="W679" s="87" t="s">
        <v>502</v>
      </c>
      <c r="X679" s="88" t="e">
        <f>+#REF!-'[1]Приложение №1'!$P1853</f>
        <v>#REF!</v>
      </c>
      <c r="Z679" s="46">
        <f t="shared" si="238"/>
        <v>15905124.779999999</v>
      </c>
      <c r="AA679" s="31">
        <v>3582758.6997493198</v>
      </c>
      <c r="AB679" s="31">
        <v>1313807.1878118601</v>
      </c>
      <c r="AC679" s="31">
        <v>1372620.2030843401</v>
      </c>
      <c r="AD679" s="31">
        <v>859363.24454652006</v>
      </c>
      <c r="AE679" s="31">
        <v>0</v>
      </c>
      <c r="AF679" s="31"/>
      <c r="AG679" s="31">
        <v>118276.93283028</v>
      </c>
      <c r="AH679" s="31">
        <v>0</v>
      </c>
      <c r="AI679" s="31">
        <v>6740324.6043672003</v>
      </c>
      <c r="AJ679" s="31">
        <v>0</v>
      </c>
      <c r="AK679" s="31">
        <v>0</v>
      </c>
      <c r="AL679" s="31">
        <v>0</v>
      </c>
      <c r="AM679" s="31">
        <v>1453051.9990000001</v>
      </c>
      <c r="AN679" s="47">
        <v>159051.24780000001</v>
      </c>
      <c r="AO679" s="48">
        <v>305870.66081048001</v>
      </c>
      <c r="AP679" s="91">
        <f>+N679-'Приложение №2'!E679</f>
        <v>0</v>
      </c>
      <c r="AQ679" s="88">
        <f>518977.37-R392</f>
        <v>-135159.18000000005</v>
      </c>
      <c r="AR679" s="6">
        <f t="shared" si="239"/>
        <v>135159.18</v>
      </c>
      <c r="AS679" s="6">
        <f t="shared" si="240"/>
        <v>0</v>
      </c>
      <c r="AT679" s="88">
        <f t="shared" si="237"/>
        <v>0</v>
      </c>
    </row>
    <row r="680" spans="1:46">
      <c r="A680" s="120">
        <f t="shared" si="234"/>
        <v>664</v>
      </c>
      <c r="B680" s="121">
        <f t="shared" si="235"/>
        <v>223</v>
      </c>
      <c r="C680" s="68" t="s">
        <v>228</v>
      </c>
      <c r="D680" s="68" t="s">
        <v>444</v>
      </c>
      <c r="E680" s="69">
        <v>1968</v>
      </c>
      <c r="F680" s="69">
        <v>2013</v>
      </c>
      <c r="G680" s="69" t="s">
        <v>58</v>
      </c>
      <c r="H680" s="69">
        <v>4</v>
      </c>
      <c r="I680" s="69">
        <v>2</v>
      </c>
      <c r="J680" s="79">
        <v>1377</v>
      </c>
      <c r="K680" s="79">
        <v>1273</v>
      </c>
      <c r="L680" s="79">
        <v>0</v>
      </c>
      <c r="M680" s="80">
        <v>50</v>
      </c>
      <c r="N680" s="83">
        <f t="shared" si="242"/>
        <v>4157310.9491940001</v>
      </c>
      <c r="O680" s="79"/>
      <c r="P680" s="85">
        <v>1051075.2086485</v>
      </c>
      <c r="Q680" s="85"/>
      <c r="R680" s="85">
        <f t="shared" si="243"/>
        <v>129846</v>
      </c>
      <c r="S680" s="85">
        <f t="shared" si="231"/>
        <v>0</v>
      </c>
      <c r="T680" s="85">
        <f>+'Приложение №2'!E680-'Приложение №1'!P680-'Приложение №1'!R680-'Приложение №1'!S680</f>
        <v>2976389.7405455001</v>
      </c>
      <c r="U680" s="85">
        <f t="shared" si="233"/>
        <v>3265.7587974815397</v>
      </c>
      <c r="V680" s="85">
        <v>1401.2830200640001</v>
      </c>
      <c r="W680" s="87" t="s">
        <v>502</v>
      </c>
      <c r="X680" s="88" t="e">
        <f>+#REF!-'[1]Приложение №1'!$P1854</f>
        <v>#REF!</v>
      </c>
      <c r="Z680" s="46">
        <f t="shared" si="238"/>
        <v>16166826.229999997</v>
      </c>
      <c r="AA680" s="31">
        <v>3641709.0809080801</v>
      </c>
      <c r="AB680" s="31">
        <v>1335424.4489922</v>
      </c>
      <c r="AC680" s="31">
        <v>1395205.1725445399</v>
      </c>
      <c r="AD680" s="31">
        <v>873503.12617344002</v>
      </c>
      <c r="AE680" s="31">
        <v>0</v>
      </c>
      <c r="AF680" s="31"/>
      <c r="AG680" s="31">
        <v>120223.04998955999</v>
      </c>
      <c r="AH680" s="31">
        <v>0</v>
      </c>
      <c r="AI680" s="31">
        <v>6851229.2787581999</v>
      </c>
      <c r="AJ680" s="31">
        <v>0</v>
      </c>
      <c r="AK680" s="31">
        <v>0</v>
      </c>
      <c r="AL680" s="31">
        <v>0</v>
      </c>
      <c r="AM680" s="31">
        <v>1476960.382</v>
      </c>
      <c r="AN680" s="47">
        <v>161668.2623</v>
      </c>
      <c r="AO680" s="48">
        <v>310903.42833397997</v>
      </c>
      <c r="AP680" s="91">
        <f>+N680-'Приложение №2'!E680</f>
        <v>0</v>
      </c>
      <c r="AQ680" s="88">
        <f>584753.55-R393</f>
        <v>-129846</v>
      </c>
      <c r="AR680" s="6">
        <f t="shared" si="239"/>
        <v>129846</v>
      </c>
      <c r="AS680" s="6">
        <f t="shared" si="240"/>
        <v>0</v>
      </c>
      <c r="AT680" s="88">
        <f t="shared" si="237"/>
        <v>0</v>
      </c>
    </row>
    <row r="681" spans="1:46">
      <c r="A681" s="120">
        <f t="shared" si="234"/>
        <v>665</v>
      </c>
      <c r="B681" s="121">
        <f t="shared" si="235"/>
        <v>224</v>
      </c>
      <c r="C681" s="68" t="s">
        <v>228</v>
      </c>
      <c r="D681" s="68" t="s">
        <v>450</v>
      </c>
      <c r="E681" s="69">
        <v>1968</v>
      </c>
      <c r="F681" s="69">
        <v>2013</v>
      </c>
      <c r="G681" s="69" t="s">
        <v>58</v>
      </c>
      <c r="H681" s="69">
        <v>4</v>
      </c>
      <c r="I681" s="69">
        <v>2</v>
      </c>
      <c r="J681" s="79">
        <v>1327.8</v>
      </c>
      <c r="K681" s="79">
        <v>1187.9000000000001</v>
      </c>
      <c r="L681" s="79">
        <v>88.4</v>
      </c>
      <c r="M681" s="80">
        <v>51</v>
      </c>
      <c r="N681" s="83">
        <f t="shared" si="242"/>
        <v>3931333.1229039999</v>
      </c>
      <c r="O681" s="79"/>
      <c r="P681" s="85">
        <v>981537.54032599996</v>
      </c>
      <c r="Q681" s="85"/>
      <c r="R681" s="85">
        <f t="shared" si="243"/>
        <v>139199.4</v>
      </c>
      <c r="S681" s="85">
        <f t="shared" si="231"/>
        <v>0</v>
      </c>
      <c r="T681" s="85">
        <f>+'Приложение №2'!E681-'Приложение №1'!P681-'Приложение №1'!R681-'Приложение №1'!S681</f>
        <v>2810596.1825779998</v>
      </c>
      <c r="U681" s="85">
        <f t="shared" si="233"/>
        <v>3309.4815412947214</v>
      </c>
      <c r="V681" s="85">
        <v>1402.2830200640001</v>
      </c>
      <c r="W681" s="87" t="s">
        <v>502</v>
      </c>
      <c r="X681" s="88" t="e">
        <f>+#REF!-'[1]Приложение №1'!$P1855</f>
        <v>#REF!</v>
      </c>
      <c r="Z681" s="46">
        <f t="shared" si="238"/>
        <v>15295757.84</v>
      </c>
      <c r="AA681" s="31">
        <v>3445493.8413932398</v>
      </c>
      <c r="AB681" s="31">
        <v>1263471.79490826</v>
      </c>
      <c r="AC681" s="31">
        <v>1320031.53024918</v>
      </c>
      <c r="AD681" s="31">
        <v>826438.78871232003</v>
      </c>
      <c r="AE681" s="31">
        <v>0</v>
      </c>
      <c r="AF681" s="31"/>
      <c r="AG681" s="31">
        <v>113745.43921775999</v>
      </c>
      <c r="AH681" s="31">
        <v>0</v>
      </c>
      <c r="AI681" s="31">
        <v>6482085.1365059996</v>
      </c>
      <c r="AJ681" s="31">
        <v>0</v>
      </c>
      <c r="AK681" s="31">
        <v>0</v>
      </c>
      <c r="AL681" s="31">
        <v>0</v>
      </c>
      <c r="AM681" s="31">
        <v>1397381.7749999999</v>
      </c>
      <c r="AN681" s="47">
        <v>152957.5784</v>
      </c>
      <c r="AO681" s="48">
        <v>294151.95561324002</v>
      </c>
      <c r="AP681" s="91">
        <f>+N681-'Приложение №2'!E681</f>
        <v>0</v>
      </c>
      <c r="AQ681" s="88">
        <f>494971.38-R400</f>
        <v>-139199.40000000002</v>
      </c>
      <c r="AR681" s="6">
        <f t="shared" si="239"/>
        <v>139199.4</v>
      </c>
      <c r="AS681" s="6">
        <f>+(K681*10+L681*20)*12*30-S400</f>
        <v>0</v>
      </c>
      <c r="AT681" s="88">
        <f t="shared" si="237"/>
        <v>0</v>
      </c>
    </row>
    <row r="682" spans="1:46">
      <c r="A682" s="120">
        <f t="shared" si="234"/>
        <v>666</v>
      </c>
      <c r="B682" s="121">
        <f t="shared" si="235"/>
        <v>225</v>
      </c>
      <c r="C682" s="68" t="s">
        <v>228</v>
      </c>
      <c r="D682" s="68" t="s">
        <v>243</v>
      </c>
      <c r="E682" s="69">
        <v>1991</v>
      </c>
      <c r="F682" s="69">
        <v>2015</v>
      </c>
      <c r="G682" s="69" t="s">
        <v>58</v>
      </c>
      <c r="H682" s="69">
        <v>9</v>
      </c>
      <c r="I682" s="69">
        <v>3</v>
      </c>
      <c r="J682" s="79">
        <v>6893.1</v>
      </c>
      <c r="K682" s="79">
        <v>6102.4</v>
      </c>
      <c r="L682" s="79">
        <v>65.5</v>
      </c>
      <c r="M682" s="80">
        <v>255</v>
      </c>
      <c r="N682" s="83">
        <f t="shared" si="242"/>
        <v>21500334.586100042</v>
      </c>
      <c r="O682" s="79"/>
      <c r="P682" s="85">
        <v>4707435.7713200003</v>
      </c>
      <c r="Q682" s="85"/>
      <c r="R682" s="85">
        <f t="shared" si="243"/>
        <v>842274.75119999982</v>
      </c>
      <c r="S682" s="85">
        <v>0</v>
      </c>
      <c r="T682" s="85">
        <f>+'Приложение №2'!E682-'Приложение №1'!P682-'Приложение №1'!R682-'Приложение №1'!S682</f>
        <v>15950624.063580042</v>
      </c>
      <c r="U682" s="85">
        <f t="shared" si="233"/>
        <v>3523.2588139256754</v>
      </c>
      <c r="V682" s="85">
        <v>1403.2830200640001</v>
      </c>
      <c r="W682" s="87" t="s">
        <v>502</v>
      </c>
      <c r="X682" s="88" t="e">
        <f>+#REF!-'[1]Приложение №1'!$P1533</f>
        <v>#REF!</v>
      </c>
      <c r="Z682" s="46">
        <f t="shared" si="238"/>
        <v>135273087.03</v>
      </c>
      <c r="AA682" s="31">
        <v>14114712.016718</v>
      </c>
      <c r="AB682" s="31">
        <v>9686997.1466872804</v>
      </c>
      <c r="AC682" s="31">
        <v>5896650.3147518402</v>
      </c>
      <c r="AD682" s="31">
        <v>5320168.0919898003</v>
      </c>
      <c r="AE682" s="31">
        <v>0</v>
      </c>
      <c r="AF682" s="31"/>
      <c r="AG682" s="31">
        <v>679030.95234239998</v>
      </c>
      <c r="AH682" s="31">
        <v>0</v>
      </c>
      <c r="AI682" s="31">
        <v>6885510.0487487996</v>
      </c>
      <c r="AJ682" s="31">
        <v>0</v>
      </c>
      <c r="AK682" s="31">
        <v>59777000.180442303</v>
      </c>
      <c r="AL682" s="31">
        <v>15720059.333967701</v>
      </c>
      <c r="AM682" s="31">
        <v>13258054.8255</v>
      </c>
      <c r="AN682" s="47">
        <v>1352730.8703000001</v>
      </c>
      <c r="AO682" s="48">
        <v>2582173.24855188</v>
      </c>
      <c r="AP682" s="91">
        <f>+N682-'Приложение №2'!E682</f>
        <v>0</v>
      </c>
      <c r="AQ682" s="88">
        <f>3490024.25-R166-R401</f>
        <v>-842274.75119999982</v>
      </c>
      <c r="AR682" s="6">
        <f t="shared" ref="AR682:AR688" si="244">+(K682*13.29+L682*22.52)*12*0.85</f>
        <v>842274.75119999982</v>
      </c>
      <c r="AS682" s="6">
        <f>+(K682*13.29+L682*22.52)*12*30-S166-S401</f>
        <v>14124585.259344913</v>
      </c>
      <c r="AT682" s="88">
        <f t="shared" si="237"/>
        <v>-14124585.259344913</v>
      </c>
    </row>
    <row r="683" spans="1:46">
      <c r="A683" s="120">
        <f t="shared" si="234"/>
        <v>667</v>
      </c>
      <c r="B683" s="121">
        <f t="shared" si="235"/>
        <v>226</v>
      </c>
      <c r="C683" s="68" t="s">
        <v>228</v>
      </c>
      <c r="D683" s="68" t="s">
        <v>675</v>
      </c>
      <c r="E683" s="69">
        <v>1992</v>
      </c>
      <c r="F683" s="69">
        <v>2016</v>
      </c>
      <c r="G683" s="69" t="s">
        <v>58</v>
      </c>
      <c r="H683" s="69">
        <v>9</v>
      </c>
      <c r="I683" s="69">
        <v>3</v>
      </c>
      <c r="J683" s="79">
        <v>6894.8</v>
      </c>
      <c r="K683" s="79">
        <v>6109.5</v>
      </c>
      <c r="L683" s="79">
        <v>0</v>
      </c>
      <c r="M683" s="80">
        <v>249</v>
      </c>
      <c r="N683" s="83">
        <f t="shared" si="242"/>
        <v>51456537.748099998</v>
      </c>
      <c r="O683" s="79"/>
      <c r="P683" s="85">
        <v>4959238.5646799998</v>
      </c>
      <c r="Q683" s="85"/>
      <c r="R683" s="85">
        <f t="shared" si="230"/>
        <v>4228044.5309999995</v>
      </c>
      <c r="S683" s="85">
        <f t="shared" si="231"/>
        <v>29230291.799999993</v>
      </c>
      <c r="T683" s="85">
        <f>+'Приложение №2'!E683-'Приложение №1'!P683-'Приложение №1'!R683-'Приложение №1'!S683</f>
        <v>13038962.852420006</v>
      </c>
      <c r="U683" s="85">
        <f t="shared" si="233"/>
        <v>8422.3811683607491</v>
      </c>
      <c r="V683" s="85">
        <v>1404.2830200640001</v>
      </c>
      <c r="W683" s="87" t="s">
        <v>502</v>
      </c>
      <c r="X683" s="88" t="e">
        <f>+#REF!-'[1]Приложение №1'!$P828</f>
        <v>#REF!</v>
      </c>
      <c r="Z683" s="46">
        <f t="shared" si="238"/>
        <v>57606078.689999998</v>
      </c>
      <c r="AA683" s="31">
        <v>13823112.4839116</v>
      </c>
      <c r="AB683" s="31">
        <v>9486870.9391226396</v>
      </c>
      <c r="AC683" s="31">
        <v>5774829.8742573597</v>
      </c>
      <c r="AD683" s="31">
        <v>5210257.3459977601</v>
      </c>
      <c r="AE683" s="31">
        <v>0</v>
      </c>
      <c r="AF683" s="31"/>
      <c r="AG683" s="31">
        <v>665002.67436960002</v>
      </c>
      <c r="AH683" s="31">
        <v>0</v>
      </c>
      <c r="AI683" s="31">
        <v>0</v>
      </c>
      <c r="AJ683" s="31">
        <v>0</v>
      </c>
      <c r="AK683" s="31">
        <v>0</v>
      </c>
      <c r="AL683" s="31">
        <v>15395294.522631699</v>
      </c>
      <c r="AM683" s="31">
        <v>5573480.1550000003</v>
      </c>
      <c r="AN683" s="47">
        <v>576060.78689999995</v>
      </c>
      <c r="AO683" s="48">
        <v>1101169.9078093399</v>
      </c>
      <c r="AP683" s="91">
        <f>+N683-'Приложение №2'!E683</f>
        <v>0</v>
      </c>
      <c r="AQ683" s="6">
        <v>3399852.93</v>
      </c>
      <c r="AR683" s="6">
        <f t="shared" si="244"/>
        <v>828191.60099999979</v>
      </c>
      <c r="AS683" s="6">
        <f>+(K683*13.29+L683*22.52)*12*30</f>
        <v>29230291.799999993</v>
      </c>
      <c r="AT683" s="88">
        <f t="shared" si="237"/>
        <v>0</v>
      </c>
    </row>
    <row r="684" spans="1:46">
      <c r="A684" s="120">
        <f t="shared" si="234"/>
        <v>668</v>
      </c>
      <c r="B684" s="121">
        <f t="shared" si="235"/>
        <v>227</v>
      </c>
      <c r="C684" s="68" t="s">
        <v>228</v>
      </c>
      <c r="D684" s="68" t="s">
        <v>676</v>
      </c>
      <c r="E684" s="69">
        <v>1983</v>
      </c>
      <c r="F684" s="69">
        <v>2015</v>
      </c>
      <c r="G684" s="69" t="s">
        <v>58</v>
      </c>
      <c r="H684" s="69">
        <v>9</v>
      </c>
      <c r="I684" s="69">
        <v>1</v>
      </c>
      <c r="J684" s="79">
        <v>5368</v>
      </c>
      <c r="K684" s="79">
        <v>4278.88</v>
      </c>
      <c r="L684" s="79">
        <v>61.4</v>
      </c>
      <c r="M684" s="80">
        <v>194</v>
      </c>
      <c r="N684" s="83">
        <f t="shared" si="242"/>
        <v>4344120.7939999998</v>
      </c>
      <c r="O684" s="79"/>
      <c r="P684" s="85"/>
      <c r="Q684" s="85"/>
      <c r="R684" s="85">
        <f t="shared" si="230"/>
        <v>3029155.0006399998</v>
      </c>
      <c r="S684" s="85">
        <f>+'Приложение №2'!E684-'Приложение №1'!R684</f>
        <v>1314965.79336</v>
      </c>
      <c r="T684" s="85">
        <v>0</v>
      </c>
      <c r="U684" s="85">
        <f t="shared" si="233"/>
        <v>1015.2471660808435</v>
      </c>
      <c r="V684" s="85">
        <v>1405.2830200640001</v>
      </c>
      <c r="W684" s="87" t="s">
        <v>502</v>
      </c>
      <c r="X684" s="88" t="e">
        <f>+#REF!-'[1]Приложение №1'!$P832</f>
        <v>#REF!</v>
      </c>
      <c r="Z684" s="46">
        <f t="shared" si="238"/>
        <v>4881034.5999999996</v>
      </c>
      <c r="AA684" s="31">
        <v>0</v>
      </c>
      <c r="AB684" s="31">
        <v>0</v>
      </c>
      <c r="AC684" s="31">
        <v>4251156.6090083998</v>
      </c>
      <c r="AD684" s="31">
        <v>0</v>
      </c>
      <c r="AE684" s="31">
        <v>0</v>
      </c>
      <c r="AF684" s="31"/>
      <c r="AG684" s="31">
        <v>0</v>
      </c>
      <c r="AH684" s="31">
        <v>0</v>
      </c>
      <c r="AI684" s="31">
        <v>0</v>
      </c>
      <c r="AJ684" s="31">
        <v>0</v>
      </c>
      <c r="AK684" s="31">
        <v>0</v>
      </c>
      <c r="AL684" s="31">
        <v>0</v>
      </c>
      <c r="AM684" s="31">
        <v>488103.46</v>
      </c>
      <c r="AN684" s="47">
        <v>48810.345999999998</v>
      </c>
      <c r="AO684" s="48">
        <v>92964.184991600006</v>
      </c>
      <c r="AP684" s="91">
        <f>+N684-'Приложение №2'!E684</f>
        <v>0</v>
      </c>
      <c r="AQ684" s="6">
        <v>2435014.7599999998</v>
      </c>
      <c r="AR684" s="6">
        <f t="shared" si="244"/>
        <v>594140.24063999997</v>
      </c>
      <c r="AS684" s="6">
        <f>+(K684*13.29+L684*22.52)*12*30</f>
        <v>20969655.551999997</v>
      </c>
      <c r="AT684" s="88">
        <f t="shared" si="237"/>
        <v>-19654689.758639999</v>
      </c>
    </row>
    <row r="685" spans="1:46">
      <c r="A685" s="120">
        <f t="shared" si="234"/>
        <v>669</v>
      </c>
      <c r="B685" s="121">
        <f t="shared" si="235"/>
        <v>228</v>
      </c>
      <c r="C685" s="68" t="s">
        <v>228</v>
      </c>
      <c r="D685" s="68" t="s">
        <v>677</v>
      </c>
      <c r="E685" s="69">
        <v>1992</v>
      </c>
      <c r="F685" s="69">
        <v>2013</v>
      </c>
      <c r="G685" s="69" t="s">
        <v>58</v>
      </c>
      <c r="H685" s="69">
        <v>9</v>
      </c>
      <c r="I685" s="69">
        <v>1</v>
      </c>
      <c r="J685" s="79">
        <v>2277.4</v>
      </c>
      <c r="K685" s="79">
        <v>2020.55</v>
      </c>
      <c r="L685" s="79">
        <v>0</v>
      </c>
      <c r="M685" s="80">
        <v>98</v>
      </c>
      <c r="N685" s="83">
        <f t="shared" si="242"/>
        <v>3266851.3906</v>
      </c>
      <c r="O685" s="79"/>
      <c r="P685" s="85"/>
      <c r="Q685" s="85"/>
      <c r="R685" s="85">
        <f t="shared" si="230"/>
        <v>1485822.2269000001</v>
      </c>
      <c r="S685" s="85">
        <f>+'Приложение №2'!E685-'Приложение №1'!R685</f>
        <v>1781029.1636999999</v>
      </c>
      <c r="T685" s="85">
        <v>0</v>
      </c>
      <c r="U685" s="85">
        <f t="shared" si="233"/>
        <v>1616.8129423176858</v>
      </c>
      <c r="V685" s="85">
        <v>1406.2830200640001</v>
      </c>
      <c r="W685" s="87" t="s">
        <v>502</v>
      </c>
      <c r="X685" s="88" t="e">
        <f>+#REF!-'[1]Приложение №1'!$P1622</f>
        <v>#REF!</v>
      </c>
      <c r="Z685" s="46">
        <f t="shared" si="238"/>
        <v>9135122.7100000009</v>
      </c>
      <c r="AA685" s="31">
        <v>4658192.5833370201</v>
      </c>
      <c r="AB685" s="31">
        <v>3196940.7708411599</v>
      </c>
      <c r="AC685" s="31">
        <v>0</v>
      </c>
      <c r="AD685" s="31">
        <v>0</v>
      </c>
      <c r="AE685" s="31">
        <v>0</v>
      </c>
      <c r="AF685" s="31"/>
      <c r="AG685" s="31">
        <v>224096.45637120001</v>
      </c>
      <c r="AH685" s="31">
        <v>0</v>
      </c>
      <c r="AI685" s="31">
        <v>0</v>
      </c>
      <c r="AJ685" s="31">
        <v>0</v>
      </c>
      <c r="AK685" s="31">
        <v>0</v>
      </c>
      <c r="AL685" s="31">
        <v>0</v>
      </c>
      <c r="AM685" s="31">
        <v>787865.27960000001</v>
      </c>
      <c r="AN685" s="47">
        <v>91351.227100000004</v>
      </c>
      <c r="AO685" s="48">
        <v>176676.39275062</v>
      </c>
      <c r="AP685" s="91">
        <f>+N685-'Приложение №2'!E685</f>
        <v>0</v>
      </c>
      <c r="AQ685" s="6">
        <v>1211920.51</v>
      </c>
      <c r="AR685" s="6">
        <f t="shared" si="244"/>
        <v>273901.7169</v>
      </c>
      <c r="AS685" s="6">
        <f>+(K685*13.29+L685*22.52)*12*30</f>
        <v>9667119.4199999999</v>
      </c>
      <c r="AT685" s="88">
        <f t="shared" si="237"/>
        <v>-7886090.2563000005</v>
      </c>
    </row>
    <row r="686" spans="1:46">
      <c r="A686" s="120">
        <f t="shared" si="234"/>
        <v>670</v>
      </c>
      <c r="B686" s="121">
        <f t="shared" si="235"/>
        <v>229</v>
      </c>
      <c r="C686" s="68" t="s">
        <v>228</v>
      </c>
      <c r="D686" s="68" t="s">
        <v>678</v>
      </c>
      <c r="E686" s="69">
        <v>1992</v>
      </c>
      <c r="F686" s="69">
        <v>2015</v>
      </c>
      <c r="G686" s="69" t="s">
        <v>58</v>
      </c>
      <c r="H686" s="69">
        <v>9</v>
      </c>
      <c r="I686" s="69">
        <v>1</v>
      </c>
      <c r="J686" s="79">
        <v>2197.1999999999998</v>
      </c>
      <c r="K686" s="79">
        <v>1934.5</v>
      </c>
      <c r="L686" s="79">
        <v>60.3</v>
      </c>
      <c r="M686" s="80">
        <v>70</v>
      </c>
      <c r="N686" s="83">
        <f t="shared" si="242"/>
        <v>3137273.6384000005</v>
      </c>
      <c r="O686" s="79"/>
      <c r="P686" s="85"/>
      <c r="Q686" s="85"/>
      <c r="R686" s="85">
        <f t="shared" si="230"/>
        <v>1415988.7621999998</v>
      </c>
      <c r="S686" s="85">
        <f>+'Приложение №2'!E686-'Приложение №1'!R686</f>
        <v>1721284.8762000003</v>
      </c>
      <c r="T686" s="85">
        <v>2.3283064365386999E-10</v>
      </c>
      <c r="U686" s="85">
        <f t="shared" si="233"/>
        <v>1621.7491023003363</v>
      </c>
      <c r="V686" s="85">
        <v>1407.2830200640001</v>
      </c>
      <c r="W686" s="87" t="s">
        <v>502</v>
      </c>
      <c r="X686" s="88" t="e">
        <f>+#REF!-'[1]Приложение №1'!$P1623</f>
        <v>#REF!</v>
      </c>
      <c r="Z686" s="46">
        <f t="shared" si="238"/>
        <v>8772783.4000000004</v>
      </c>
      <c r="AA686" s="31">
        <v>4473428.0922458395</v>
      </c>
      <c r="AB686" s="31">
        <v>3070135.98253824</v>
      </c>
      <c r="AC686" s="31">
        <v>0</v>
      </c>
      <c r="AD686" s="31">
        <v>0</v>
      </c>
      <c r="AE686" s="31">
        <v>0</v>
      </c>
      <c r="AF686" s="31"/>
      <c r="AG686" s="31">
        <v>215207.80125600001</v>
      </c>
      <c r="AH686" s="31">
        <v>0</v>
      </c>
      <c r="AI686" s="31">
        <v>0</v>
      </c>
      <c r="AJ686" s="31">
        <v>0</v>
      </c>
      <c r="AK686" s="31">
        <v>0</v>
      </c>
      <c r="AL686" s="31">
        <v>0</v>
      </c>
      <c r="AM686" s="31">
        <v>756615.06319999998</v>
      </c>
      <c r="AN686" s="47">
        <v>87727.834000000003</v>
      </c>
      <c r="AO686" s="48">
        <v>169668.62675992001</v>
      </c>
      <c r="AP686" s="91">
        <f>+N686-'Приложение №2'!E686</f>
        <v>0</v>
      </c>
      <c r="AQ686" s="6">
        <v>1139900.6599999999</v>
      </c>
      <c r="AR686" s="6">
        <f t="shared" si="244"/>
        <v>276088.10219999996</v>
      </c>
      <c r="AS686" s="6">
        <f>+(K686*13.29+L686*22.52)*12*30</f>
        <v>9744285.959999999</v>
      </c>
      <c r="AT686" s="88">
        <f t="shared" si="237"/>
        <v>-8023001.0837999992</v>
      </c>
    </row>
    <row r="687" spans="1:46">
      <c r="A687" s="120">
        <f t="shared" si="234"/>
        <v>671</v>
      </c>
      <c r="B687" s="121">
        <f t="shared" si="235"/>
        <v>230</v>
      </c>
      <c r="C687" s="68" t="s">
        <v>228</v>
      </c>
      <c r="D687" s="68" t="s">
        <v>456</v>
      </c>
      <c r="E687" s="69">
        <v>1991</v>
      </c>
      <c r="F687" s="69">
        <v>2012</v>
      </c>
      <c r="G687" s="69" t="s">
        <v>58</v>
      </c>
      <c r="H687" s="69">
        <v>9</v>
      </c>
      <c r="I687" s="69">
        <v>1</v>
      </c>
      <c r="J687" s="79">
        <v>2282.58</v>
      </c>
      <c r="K687" s="79">
        <v>1973.3</v>
      </c>
      <c r="L687" s="79">
        <v>54.5</v>
      </c>
      <c r="M687" s="80">
        <v>71</v>
      </c>
      <c r="N687" s="83">
        <f t="shared" si="242"/>
        <v>3602238.3189559998</v>
      </c>
      <c r="O687" s="79"/>
      <c r="P687" s="85"/>
      <c r="Q687" s="85"/>
      <c r="R687" s="85">
        <f t="shared" si="230"/>
        <v>0</v>
      </c>
      <c r="S687" s="85">
        <f>+'Приложение №2'!E687-'Приложение №1'!R687</f>
        <v>3602238.3189559998</v>
      </c>
      <c r="T687" s="85">
        <v>0</v>
      </c>
      <c r="U687" s="85">
        <f t="shared" si="233"/>
        <v>1825.4894435493843</v>
      </c>
      <c r="V687" s="85">
        <v>1408.2830200640001</v>
      </c>
      <c r="W687" s="87" t="s">
        <v>502</v>
      </c>
      <c r="X687" s="88" t="e">
        <f>+#REF!-'[1]Приложение №1'!$P1859</f>
        <v>#REF!</v>
      </c>
      <c r="Z687" s="46">
        <f t="shared" si="238"/>
        <v>11449528.669999998</v>
      </c>
      <c r="AA687" s="31">
        <v>4690983.0775407599</v>
      </c>
      <c r="AB687" s="31">
        <v>3219445.04641326</v>
      </c>
      <c r="AC687" s="31">
        <v>1959734.4140967601</v>
      </c>
      <c r="AD687" s="31">
        <v>0</v>
      </c>
      <c r="AE687" s="31">
        <v>0</v>
      </c>
      <c r="AF687" s="31"/>
      <c r="AG687" s="31">
        <v>225673.94234784</v>
      </c>
      <c r="AH687" s="31">
        <v>0</v>
      </c>
      <c r="AI687" s="31">
        <v>0</v>
      </c>
      <c r="AJ687" s="31">
        <v>0</v>
      </c>
      <c r="AK687" s="31">
        <v>0</v>
      </c>
      <c r="AL687" s="31">
        <v>0</v>
      </c>
      <c r="AM687" s="31">
        <v>1018421.4066</v>
      </c>
      <c r="AN687" s="47">
        <v>114495.2867</v>
      </c>
      <c r="AO687" s="48">
        <v>220775.49630137999</v>
      </c>
      <c r="AP687" s="91">
        <f>+N687-'Приложение №2'!E687</f>
        <v>0</v>
      </c>
      <c r="AQ687" s="88">
        <f>908232.22-R409</f>
        <v>-280015.46940000006</v>
      </c>
      <c r="AR687" s="6">
        <f t="shared" si="244"/>
        <v>280015.4694</v>
      </c>
      <c r="AS687" s="6">
        <f>+(K687*13.29+L687*22.52)*12*30-S409</f>
        <v>8878545.0139860008</v>
      </c>
      <c r="AT687" s="88">
        <f t="shared" si="237"/>
        <v>-5276306.695030001</v>
      </c>
    </row>
    <row r="688" spans="1:46" s="5" customFormat="1">
      <c r="A688" s="120">
        <f t="shared" si="234"/>
        <v>672</v>
      </c>
      <c r="B688" s="121">
        <f t="shared" si="235"/>
        <v>231</v>
      </c>
      <c r="C688" s="68" t="s">
        <v>228</v>
      </c>
      <c r="D688" s="68" t="s">
        <v>679</v>
      </c>
      <c r="E688" s="69" t="s">
        <v>680</v>
      </c>
      <c r="F688" s="69" t="s">
        <v>680</v>
      </c>
      <c r="G688" s="69" t="s">
        <v>99</v>
      </c>
      <c r="H688" s="69" t="s">
        <v>125</v>
      </c>
      <c r="I688" s="69" t="s">
        <v>233</v>
      </c>
      <c r="J688" s="79">
        <v>2491.9</v>
      </c>
      <c r="K688" s="79">
        <v>1556.5</v>
      </c>
      <c r="L688" s="79">
        <v>0</v>
      </c>
      <c r="M688" s="80">
        <v>87</v>
      </c>
      <c r="N688" s="83">
        <f t="shared" si="242"/>
        <v>3591360.0000000023</v>
      </c>
      <c r="O688" s="79">
        <v>0</v>
      </c>
      <c r="P688" s="85"/>
      <c r="Q688" s="85">
        <v>0</v>
      </c>
      <c r="R688" s="85">
        <f t="shared" si="230"/>
        <v>770202.03700000001</v>
      </c>
      <c r="S688" s="85">
        <f>+'Приложение №2'!E688-'Приложение №1'!R688</f>
        <v>2821157.9630000023</v>
      </c>
      <c r="T688" s="85">
        <v>0</v>
      </c>
      <c r="U688" s="85">
        <f t="shared" si="233"/>
        <v>2307.3305493093494</v>
      </c>
      <c r="V688" s="85">
        <v>1409.2830200640001</v>
      </c>
      <c r="W688" s="87" t="s">
        <v>502</v>
      </c>
      <c r="X688" s="5">
        <v>387429.28</v>
      </c>
      <c r="Y688" s="5">
        <f>+(K688*12.08+L688*20.47)*12</f>
        <v>225630.24</v>
      </c>
      <c r="AA688" s="95">
        <f>+N688-'[4]Приложение № 2'!E655</f>
        <v>-2358424.1576571777</v>
      </c>
      <c r="AD688" s="95">
        <f>+N688-'[4]Приложение № 2'!E655</f>
        <v>-2358424.1576571777</v>
      </c>
      <c r="AP688" s="91">
        <f>+N688-'Приложение №2'!E688</f>
        <v>0</v>
      </c>
      <c r="AQ688" s="5">
        <v>559206.01</v>
      </c>
      <c r="AR688" s="6">
        <f t="shared" si="244"/>
        <v>210996.027</v>
      </c>
      <c r="AS688" s="6">
        <f>+(K688*13.29+L688*22.52)*12*30</f>
        <v>7446918.5999999996</v>
      </c>
      <c r="AT688" s="88">
        <f t="shared" si="237"/>
        <v>-4625760.6369999973</v>
      </c>
    </row>
    <row r="689" spans="1:46">
      <c r="A689" s="120">
        <f t="shared" si="234"/>
        <v>673</v>
      </c>
      <c r="B689" s="121">
        <f t="shared" si="235"/>
        <v>232</v>
      </c>
      <c r="C689" s="68" t="s">
        <v>681</v>
      </c>
      <c r="D689" s="68" t="s">
        <v>682</v>
      </c>
      <c r="E689" s="69">
        <v>1990</v>
      </c>
      <c r="F689" s="69">
        <v>2014</v>
      </c>
      <c r="G689" s="69" t="s">
        <v>111</v>
      </c>
      <c r="H689" s="69">
        <v>5</v>
      </c>
      <c r="I689" s="69">
        <v>2</v>
      </c>
      <c r="J689" s="79">
        <v>2213.5</v>
      </c>
      <c r="K689" s="79">
        <v>2213.5</v>
      </c>
      <c r="L689" s="79">
        <v>0</v>
      </c>
      <c r="M689" s="80">
        <v>93</v>
      </c>
      <c r="N689" s="83">
        <f t="shared" si="242"/>
        <v>6448840.0971999997</v>
      </c>
      <c r="O689" s="79"/>
      <c r="P689" s="85"/>
      <c r="Q689" s="85"/>
      <c r="R689" s="85">
        <f t="shared" si="230"/>
        <v>994262.34</v>
      </c>
      <c r="S689" s="85">
        <f>+'Приложение №2'!E689-'Приложение №1'!R689</f>
        <v>5454577.7571999999</v>
      </c>
      <c r="T689" s="85">
        <v>0</v>
      </c>
      <c r="U689" s="85">
        <f t="shared" si="233"/>
        <v>2913.4131905127624</v>
      </c>
      <c r="V689" s="85">
        <v>1410.2830200640001</v>
      </c>
      <c r="W689" s="87" t="s">
        <v>502</v>
      </c>
      <c r="X689" s="88" t="e">
        <f>+#REF!-'[1]Приложение №1'!$P1209</f>
        <v>#REF!</v>
      </c>
      <c r="Z689" s="46">
        <f>SUM(AA689:AO689)</f>
        <v>7131894.3899999997</v>
      </c>
      <c r="AA689" s="31">
        <v>3861288.84626394</v>
      </c>
      <c r="AB689" s="31">
        <v>2292533.9415640198</v>
      </c>
      <c r="AC689" s="31">
        <v>0</v>
      </c>
      <c r="AD689" s="31">
        <v>0</v>
      </c>
      <c r="AE689" s="31">
        <v>0</v>
      </c>
      <c r="AF689" s="31"/>
      <c r="AG689" s="31">
        <v>157012.13129195999</v>
      </c>
      <c r="AH689" s="31">
        <v>0</v>
      </c>
      <c r="AI689" s="31">
        <v>0</v>
      </c>
      <c r="AJ689" s="31">
        <v>0</v>
      </c>
      <c r="AK689" s="31">
        <v>0</v>
      </c>
      <c r="AL689" s="31">
        <v>0</v>
      </c>
      <c r="AM689" s="31">
        <v>611735.34889999998</v>
      </c>
      <c r="AN689" s="47">
        <v>71318.943899999998</v>
      </c>
      <c r="AO689" s="48">
        <v>138005.17808007999</v>
      </c>
      <c r="AP689" s="91">
        <f>+N689-'Приложение №2'!E689</f>
        <v>0</v>
      </c>
      <c r="AQ689" s="93">
        <v>768485.34</v>
      </c>
      <c r="AR689" s="6">
        <f t="shared" ref="AR689:AR699" si="245">+(K689*10+L689*20)*12*0.85</f>
        <v>225777</v>
      </c>
      <c r="AS689" s="6">
        <f>+(K689*10+L689*20)*12*30</f>
        <v>7968600</v>
      </c>
      <c r="AT689" s="88">
        <f t="shared" si="237"/>
        <v>-2514022.2428000001</v>
      </c>
    </row>
    <row r="690" spans="1:46">
      <c r="A690" s="120">
        <f t="shared" si="234"/>
        <v>674</v>
      </c>
      <c r="B690" s="121">
        <f t="shared" si="235"/>
        <v>233</v>
      </c>
      <c r="C690" s="68" t="s">
        <v>249</v>
      </c>
      <c r="D690" s="68" t="s">
        <v>459</v>
      </c>
      <c r="E690" s="69">
        <v>1985</v>
      </c>
      <c r="F690" s="69">
        <v>1985</v>
      </c>
      <c r="G690" s="69" t="s">
        <v>58</v>
      </c>
      <c r="H690" s="69">
        <v>5</v>
      </c>
      <c r="I690" s="69">
        <v>1</v>
      </c>
      <c r="J690" s="79">
        <v>3093.6</v>
      </c>
      <c r="K690" s="79">
        <v>1867</v>
      </c>
      <c r="L690" s="79">
        <v>323</v>
      </c>
      <c r="M690" s="80">
        <v>98</v>
      </c>
      <c r="N690" s="83">
        <f t="shared" si="242"/>
        <v>7325775.6327</v>
      </c>
      <c r="O690" s="79"/>
      <c r="P690" s="85">
        <v>1931757.0175000001</v>
      </c>
      <c r="Q690" s="85"/>
      <c r="R690" s="85">
        <f>+AR690</f>
        <v>256326</v>
      </c>
      <c r="S690" s="85">
        <f>+AS690</f>
        <v>4551091.2824606001</v>
      </c>
      <c r="T690" s="85">
        <f>+'Приложение №2'!E690-'Приложение №1'!P690-'Приложение №1'!Q690-'Приложение №1'!R690-'Приложение №1'!S690</f>
        <v>586601.33273939975</v>
      </c>
      <c r="U690" s="85">
        <f t="shared" si="233"/>
        <v>3923.8219778789503</v>
      </c>
      <c r="V690" s="85">
        <v>1411.2830200640001</v>
      </c>
      <c r="W690" s="87" t="s">
        <v>502</v>
      </c>
      <c r="X690" s="88" t="e">
        <f>+#REF!-'[1]Приложение №1'!$P1554</f>
        <v>#REF!</v>
      </c>
      <c r="Z690" s="46">
        <f>SUM(AA690:AO690)</f>
        <v>25777981.719999999</v>
      </c>
      <c r="AA690" s="31">
        <v>6939898.4786422197</v>
      </c>
      <c r="AB690" s="31">
        <v>2544879.30231024</v>
      </c>
      <c r="AC690" s="31">
        <v>0</v>
      </c>
      <c r="AD690" s="31">
        <v>0</v>
      </c>
      <c r="AE690" s="31">
        <v>0</v>
      </c>
      <c r="AF690" s="31"/>
      <c r="AG690" s="31">
        <v>229105.55551800001</v>
      </c>
      <c r="AH690" s="31">
        <v>0</v>
      </c>
      <c r="AI690" s="31">
        <v>13056187.2491106</v>
      </c>
      <c r="AJ690" s="31">
        <v>0</v>
      </c>
      <c r="AK690" s="31">
        <v>0</v>
      </c>
      <c r="AL690" s="31">
        <v>0</v>
      </c>
      <c r="AM690" s="31">
        <v>2252195.9907</v>
      </c>
      <c r="AN690" s="47">
        <v>257779.81719999999</v>
      </c>
      <c r="AO690" s="48">
        <v>497935.32651893998</v>
      </c>
      <c r="AP690" s="91">
        <f>+N690-'Приложение №2'!E690</f>
        <v>0</v>
      </c>
      <c r="AQ690" s="88">
        <f>1012034.26-R416</f>
        <v>-256326</v>
      </c>
      <c r="AR690" s="6">
        <f t="shared" si="245"/>
        <v>256326</v>
      </c>
      <c r="AS690" s="6">
        <f>+(K690*10+L690*20)*12*30-S416</f>
        <v>4551091.2824606001</v>
      </c>
      <c r="AT690" s="88">
        <f t="shared" si="237"/>
        <v>0</v>
      </c>
    </row>
    <row r="691" spans="1:46">
      <c r="A691" s="120">
        <f t="shared" si="234"/>
        <v>675</v>
      </c>
      <c r="B691" s="121">
        <f t="shared" si="235"/>
        <v>234</v>
      </c>
      <c r="C691" s="68" t="s">
        <v>249</v>
      </c>
      <c r="D691" s="68" t="s">
        <v>683</v>
      </c>
      <c r="E691" s="69">
        <v>1985</v>
      </c>
      <c r="F691" s="69">
        <v>1985</v>
      </c>
      <c r="G691" s="69" t="s">
        <v>58</v>
      </c>
      <c r="H691" s="69">
        <v>5</v>
      </c>
      <c r="I691" s="69">
        <v>1</v>
      </c>
      <c r="J691" s="79">
        <v>3037</v>
      </c>
      <c r="K691" s="79">
        <v>2290.6999999999998</v>
      </c>
      <c r="L691" s="79">
        <v>275.7</v>
      </c>
      <c r="M691" s="80">
        <v>125</v>
      </c>
      <c r="N691" s="83">
        <f t="shared" si="242"/>
        <v>7269616.2805000003</v>
      </c>
      <c r="O691" s="79"/>
      <c r="P691" s="85">
        <v>1004622.69</v>
      </c>
      <c r="Q691" s="85"/>
      <c r="R691" s="85">
        <f t="shared" si="230"/>
        <v>590869.3600000001</v>
      </c>
      <c r="S691" s="85">
        <f>+AS691</f>
        <v>4537489.25</v>
      </c>
      <c r="T691" s="85">
        <f>+'Приложение №2'!E691-'Приложение №1'!P691-'Приложение №1'!R691-'Приложение №1'!S691</f>
        <v>1136634.9805000005</v>
      </c>
      <c r="U691" s="85">
        <f t="shared" si="233"/>
        <v>3173.5348498275639</v>
      </c>
      <c r="V691" s="85">
        <v>1412.2830200640001</v>
      </c>
      <c r="W691" s="87" t="s">
        <v>502</v>
      </c>
      <c r="X691" s="88" t="e">
        <f>+#REF!-'[1]Приложение №1'!$P1228</f>
        <v>#REF!</v>
      </c>
      <c r="Z691" s="46">
        <f>SUM(AA691:AO691)</f>
        <v>25580367.880000003</v>
      </c>
      <c r="AA691" s="31">
        <v>6886697.2620973801</v>
      </c>
      <c r="AB691" s="31">
        <v>2525370.28109184</v>
      </c>
      <c r="AC691" s="31">
        <v>0</v>
      </c>
      <c r="AD691" s="31">
        <v>0</v>
      </c>
      <c r="AE691" s="31">
        <v>0</v>
      </c>
      <c r="AF691" s="31"/>
      <c r="AG691" s="31">
        <v>227349.22999992</v>
      </c>
      <c r="AH691" s="31">
        <v>0</v>
      </c>
      <c r="AI691" s="31">
        <v>12956098.599171</v>
      </c>
      <c r="AJ691" s="31">
        <v>0</v>
      </c>
      <c r="AK691" s="31">
        <v>0</v>
      </c>
      <c r="AL691" s="31">
        <v>0</v>
      </c>
      <c r="AM691" s="31">
        <v>2234930.6713</v>
      </c>
      <c r="AN691" s="47">
        <v>255803.67879999999</v>
      </c>
      <c r="AO691" s="48">
        <v>494118.15753986</v>
      </c>
      <c r="AP691" s="91">
        <f>+N691-'Приложение №2'!E691</f>
        <v>0</v>
      </c>
      <c r="AQ691" s="6">
        <f>1087767.84-786792.68</f>
        <v>300975.16000000003</v>
      </c>
      <c r="AR691" s="6">
        <f t="shared" si="245"/>
        <v>289894.2</v>
      </c>
      <c r="AS691" s="6">
        <f>+(K691*10+L691*20)*12*30-5694070.75</f>
        <v>4537489.25</v>
      </c>
      <c r="AT691" s="88">
        <f t="shared" si="237"/>
        <v>0</v>
      </c>
    </row>
    <row r="692" spans="1:46" s="5" customFormat="1">
      <c r="A692" s="120">
        <f t="shared" si="234"/>
        <v>676</v>
      </c>
      <c r="B692" s="121">
        <f t="shared" si="235"/>
        <v>235</v>
      </c>
      <c r="C692" s="68" t="s">
        <v>684</v>
      </c>
      <c r="D692" s="68" t="s">
        <v>685</v>
      </c>
      <c r="E692" s="69" t="s">
        <v>313</v>
      </c>
      <c r="F692" s="69" t="s">
        <v>313</v>
      </c>
      <c r="G692" s="69" t="s">
        <v>99</v>
      </c>
      <c r="H692" s="69" t="s">
        <v>183</v>
      </c>
      <c r="I692" s="69" t="s">
        <v>183</v>
      </c>
      <c r="J692" s="79">
        <v>2120.65</v>
      </c>
      <c r="K692" s="79">
        <v>1602.1</v>
      </c>
      <c r="L692" s="79">
        <v>58.3</v>
      </c>
      <c r="M692" s="80">
        <v>76</v>
      </c>
      <c r="N692" s="83">
        <f t="shared" si="242"/>
        <v>13493543.713220477</v>
      </c>
      <c r="O692" s="79">
        <v>0</v>
      </c>
      <c r="P692" s="85">
        <v>1061810.49488144</v>
      </c>
      <c r="Q692" s="85">
        <v>0</v>
      </c>
      <c r="R692" s="85">
        <f t="shared" si="230"/>
        <v>735428.12</v>
      </c>
      <c r="S692" s="85">
        <f t="shared" si="231"/>
        <v>6187320</v>
      </c>
      <c r="T692" s="85">
        <f>+'Приложение №2'!E692-'Приложение №1'!P692-'Приложение №1'!R692-'Приложение №1'!S692</f>
        <v>5508985.0983390361</v>
      </c>
      <c r="U692" s="85">
        <f t="shared" si="233"/>
        <v>8422.4104071034762</v>
      </c>
      <c r="V692" s="85">
        <v>1413.2830200640001</v>
      </c>
      <c r="W692" s="87" t="s">
        <v>502</v>
      </c>
      <c r="X692" s="5">
        <v>421077.31</v>
      </c>
      <c r="Y692" s="5">
        <f t="shared" ref="Y692:Y699" si="246">+(K692*9.1+L692*18.19)*12</f>
        <v>187675.04399999999</v>
      </c>
      <c r="AA692" s="95">
        <f>+N692-'[4]Приложение № 2'!E659</f>
        <v>-18632630.780458223</v>
      </c>
      <c r="AD692" s="95">
        <f>+N692-'[4]Приложение № 2'!E659</f>
        <v>-18632630.780458223</v>
      </c>
      <c r="AP692" s="91">
        <f>+N692-'Приложение №2'!E692</f>
        <v>0</v>
      </c>
      <c r="AQ692" s="5">
        <v>560120.72</v>
      </c>
      <c r="AR692" s="6">
        <f t="shared" si="245"/>
        <v>175307.4</v>
      </c>
      <c r="AS692" s="6">
        <f t="shared" ref="AS692:AS697" si="247">+(K692*10+L692*20)*12*30</f>
        <v>6187320</v>
      </c>
      <c r="AT692" s="88">
        <f t="shared" si="237"/>
        <v>0</v>
      </c>
    </row>
    <row r="693" spans="1:46" s="5" customFormat="1">
      <c r="A693" s="120">
        <f t="shared" si="234"/>
        <v>677</v>
      </c>
      <c r="B693" s="121">
        <f t="shared" si="235"/>
        <v>236</v>
      </c>
      <c r="C693" s="68" t="s">
        <v>684</v>
      </c>
      <c r="D693" s="68" t="s">
        <v>686</v>
      </c>
      <c r="E693" s="69" t="s">
        <v>313</v>
      </c>
      <c r="F693" s="69" t="s">
        <v>313</v>
      </c>
      <c r="G693" s="69" t="s">
        <v>99</v>
      </c>
      <c r="H693" s="69" t="s">
        <v>183</v>
      </c>
      <c r="I693" s="69" t="s">
        <v>183</v>
      </c>
      <c r="J693" s="79">
        <v>2747.6</v>
      </c>
      <c r="K693" s="79">
        <v>2270.63</v>
      </c>
      <c r="L693" s="79">
        <v>217.6</v>
      </c>
      <c r="M693" s="80">
        <v>95</v>
      </c>
      <c r="N693" s="83">
        <f t="shared" si="242"/>
        <v>17483382.935169909</v>
      </c>
      <c r="O693" s="79">
        <v>0</v>
      </c>
      <c r="P693" s="85">
        <v>1455759.2108897599</v>
      </c>
      <c r="Q693" s="85">
        <v>0</v>
      </c>
      <c r="R693" s="85">
        <f t="shared" si="230"/>
        <v>961935.16</v>
      </c>
      <c r="S693" s="85">
        <f t="shared" si="231"/>
        <v>9740988.0000000019</v>
      </c>
      <c r="T693" s="85">
        <f>+'Приложение №2'!E693-'Приложение №1'!P693-'Приложение №1'!R693-'Приложение №1'!S693</f>
        <v>5324700.5642801467</v>
      </c>
      <c r="U693" s="85">
        <f t="shared" si="233"/>
        <v>7699.7938612499211</v>
      </c>
      <c r="V693" s="85">
        <v>1414.2830200640001</v>
      </c>
      <c r="W693" s="87" t="s">
        <v>502</v>
      </c>
      <c r="X693" s="5">
        <v>551877.51</v>
      </c>
      <c r="Y693" s="5">
        <f t="shared" si="246"/>
        <v>295450.52399999998</v>
      </c>
      <c r="AA693" s="95">
        <f>+N693-'[4]Приложение № 2'!E660</f>
        <v>-10000928.999034889</v>
      </c>
      <c r="AD693" s="95">
        <f>+N693-'[4]Приложение № 2'!E660</f>
        <v>-10000928.999034889</v>
      </c>
      <c r="AP693" s="91">
        <f>+N693-'Приложение №2'!E693</f>
        <v>0</v>
      </c>
      <c r="AQ693" s="5">
        <v>685940.5</v>
      </c>
      <c r="AR693" s="6">
        <f t="shared" si="245"/>
        <v>275994.66000000003</v>
      </c>
      <c r="AS693" s="6">
        <f t="shared" si="247"/>
        <v>9740988.0000000019</v>
      </c>
      <c r="AT693" s="88">
        <f t="shared" si="237"/>
        <v>0</v>
      </c>
    </row>
    <row r="694" spans="1:46" s="5" customFormat="1">
      <c r="A694" s="120">
        <f t="shared" si="234"/>
        <v>678</v>
      </c>
      <c r="B694" s="121">
        <f t="shared" si="235"/>
        <v>237</v>
      </c>
      <c r="C694" s="68" t="s">
        <v>684</v>
      </c>
      <c r="D694" s="68" t="s">
        <v>687</v>
      </c>
      <c r="E694" s="69" t="s">
        <v>305</v>
      </c>
      <c r="F694" s="69" t="s">
        <v>305</v>
      </c>
      <c r="G694" s="69" t="s">
        <v>99</v>
      </c>
      <c r="H694" s="69" t="s">
        <v>183</v>
      </c>
      <c r="I694" s="69" t="s">
        <v>183</v>
      </c>
      <c r="J694" s="79">
        <v>2879</v>
      </c>
      <c r="K694" s="79">
        <v>2169.3000000000002</v>
      </c>
      <c r="L694" s="79">
        <v>217.3</v>
      </c>
      <c r="M694" s="80">
        <v>116</v>
      </c>
      <c r="N694" s="83">
        <f t="shared" si="242"/>
        <v>25951484.89775807</v>
      </c>
      <c r="O694" s="79">
        <v>0</v>
      </c>
      <c r="P694" s="85">
        <v>3458722.2639504001</v>
      </c>
      <c r="Q694" s="85">
        <v>0</v>
      </c>
      <c r="R694" s="85">
        <f t="shared" si="230"/>
        <v>922746.27</v>
      </c>
      <c r="S694" s="85">
        <f t="shared" si="231"/>
        <v>9374040</v>
      </c>
      <c r="T694" s="85">
        <f>+'Приложение №2'!E694-'Приложение №1'!P694-'Приложение №1'!R694-'Приложение №1'!S694</f>
        <v>12195976.363807671</v>
      </c>
      <c r="U694" s="85">
        <f t="shared" si="233"/>
        <v>11963.068684717682</v>
      </c>
      <c r="V694" s="85">
        <v>1415.2830200640001</v>
      </c>
      <c r="W694" s="87" t="s">
        <v>502</v>
      </c>
      <c r="X694" s="5">
        <v>487955.39</v>
      </c>
      <c r="Y694" s="5">
        <f t="shared" si="246"/>
        <v>284319.804</v>
      </c>
      <c r="AA694" s="95">
        <f>+N694-'[4]Приложение № 2'!E661</f>
        <v>16498697.81899967</v>
      </c>
      <c r="AD694" s="95">
        <f>+N694-'[4]Приложение № 2'!E661</f>
        <v>16498697.81899967</v>
      </c>
      <c r="AP694" s="91">
        <f>+N694-'Приложение №2'!E694</f>
        <v>0</v>
      </c>
      <c r="AQ694" s="5">
        <v>657148.47</v>
      </c>
      <c r="AR694" s="6">
        <f t="shared" si="245"/>
        <v>265597.8</v>
      </c>
      <c r="AS694" s="6">
        <f t="shared" si="247"/>
        <v>9374040</v>
      </c>
      <c r="AT694" s="88">
        <f t="shared" si="237"/>
        <v>0</v>
      </c>
    </row>
    <row r="695" spans="1:46" s="5" customFormat="1">
      <c r="A695" s="120">
        <f t="shared" si="234"/>
        <v>679</v>
      </c>
      <c r="B695" s="121">
        <f t="shared" si="235"/>
        <v>238</v>
      </c>
      <c r="C695" s="68" t="s">
        <v>684</v>
      </c>
      <c r="D695" s="68" t="s">
        <v>688</v>
      </c>
      <c r="E695" s="69" t="s">
        <v>309</v>
      </c>
      <c r="F695" s="69" t="s">
        <v>309</v>
      </c>
      <c r="G695" s="69" t="s">
        <v>99</v>
      </c>
      <c r="H695" s="69" t="s">
        <v>100</v>
      </c>
      <c r="I695" s="69" t="s">
        <v>183</v>
      </c>
      <c r="J695" s="79">
        <v>3412.5</v>
      </c>
      <c r="K695" s="79">
        <v>2249.4</v>
      </c>
      <c r="L695" s="79">
        <v>936.2</v>
      </c>
      <c r="M695" s="80">
        <v>105</v>
      </c>
      <c r="N695" s="83">
        <f t="shared" si="242"/>
        <v>33770714.155886963</v>
      </c>
      <c r="O695" s="79">
        <v>0</v>
      </c>
      <c r="P695" s="85">
        <v>4241300.1245600004</v>
      </c>
      <c r="Q695" s="85">
        <v>0</v>
      </c>
      <c r="R695" s="85">
        <f t="shared" si="230"/>
        <v>1131941.27</v>
      </c>
      <c r="S695" s="85">
        <f t="shared" si="231"/>
        <v>14838480</v>
      </c>
      <c r="T695" s="85">
        <f>+'Приложение №2'!E695-'Приложение №1'!P695-'Приложение №1'!R695-'Приложение №1'!S695</f>
        <v>13558992.761326957</v>
      </c>
      <c r="U695" s="85">
        <f t="shared" si="233"/>
        <v>15013.209814122416</v>
      </c>
      <c r="V695" s="85">
        <v>1416.2830200640001</v>
      </c>
      <c r="W695" s="87" t="s">
        <v>502</v>
      </c>
      <c r="X695" s="5">
        <v>550816.85</v>
      </c>
      <c r="Y695" s="5">
        <f t="shared" si="246"/>
        <v>449988.21600000001</v>
      </c>
      <c r="AA695" s="95">
        <f>+N695-'[4]Приложение № 2'!E662</f>
        <v>-6994096.1197674349</v>
      </c>
      <c r="AD695" s="95">
        <f>+N695-'[4]Приложение № 2'!E662</f>
        <v>-6994096.1197674349</v>
      </c>
      <c r="AP695" s="91">
        <f>+N695-'Приложение №2'!E695</f>
        <v>0</v>
      </c>
      <c r="AQ695" s="5">
        <v>711517.67</v>
      </c>
      <c r="AR695" s="6">
        <f t="shared" si="245"/>
        <v>420423.6</v>
      </c>
      <c r="AS695" s="6">
        <f t="shared" si="247"/>
        <v>14838480</v>
      </c>
      <c r="AT695" s="88">
        <f t="shared" si="237"/>
        <v>0</v>
      </c>
    </row>
    <row r="696" spans="1:46" s="5" customFormat="1">
      <c r="A696" s="120">
        <f t="shared" si="234"/>
        <v>680</v>
      </c>
      <c r="B696" s="121">
        <f t="shared" si="235"/>
        <v>239</v>
      </c>
      <c r="C696" s="68" t="s">
        <v>684</v>
      </c>
      <c r="D696" s="68" t="s">
        <v>689</v>
      </c>
      <c r="E696" s="69" t="s">
        <v>311</v>
      </c>
      <c r="F696" s="69" t="s">
        <v>311</v>
      </c>
      <c r="G696" s="69" t="s">
        <v>99</v>
      </c>
      <c r="H696" s="69" t="s">
        <v>100</v>
      </c>
      <c r="I696" s="69" t="s">
        <v>101</v>
      </c>
      <c r="J696" s="79">
        <v>1792.2</v>
      </c>
      <c r="K696" s="79">
        <v>1275</v>
      </c>
      <c r="L696" s="79">
        <v>170.8</v>
      </c>
      <c r="M696" s="80">
        <v>51</v>
      </c>
      <c r="N696" s="83">
        <f t="shared" si="242"/>
        <v>11745078.045090741</v>
      </c>
      <c r="O696" s="79">
        <v>0</v>
      </c>
      <c r="P696" s="85">
        <v>1006870.2875</v>
      </c>
      <c r="Q696" s="85">
        <v>0</v>
      </c>
      <c r="R696" s="85">
        <f t="shared" si="230"/>
        <v>616679.91</v>
      </c>
      <c r="S696" s="85">
        <f t="shared" si="231"/>
        <v>5819760</v>
      </c>
      <c r="T696" s="85">
        <f>+'Приложение №2'!E696-'Приложение №1'!P696-'Приложение №1'!R696-'Приложение №1'!S696</f>
        <v>4301767.8475907408</v>
      </c>
      <c r="U696" s="85">
        <f t="shared" si="233"/>
        <v>9211.8259177182281</v>
      </c>
      <c r="V696" s="85">
        <v>1417.2830200640001</v>
      </c>
      <c r="W696" s="87" t="s">
        <v>502</v>
      </c>
      <c r="X696" s="5">
        <v>339010.26</v>
      </c>
      <c r="Y696" s="5">
        <f t="shared" si="246"/>
        <v>176512.22400000002</v>
      </c>
      <c r="AA696" s="95">
        <f>+N696-'[4]Приложение № 2'!E663</f>
        <v>8567057.4536953401</v>
      </c>
      <c r="AD696" s="95">
        <f>+N696-'[4]Приложение № 2'!E663</f>
        <v>8567057.4536953401</v>
      </c>
      <c r="AP696" s="91">
        <f>+N696-'Приложение №2'!E696</f>
        <v>0</v>
      </c>
      <c r="AQ696" s="5">
        <v>451786.71</v>
      </c>
      <c r="AR696" s="6">
        <f t="shared" si="245"/>
        <v>164893.19999999998</v>
      </c>
      <c r="AS696" s="6">
        <f t="shared" si="247"/>
        <v>5819760</v>
      </c>
      <c r="AT696" s="88">
        <f t="shared" si="237"/>
        <v>0</v>
      </c>
    </row>
    <row r="697" spans="1:46" s="5" customFormat="1">
      <c r="A697" s="120">
        <f t="shared" si="234"/>
        <v>681</v>
      </c>
      <c r="B697" s="121">
        <f t="shared" si="235"/>
        <v>240</v>
      </c>
      <c r="C697" s="68" t="s">
        <v>684</v>
      </c>
      <c r="D697" s="68" t="s">
        <v>690</v>
      </c>
      <c r="E697" s="69" t="s">
        <v>627</v>
      </c>
      <c r="F697" s="69" t="s">
        <v>627</v>
      </c>
      <c r="G697" s="69" t="s">
        <v>99</v>
      </c>
      <c r="H697" s="69" t="s">
        <v>100</v>
      </c>
      <c r="I697" s="69" t="s">
        <v>233</v>
      </c>
      <c r="J697" s="79">
        <v>2036.3</v>
      </c>
      <c r="K697" s="79">
        <v>1337.75</v>
      </c>
      <c r="L697" s="79">
        <v>476.4</v>
      </c>
      <c r="M697" s="80">
        <v>93</v>
      </c>
      <c r="N697" s="83">
        <f t="shared" si="242"/>
        <v>33271124.889648583</v>
      </c>
      <c r="O697" s="79">
        <v>0</v>
      </c>
      <c r="P697" s="85">
        <v>4716196.3342839004</v>
      </c>
      <c r="Q697" s="85">
        <v>0</v>
      </c>
      <c r="R697" s="85">
        <f t="shared" si="230"/>
        <v>627921.55000000005</v>
      </c>
      <c r="S697" s="85">
        <f t="shared" si="231"/>
        <v>8245980</v>
      </c>
      <c r="T697" s="85">
        <f>+'Приложение №2'!E697-'Приложение №1'!P697-'Приложение №1'!R697-'Приложение №1'!S697</f>
        <v>19681027.005364683</v>
      </c>
      <c r="U697" s="85">
        <f t="shared" si="233"/>
        <v>24870.958616818225</v>
      </c>
      <c r="V697" s="85">
        <v>1418.2830200640001</v>
      </c>
      <c r="W697" s="87" t="s">
        <v>502</v>
      </c>
      <c r="X697" s="5">
        <v>322443.77</v>
      </c>
      <c r="Y697" s="5">
        <f t="shared" si="246"/>
        <v>250070.89200000002</v>
      </c>
      <c r="AA697" s="95">
        <f>+N697-'[4]Приложение № 2'!E664</f>
        <v>26548833.235195722</v>
      </c>
      <c r="AD697" s="95">
        <f>+N697-'[4]Приложение № 2'!E664</f>
        <v>26548833.235195722</v>
      </c>
      <c r="AP697" s="91">
        <f>+N697-'Приложение №2'!E697</f>
        <v>0</v>
      </c>
      <c r="AQ697" s="5">
        <v>394285.45</v>
      </c>
      <c r="AR697" s="6">
        <f t="shared" si="245"/>
        <v>233636.1</v>
      </c>
      <c r="AS697" s="6">
        <f t="shared" si="247"/>
        <v>8245980</v>
      </c>
      <c r="AT697" s="88">
        <f t="shared" si="237"/>
        <v>0</v>
      </c>
    </row>
    <row r="698" spans="1:46" s="5" customFormat="1">
      <c r="A698" s="120">
        <f t="shared" si="234"/>
        <v>682</v>
      </c>
      <c r="B698" s="121">
        <f t="shared" si="235"/>
        <v>241</v>
      </c>
      <c r="C698" s="68" t="s">
        <v>260</v>
      </c>
      <c r="D698" s="68" t="s">
        <v>691</v>
      </c>
      <c r="E698" s="69" t="s">
        <v>313</v>
      </c>
      <c r="F698" s="69" t="s">
        <v>313</v>
      </c>
      <c r="G698" s="69" t="s">
        <v>99</v>
      </c>
      <c r="H698" s="69" t="s">
        <v>100</v>
      </c>
      <c r="I698" s="69" t="s">
        <v>183</v>
      </c>
      <c r="J698" s="79">
        <v>3929.7</v>
      </c>
      <c r="K698" s="79">
        <v>2523.6</v>
      </c>
      <c r="L698" s="79">
        <v>522.65</v>
      </c>
      <c r="M698" s="80">
        <v>69</v>
      </c>
      <c r="N698" s="83">
        <f t="shared" si="242"/>
        <v>8451712.6778820977</v>
      </c>
      <c r="O698" s="79">
        <v>0</v>
      </c>
      <c r="P698" s="85"/>
      <c r="Q698" s="85">
        <v>0</v>
      </c>
      <c r="R698" s="85">
        <f t="shared" si="230"/>
        <v>1075491.9000000001</v>
      </c>
      <c r="S698" s="85">
        <f>+'Приложение №2'!E698-'Приложение №1'!R698</f>
        <v>7376220.7778820973</v>
      </c>
      <c r="T698" s="85">
        <v>2.3283064365386999E-10</v>
      </c>
      <c r="U698" s="85">
        <f t="shared" si="233"/>
        <v>3349.0698517522974</v>
      </c>
      <c r="V698" s="85">
        <v>1419.2830200640001</v>
      </c>
      <c r="W698" s="87" t="s">
        <v>502</v>
      </c>
      <c r="X698" s="5">
        <v>1250711.5</v>
      </c>
      <c r="Y698" s="5">
        <f t="shared" si="246"/>
        <v>389661.16200000001</v>
      </c>
      <c r="AA698" s="95">
        <f>+N698-'[4]Приложение № 2'!E665</f>
        <v>1804909.5796820875</v>
      </c>
      <c r="AD698" s="95">
        <f>+N698-'[4]Приложение № 2'!E665</f>
        <v>1804909.5796820875</v>
      </c>
      <c r="AP698" s="91">
        <f>+N698-'Приложение №2'!E698</f>
        <v>0</v>
      </c>
      <c r="AQ698" s="5">
        <f>1709948.33-998484.23</f>
        <v>711464.10000000009</v>
      </c>
      <c r="AR698" s="6">
        <f t="shared" si="245"/>
        <v>364027.8</v>
      </c>
      <c r="AS698" s="6">
        <f>+(K698*10+L698*20)*12*30-2437490.96</f>
        <v>10410549.039999999</v>
      </c>
      <c r="AT698" s="88">
        <f t="shared" si="237"/>
        <v>-3034328.2621179018</v>
      </c>
    </row>
    <row r="699" spans="1:46" s="5" customFormat="1">
      <c r="A699" s="120">
        <f t="shared" si="234"/>
        <v>683</v>
      </c>
      <c r="B699" s="121">
        <f t="shared" si="235"/>
        <v>242</v>
      </c>
      <c r="C699" s="68" t="s">
        <v>260</v>
      </c>
      <c r="D699" s="68" t="s">
        <v>692</v>
      </c>
      <c r="E699" s="69" t="s">
        <v>309</v>
      </c>
      <c r="F699" s="69" t="s">
        <v>309</v>
      </c>
      <c r="G699" s="69" t="s">
        <v>99</v>
      </c>
      <c r="H699" s="69" t="s">
        <v>100</v>
      </c>
      <c r="I699" s="69" t="s">
        <v>183</v>
      </c>
      <c r="J699" s="79">
        <v>3705.9</v>
      </c>
      <c r="K699" s="79">
        <v>2552.3000000000002</v>
      </c>
      <c r="L699" s="79">
        <v>0</v>
      </c>
      <c r="M699" s="80">
        <v>82</v>
      </c>
      <c r="N699" s="83">
        <f t="shared" si="242"/>
        <v>7524757.6654845197</v>
      </c>
      <c r="O699" s="79">
        <v>0</v>
      </c>
      <c r="P699" s="85"/>
      <c r="Q699" s="85">
        <v>0</v>
      </c>
      <c r="R699" s="85">
        <f t="shared" si="230"/>
        <v>1101469.82</v>
      </c>
      <c r="S699" s="85">
        <f>+'Приложение №2'!E699-'Приложение №1'!R699</f>
        <v>6423287.8454845194</v>
      </c>
      <c r="T699" s="85">
        <v>0</v>
      </c>
      <c r="U699" s="85">
        <f t="shared" si="233"/>
        <v>2948.2261746207419</v>
      </c>
      <c r="V699" s="85">
        <v>1420.2830200640001</v>
      </c>
      <c r="W699" s="87" t="s">
        <v>502</v>
      </c>
      <c r="X699" s="5">
        <v>631825.71</v>
      </c>
      <c r="Y699" s="5">
        <f t="shared" si="246"/>
        <v>278711.16000000003</v>
      </c>
      <c r="AA699" s="95">
        <f>+N699-'[4]Приложение № 2'!E666</f>
        <v>-13046578.51677048</v>
      </c>
      <c r="AD699" s="95">
        <f>+N699-'[4]Приложение № 2'!E666</f>
        <v>-13046578.51677048</v>
      </c>
      <c r="AP699" s="91">
        <f>+N699-'Приложение №2'!E699</f>
        <v>0</v>
      </c>
      <c r="AQ699" s="5">
        <v>841135.22</v>
      </c>
      <c r="AR699" s="6">
        <f t="shared" si="245"/>
        <v>260334.6</v>
      </c>
      <c r="AS699" s="6">
        <f>+(K699*10+L699*20)*12*30</f>
        <v>9188280</v>
      </c>
      <c r="AT699" s="88">
        <f t="shared" si="237"/>
        <v>-2764992.1545154806</v>
      </c>
    </row>
    <row r="700" spans="1:46">
      <c r="A700" s="120">
        <f t="shared" si="234"/>
        <v>684</v>
      </c>
      <c r="B700" s="121">
        <f t="shared" si="235"/>
        <v>243</v>
      </c>
      <c r="C700" s="68" t="s">
        <v>480</v>
      </c>
      <c r="D700" s="68" t="s">
        <v>481</v>
      </c>
      <c r="E700" s="69">
        <v>1980</v>
      </c>
      <c r="F700" s="69">
        <v>2013</v>
      </c>
      <c r="G700" s="69" t="s">
        <v>482</v>
      </c>
      <c r="H700" s="69">
        <v>1</v>
      </c>
      <c r="I700" s="69">
        <v>2</v>
      </c>
      <c r="J700" s="79">
        <v>418.7</v>
      </c>
      <c r="K700" s="79">
        <v>397.3</v>
      </c>
      <c r="L700" s="79">
        <v>0</v>
      </c>
      <c r="M700" s="80">
        <v>19</v>
      </c>
      <c r="N700" s="83">
        <f t="shared" si="242"/>
        <v>3595741.0432031201</v>
      </c>
      <c r="O700" s="79"/>
      <c r="P700" s="85">
        <v>992724.08210077998</v>
      </c>
      <c r="Q700" s="85"/>
      <c r="R700" s="85">
        <f t="shared" ref="R700:R704" si="248">+AR700</f>
        <v>28772.465999999997</v>
      </c>
      <c r="S700" s="85">
        <f t="shared" si="231"/>
        <v>0</v>
      </c>
      <c r="T700" s="85">
        <f>+'Приложение №2'!E700-'Приложение №1'!P700-'Приложение №1'!R700-'Приложение №1'!S700</f>
        <v>2574244.4951023404</v>
      </c>
      <c r="U700" s="85">
        <f t="shared" si="233"/>
        <v>9050.443098925547</v>
      </c>
      <c r="V700" s="85">
        <v>1421.2830200640001</v>
      </c>
      <c r="W700" s="87" t="s">
        <v>502</v>
      </c>
      <c r="X700" s="88" t="e">
        <f>+#REF!-'[1]Приложение №1'!$P447</f>
        <v>#REF!</v>
      </c>
      <c r="Z700" s="46">
        <f t="shared" ref="Z700" si="249">SUM(AA700:AO700)</f>
        <v>6552939.6500000004</v>
      </c>
      <c r="AA700" s="31">
        <v>0</v>
      </c>
      <c r="AB700" s="31">
        <v>0</v>
      </c>
      <c r="AC700" s="31">
        <v>0</v>
      </c>
      <c r="AD700" s="31">
        <v>0</v>
      </c>
      <c r="AE700" s="31">
        <v>0</v>
      </c>
      <c r="AF700" s="31"/>
      <c r="AG700" s="31">
        <v>0</v>
      </c>
      <c r="AH700" s="31">
        <v>0</v>
      </c>
      <c r="AI700" s="31">
        <v>2736680.7350400002</v>
      </c>
      <c r="AJ700" s="31">
        <v>0</v>
      </c>
      <c r="AK700" s="31">
        <v>0</v>
      </c>
      <c r="AL700" s="31">
        <v>3525835.391022</v>
      </c>
      <c r="AM700" s="31">
        <v>108678.99</v>
      </c>
      <c r="AN700" s="47">
        <v>44795.99</v>
      </c>
      <c r="AO700" s="48">
        <v>136948.54393799999</v>
      </c>
      <c r="AP700" s="91">
        <f>+N700-'Приложение №2'!E700</f>
        <v>0</v>
      </c>
      <c r="AQ700" s="88">
        <f>151001.78-R439</f>
        <v>-28772.465999999986</v>
      </c>
      <c r="AR700" s="6">
        <f>+(K700*7.1+L700*19.5)*12*0.85</f>
        <v>28772.465999999997</v>
      </c>
      <c r="AS700" s="6">
        <f>+(K700*7.1+L700*19.5)*12*10-S439</f>
        <v>0</v>
      </c>
      <c r="AT700" s="88">
        <f t="shared" si="237"/>
        <v>0</v>
      </c>
    </row>
    <row r="701" spans="1:46">
      <c r="A701" s="120">
        <f t="shared" si="234"/>
        <v>685</v>
      </c>
      <c r="B701" s="121">
        <f t="shared" si="235"/>
        <v>244</v>
      </c>
      <c r="C701" s="68" t="s">
        <v>480</v>
      </c>
      <c r="D701" s="68" t="s">
        <v>484</v>
      </c>
      <c r="E701" s="69">
        <v>1975</v>
      </c>
      <c r="F701" s="69">
        <v>1975</v>
      </c>
      <c r="G701" s="69" t="s">
        <v>482</v>
      </c>
      <c r="H701" s="69">
        <v>2</v>
      </c>
      <c r="I701" s="69">
        <v>2</v>
      </c>
      <c r="J701" s="79">
        <v>404.7</v>
      </c>
      <c r="K701" s="79">
        <v>359</v>
      </c>
      <c r="L701" s="79">
        <v>0</v>
      </c>
      <c r="M701" s="80">
        <v>19</v>
      </c>
      <c r="N701" s="83">
        <f t="shared" si="242"/>
        <v>107632.58387868</v>
      </c>
      <c r="O701" s="79"/>
      <c r="P701" s="85">
        <f>+'Приложение №2'!E701-'Приложение №1'!R701</f>
        <v>81633.803878680003</v>
      </c>
      <c r="Q701" s="85"/>
      <c r="R701" s="85">
        <f t="shared" si="248"/>
        <v>25998.780000000002</v>
      </c>
      <c r="S701" s="85">
        <f t="shared" si="231"/>
        <v>0</v>
      </c>
      <c r="T701" s="85">
        <v>0</v>
      </c>
      <c r="U701" s="85">
        <f t="shared" si="233"/>
        <v>299.81221136122565</v>
      </c>
      <c r="V701" s="85">
        <v>1422.2830200640001</v>
      </c>
      <c r="W701" s="87" t="s">
        <v>502</v>
      </c>
      <c r="X701" s="88" t="e">
        <f>+#REF!-'[1]Приложение №1'!$P376</f>
        <v>#REF!</v>
      </c>
      <c r="Z701" s="46">
        <f t="shared" ref="Z701:Z703" si="250">SUM(AA701:AO701)</f>
        <v>2159719.6999999997</v>
      </c>
      <c r="AA701" s="31">
        <v>0</v>
      </c>
      <c r="AB701" s="31">
        <v>0</v>
      </c>
      <c r="AC701" s="31">
        <v>105075.60924000001</v>
      </c>
      <c r="AD701" s="31">
        <v>0</v>
      </c>
      <c r="AE701" s="31">
        <v>0</v>
      </c>
      <c r="AF701" s="31"/>
      <c r="AG701" s="31">
        <v>0</v>
      </c>
      <c r="AH701" s="31">
        <v>0</v>
      </c>
      <c r="AI701" s="31">
        <v>0</v>
      </c>
      <c r="AJ701" s="31">
        <v>0</v>
      </c>
      <c r="AK701" s="31">
        <v>1919964.769086</v>
      </c>
      <c r="AL701" s="31">
        <v>0</v>
      </c>
      <c r="AM701" s="31">
        <v>60395.79</v>
      </c>
      <c r="AN701" s="47">
        <v>30000</v>
      </c>
      <c r="AO701" s="48">
        <v>44283.531673999998</v>
      </c>
      <c r="AP701" s="91">
        <f>+N701-'Приложение №2'!E701</f>
        <v>0</v>
      </c>
      <c r="AQ701" s="88">
        <f>127564.57-R441</f>
        <v>-25998.78</v>
      </c>
      <c r="AR701" s="6">
        <f>+(K701*7.1+L701*19.5)*12*0.85</f>
        <v>25998.780000000002</v>
      </c>
      <c r="AS701" s="6">
        <f>+(K701*7.1+L701*19.5)*12*10-S441</f>
        <v>0</v>
      </c>
      <c r="AT701" s="88">
        <f t="shared" si="237"/>
        <v>0</v>
      </c>
    </row>
    <row r="702" spans="1:46">
      <c r="A702" s="120">
        <f t="shared" si="234"/>
        <v>686</v>
      </c>
      <c r="B702" s="121">
        <f t="shared" si="235"/>
        <v>245</v>
      </c>
      <c r="C702" s="68" t="s">
        <v>480</v>
      </c>
      <c r="D702" s="68" t="s">
        <v>485</v>
      </c>
      <c r="E702" s="69">
        <v>1982</v>
      </c>
      <c r="F702" s="69">
        <v>1982</v>
      </c>
      <c r="G702" s="69" t="s">
        <v>482</v>
      </c>
      <c r="H702" s="69">
        <v>2</v>
      </c>
      <c r="I702" s="69">
        <v>3</v>
      </c>
      <c r="J702" s="79">
        <v>1277.5</v>
      </c>
      <c r="K702" s="79">
        <v>1102.3</v>
      </c>
      <c r="L702" s="79">
        <v>0</v>
      </c>
      <c r="M702" s="80">
        <v>34</v>
      </c>
      <c r="N702" s="83">
        <f t="shared" si="242"/>
        <v>6001006.8397995019</v>
      </c>
      <c r="O702" s="79"/>
      <c r="P702" s="85">
        <v>1647930.1753248801</v>
      </c>
      <c r="Q702" s="85"/>
      <c r="R702" s="85">
        <f t="shared" si="248"/>
        <v>79828.565999999992</v>
      </c>
      <c r="S702" s="85">
        <f t="shared" si="231"/>
        <v>0</v>
      </c>
      <c r="T702" s="85">
        <f>+'Приложение №2'!E702-'Приложение №1'!P702-'Приложение №1'!R702-'Приложение №1'!S702</f>
        <v>4273248.0984746218</v>
      </c>
      <c r="U702" s="85">
        <f t="shared" si="233"/>
        <v>5444.0776919164491</v>
      </c>
      <c r="V702" s="85">
        <v>1423.2830200640001</v>
      </c>
      <c r="W702" s="87" t="s">
        <v>502</v>
      </c>
      <c r="X702" s="88" t="e">
        <f>+#REF!-'[1]Приложение №1'!$P445</f>
        <v>#REF!</v>
      </c>
      <c r="Z702" s="46">
        <f t="shared" si="250"/>
        <v>20938342.830000006</v>
      </c>
      <c r="AA702" s="31">
        <v>2788532.6780639999</v>
      </c>
      <c r="AB702" s="31">
        <v>0</v>
      </c>
      <c r="AC702" s="31">
        <v>377369.21947200003</v>
      </c>
      <c r="AD702" s="31">
        <v>1566144.8148779999</v>
      </c>
      <c r="AE702" s="31">
        <v>0</v>
      </c>
      <c r="AF702" s="31"/>
      <c r="AG702" s="31">
        <v>616763.67752999999</v>
      </c>
      <c r="AH702" s="31">
        <v>0</v>
      </c>
      <c r="AI702" s="31">
        <v>3422622.3707340001</v>
      </c>
      <c r="AJ702" s="31">
        <v>0</v>
      </c>
      <c r="AK702" s="31">
        <v>5952055.6381440004</v>
      </c>
      <c r="AL702" s="31">
        <v>5507536.2469260003</v>
      </c>
      <c r="AM702" s="31">
        <v>219906.35</v>
      </c>
      <c r="AN702" s="47">
        <v>45000.3</v>
      </c>
      <c r="AO702" s="48">
        <v>442411.53425199998</v>
      </c>
      <c r="AP702" s="91">
        <f>+N702-'Приложение №2'!E702</f>
        <v>0</v>
      </c>
      <c r="AQ702" s="88">
        <f>346513.17-R442</f>
        <v>-79828.565999999992</v>
      </c>
      <c r="AR702" s="6">
        <f>+(K702*7.1+L702*19.5)*12*0.85</f>
        <v>79828.565999999992</v>
      </c>
      <c r="AS702" s="6">
        <f>+(K702*7.1+L702*19.5)*12*10-S442</f>
        <v>0</v>
      </c>
      <c r="AT702" s="88">
        <f t="shared" si="237"/>
        <v>0</v>
      </c>
    </row>
    <row r="703" spans="1:46">
      <c r="A703" s="120">
        <f t="shared" si="234"/>
        <v>687</v>
      </c>
      <c r="B703" s="121">
        <f t="shared" si="235"/>
        <v>246</v>
      </c>
      <c r="C703" s="68" t="s">
        <v>480</v>
      </c>
      <c r="D703" s="68" t="s">
        <v>487</v>
      </c>
      <c r="E703" s="69">
        <v>1980</v>
      </c>
      <c r="F703" s="69">
        <v>2009</v>
      </c>
      <c r="G703" s="69" t="s">
        <v>482</v>
      </c>
      <c r="H703" s="69">
        <v>2</v>
      </c>
      <c r="I703" s="69">
        <v>2</v>
      </c>
      <c r="J703" s="79">
        <v>672.9</v>
      </c>
      <c r="K703" s="79">
        <v>611.1</v>
      </c>
      <c r="L703" s="79">
        <v>0</v>
      </c>
      <c r="M703" s="80">
        <v>29</v>
      </c>
      <c r="N703" s="83">
        <f t="shared" si="242"/>
        <v>3580147.76291</v>
      </c>
      <c r="O703" s="79"/>
      <c r="P703" s="85">
        <v>1036056.2405275</v>
      </c>
      <c r="Q703" s="85"/>
      <c r="R703" s="85">
        <f t="shared" si="248"/>
        <v>44255.861999999994</v>
      </c>
      <c r="S703" s="85">
        <f t="shared" si="231"/>
        <v>0</v>
      </c>
      <c r="T703" s="85">
        <f>+'Приложение №2'!E703-'Приложение №1'!P703-'Приложение №1'!R703-'Приложение №1'!S703</f>
        <v>2499835.6603824999</v>
      </c>
      <c r="U703" s="85">
        <f t="shared" si="233"/>
        <v>5858.5301307641957</v>
      </c>
      <c r="V703" s="85">
        <v>1424.2830200640001</v>
      </c>
      <c r="W703" s="87" t="s">
        <v>502</v>
      </c>
      <c r="X703" s="88" t="e">
        <f>+#REF!-'[1]Приложение №1'!$P445</f>
        <v>#REF!</v>
      </c>
      <c r="Z703" s="46">
        <f t="shared" si="250"/>
        <v>11378629.49</v>
      </c>
      <c r="AA703" s="31">
        <v>1424337.5088524399</v>
      </c>
      <c r="AB703" s="31">
        <v>0</v>
      </c>
      <c r="AC703" s="31">
        <v>0</v>
      </c>
      <c r="AD703" s="31">
        <v>760379.17506935995</v>
      </c>
      <c r="AE703" s="31">
        <v>0</v>
      </c>
      <c r="AF703" s="31"/>
      <c r="AG703" s="31">
        <v>334977.14468904003</v>
      </c>
      <c r="AH703" s="31">
        <v>0</v>
      </c>
      <c r="AI703" s="31">
        <v>1736316.6240672001</v>
      </c>
      <c r="AJ703" s="31">
        <v>0</v>
      </c>
      <c r="AK703" s="31">
        <v>2963106.3528674999</v>
      </c>
      <c r="AL703" s="31">
        <v>2745980.9435167201</v>
      </c>
      <c r="AM703" s="31">
        <v>1081828.9410000001</v>
      </c>
      <c r="AN703" s="47">
        <v>113786.29489999999</v>
      </c>
      <c r="AO703" s="48">
        <v>217916.50503773999</v>
      </c>
      <c r="AP703" s="91">
        <f>+N703-'Приложение №2'!E703</f>
        <v>0</v>
      </c>
      <c r="AQ703" s="88">
        <f>185404.37-R444</f>
        <v>-44255.861999999994</v>
      </c>
      <c r="AR703" s="6">
        <f>+(K703*7.1+L703*19.5)*12*0.85</f>
        <v>44255.861999999994</v>
      </c>
      <c r="AS703" s="6">
        <f>+(K703*7.1+L703*19.5)*12*10-S444</f>
        <v>0</v>
      </c>
      <c r="AT703" s="88">
        <f t="shared" si="237"/>
        <v>0</v>
      </c>
    </row>
    <row r="704" spans="1:46">
      <c r="A704" s="120">
        <f t="shared" si="234"/>
        <v>688</v>
      </c>
      <c r="B704" s="121">
        <f t="shared" si="235"/>
        <v>247</v>
      </c>
      <c r="C704" s="68" t="s">
        <v>480</v>
      </c>
      <c r="D704" s="68" t="s">
        <v>486</v>
      </c>
      <c r="E704" s="69">
        <v>1977</v>
      </c>
      <c r="F704" s="69">
        <v>2009</v>
      </c>
      <c r="G704" s="69" t="s">
        <v>482</v>
      </c>
      <c r="H704" s="69">
        <v>2</v>
      </c>
      <c r="I704" s="69">
        <v>2</v>
      </c>
      <c r="J704" s="79">
        <v>513.5</v>
      </c>
      <c r="K704" s="79">
        <v>482.7</v>
      </c>
      <c r="L704" s="79">
        <v>0</v>
      </c>
      <c r="M704" s="80">
        <v>23</v>
      </c>
      <c r="N704" s="83">
        <f t="shared" si="242"/>
        <v>2428220.8694842998</v>
      </c>
      <c r="O704" s="79"/>
      <c r="P704" s="85">
        <v>666824.07274607499</v>
      </c>
      <c r="Q704" s="85"/>
      <c r="R704" s="85">
        <f t="shared" si="248"/>
        <v>34957.133999999991</v>
      </c>
      <c r="S704" s="85">
        <f t="shared" si="231"/>
        <v>0</v>
      </c>
      <c r="T704" s="85">
        <f>+'Приложение №2'!E704-'Приложение №1'!P704-'Приложение №1'!R704-'Приложение №1'!S704</f>
        <v>1726439.6627382247</v>
      </c>
      <c r="U704" s="85">
        <f t="shared" si="233"/>
        <v>5030.4969328450379</v>
      </c>
      <c r="V704" s="85">
        <v>1425.2830200640001</v>
      </c>
      <c r="W704" s="87" t="s">
        <v>502</v>
      </c>
      <c r="X704" s="88" t="e">
        <f>+#REF!-'[1]Приложение №1'!$P270</f>
        <v>#REF!</v>
      </c>
      <c r="Z704" s="46">
        <f t="shared" ref="Z704" si="251">SUM(AA704:AO704)</f>
        <v>8714786.4700000007</v>
      </c>
      <c r="AA704" s="31">
        <v>1207621.7677859999</v>
      </c>
      <c r="AB704" s="31">
        <v>0</v>
      </c>
      <c r="AC704" s="31">
        <v>0</v>
      </c>
      <c r="AD704" s="31">
        <v>674481.81868200004</v>
      </c>
      <c r="AE704" s="31">
        <v>0</v>
      </c>
      <c r="AF704" s="31"/>
      <c r="AG704" s="31">
        <v>0</v>
      </c>
      <c r="AH704" s="31">
        <v>0</v>
      </c>
      <c r="AI704" s="31">
        <v>1465015.4884260001</v>
      </c>
      <c r="AJ704" s="31">
        <v>0</v>
      </c>
      <c r="AK704" s="31">
        <v>2572639.0445699999</v>
      </c>
      <c r="AL704" s="31">
        <v>2380773.3781019999</v>
      </c>
      <c r="AM704" s="31">
        <v>188635.93</v>
      </c>
      <c r="AN704" s="47">
        <v>44103.23</v>
      </c>
      <c r="AO704" s="48">
        <v>181515.81243399999</v>
      </c>
      <c r="AP704" s="91">
        <f>+N704-'Приложение №2'!E704</f>
        <v>0</v>
      </c>
      <c r="AQ704" s="88">
        <f>147984.43-R443</f>
        <v>-34957.133999999991</v>
      </c>
      <c r="AR704" s="6">
        <f>+(K704*7.1+L704*19.5)*12*0.85</f>
        <v>34957.133999999991</v>
      </c>
      <c r="AS704" s="6">
        <f>+(K704*7.1+L704*19.5)*12*10-S443</f>
        <v>0</v>
      </c>
      <c r="AT704" s="88">
        <f t="shared" si="237"/>
        <v>0</v>
      </c>
    </row>
    <row r="705" spans="1:46">
      <c r="A705" s="120">
        <f t="shared" si="234"/>
        <v>689</v>
      </c>
      <c r="B705" s="121">
        <f t="shared" si="235"/>
        <v>248</v>
      </c>
      <c r="C705" s="68" t="s">
        <v>281</v>
      </c>
      <c r="D705" s="68" t="s">
        <v>693</v>
      </c>
      <c r="E705" s="69">
        <v>1995</v>
      </c>
      <c r="F705" s="69">
        <v>1995</v>
      </c>
      <c r="G705" s="69" t="s">
        <v>58</v>
      </c>
      <c r="H705" s="69">
        <v>5</v>
      </c>
      <c r="I705" s="69">
        <v>4</v>
      </c>
      <c r="J705" s="79">
        <v>4970.7</v>
      </c>
      <c r="K705" s="79">
        <v>4454.7</v>
      </c>
      <c r="L705" s="79">
        <v>0</v>
      </c>
      <c r="M705" s="80">
        <v>173</v>
      </c>
      <c r="N705" s="83">
        <f t="shared" si="242"/>
        <v>1513766.7258000001</v>
      </c>
      <c r="O705" s="79"/>
      <c r="P705" s="85"/>
      <c r="Q705" s="85"/>
      <c r="R705" s="85">
        <f>+'Приложение №2'!E705</f>
        <v>1513766.7258000001</v>
      </c>
      <c r="S705" s="85">
        <f>+'Приложение №2'!E705-'Приложение №1'!R705</f>
        <v>0</v>
      </c>
      <c r="T705" s="85">
        <v>0</v>
      </c>
      <c r="U705" s="85">
        <f t="shared" si="233"/>
        <v>339.81339389857908</v>
      </c>
      <c r="V705" s="85">
        <v>1426.2830200640001</v>
      </c>
      <c r="W705" s="87" t="s">
        <v>502</v>
      </c>
      <c r="X705" s="88">
        <f>+S705-'[1]Приложение №1'!$P894</f>
        <v>-2193864.8199999998</v>
      </c>
      <c r="Z705" s="46">
        <f t="shared" si="238"/>
        <v>2193864.8200000003</v>
      </c>
      <c r="AA705" s="31">
        <v>0</v>
      </c>
      <c r="AB705" s="31">
        <v>0</v>
      </c>
      <c r="AC705" s="31">
        <v>0</v>
      </c>
      <c r="AD705" s="31">
        <v>0</v>
      </c>
      <c r="AE705" s="31">
        <v>1481372.11786788</v>
      </c>
      <c r="AF705" s="31"/>
      <c r="AG705" s="31">
        <v>0</v>
      </c>
      <c r="AH705" s="31">
        <v>0</v>
      </c>
      <c r="AI705" s="31">
        <v>0</v>
      </c>
      <c r="AJ705" s="31">
        <v>0</v>
      </c>
      <c r="AK705" s="31">
        <v>0</v>
      </c>
      <c r="AL705" s="31">
        <v>0</v>
      </c>
      <c r="AM705" s="31">
        <v>658159.446</v>
      </c>
      <c r="AN705" s="47">
        <v>21938.6482</v>
      </c>
      <c r="AO705" s="48">
        <v>32394.607932120001</v>
      </c>
      <c r="AP705" s="91">
        <f>+N705-'Приложение №2'!E705</f>
        <v>0</v>
      </c>
      <c r="AQ705" s="6">
        <f>1874094.93-250624.417-560475.56</f>
        <v>1062994.953</v>
      </c>
      <c r="AR705" s="6">
        <f t="shared" ref="AR705:AR718" si="252">+(K705*10+L705*20)*12*0.85</f>
        <v>454379.39999999997</v>
      </c>
      <c r="AS705" s="6">
        <f>+(K705*10+L705*20)*12*30-797057.91-3909441.68</f>
        <v>11330420.41</v>
      </c>
      <c r="AT705" s="88">
        <f t="shared" si="237"/>
        <v>-11330420.41</v>
      </c>
    </row>
    <row r="706" spans="1:46">
      <c r="A706" s="120">
        <f t="shared" si="234"/>
        <v>690</v>
      </c>
      <c r="B706" s="121">
        <f t="shared" si="235"/>
        <v>249</v>
      </c>
      <c r="C706" s="68" t="s">
        <v>281</v>
      </c>
      <c r="D706" s="68" t="s">
        <v>694</v>
      </c>
      <c r="E706" s="69">
        <v>1982</v>
      </c>
      <c r="F706" s="69">
        <v>2009</v>
      </c>
      <c r="G706" s="69" t="s">
        <v>58</v>
      </c>
      <c r="H706" s="69">
        <v>5</v>
      </c>
      <c r="I706" s="69">
        <v>2</v>
      </c>
      <c r="J706" s="79">
        <v>1767.9</v>
      </c>
      <c r="K706" s="79">
        <v>1603</v>
      </c>
      <c r="L706" s="79">
        <v>0</v>
      </c>
      <c r="M706" s="80">
        <v>65</v>
      </c>
      <c r="N706" s="83">
        <f t="shared" si="242"/>
        <v>543894.30090000003</v>
      </c>
      <c r="O706" s="79"/>
      <c r="P706" s="85"/>
      <c r="Q706" s="85"/>
      <c r="R706" s="85">
        <v>0</v>
      </c>
      <c r="S706" s="85">
        <f>+'Приложение №2'!E706-'Приложение №1'!R706</f>
        <v>543894.30090000003</v>
      </c>
      <c r="T706" s="85">
        <v>0</v>
      </c>
      <c r="U706" s="85">
        <f t="shared" si="233"/>
        <v>339.29775477230197</v>
      </c>
      <c r="V706" s="85">
        <v>1427.2830200640001</v>
      </c>
      <c r="W706" s="87" t="s">
        <v>502</v>
      </c>
      <c r="X706" s="88" t="e">
        <f>+#REF!-'[1]Приложение №1'!$P895</f>
        <v>#REF!</v>
      </c>
      <c r="Z706" s="46">
        <f t="shared" si="238"/>
        <v>788252.6100000001</v>
      </c>
      <c r="AA706" s="31">
        <v>0</v>
      </c>
      <c r="AB706" s="31">
        <v>0</v>
      </c>
      <c r="AC706" s="31">
        <v>0</v>
      </c>
      <c r="AD706" s="31">
        <v>0</v>
      </c>
      <c r="AE706" s="31">
        <v>532254.96286074002</v>
      </c>
      <c r="AF706" s="31"/>
      <c r="AG706" s="31">
        <v>0</v>
      </c>
      <c r="AH706" s="31">
        <v>0</v>
      </c>
      <c r="AI706" s="31">
        <v>0</v>
      </c>
      <c r="AJ706" s="31">
        <v>0</v>
      </c>
      <c r="AK706" s="31">
        <v>0</v>
      </c>
      <c r="AL706" s="31">
        <v>0</v>
      </c>
      <c r="AM706" s="31">
        <v>236475.783</v>
      </c>
      <c r="AN706" s="47">
        <v>7882.5261</v>
      </c>
      <c r="AO706" s="48">
        <v>11639.338039259999</v>
      </c>
      <c r="AP706" s="91">
        <f>+N706-'Приложение №2'!E706</f>
        <v>0</v>
      </c>
      <c r="AQ706" s="6">
        <f>641836.2-'[2]Приложение №1'!$R$136-'[2]Приложение №1'!$R$188</f>
        <v>-154376.49000000005</v>
      </c>
      <c r="AR706" s="6">
        <f t="shared" si="252"/>
        <v>163506</v>
      </c>
      <c r="AS706" s="6">
        <f>+(K706*10+L706*20)*12*30-'[2]Приложение №1'!$S$136-'[2]Приложение №1'!$S$188</f>
        <v>4840060.5100000007</v>
      </c>
      <c r="AT706" s="88">
        <f t="shared" si="237"/>
        <v>-4296166.2091000006</v>
      </c>
    </row>
    <row r="707" spans="1:46">
      <c r="A707" s="120">
        <f t="shared" si="234"/>
        <v>691</v>
      </c>
      <c r="B707" s="121">
        <f t="shared" si="235"/>
        <v>250</v>
      </c>
      <c r="C707" s="68" t="s">
        <v>281</v>
      </c>
      <c r="D707" s="68" t="s">
        <v>695</v>
      </c>
      <c r="E707" s="69">
        <v>1992</v>
      </c>
      <c r="F707" s="69">
        <v>1992</v>
      </c>
      <c r="G707" s="69" t="s">
        <v>58</v>
      </c>
      <c r="H707" s="69">
        <v>5</v>
      </c>
      <c r="I707" s="69">
        <v>2</v>
      </c>
      <c r="J707" s="79">
        <v>1787.3</v>
      </c>
      <c r="K707" s="79">
        <v>1278.2</v>
      </c>
      <c r="L707" s="79">
        <v>214.2</v>
      </c>
      <c r="M707" s="80">
        <v>44</v>
      </c>
      <c r="N707" s="83">
        <f t="shared" si="242"/>
        <v>536732.43900000001</v>
      </c>
      <c r="O707" s="79"/>
      <c r="P707" s="85"/>
      <c r="Q707" s="85"/>
      <c r="R707" s="85">
        <v>0</v>
      </c>
      <c r="S707" s="85">
        <f>+'Приложение №2'!E707-'Приложение №1'!R707</f>
        <v>536732.43900000001</v>
      </c>
      <c r="T707" s="85">
        <v>0</v>
      </c>
      <c r="U707" s="85">
        <f t="shared" si="233"/>
        <v>419.91272023157563</v>
      </c>
      <c r="V707" s="85">
        <v>1428.2830200640001</v>
      </c>
      <c r="W707" s="87" t="s">
        <v>502</v>
      </c>
      <c r="X707" s="88" t="e">
        <f>+#REF!-'[1]Приложение №1'!$P896</f>
        <v>#REF!</v>
      </c>
      <c r="Z707" s="46">
        <f t="shared" si="238"/>
        <v>777873.10000000009</v>
      </c>
      <c r="AA707" s="31">
        <v>0</v>
      </c>
      <c r="AB707" s="31">
        <v>0</v>
      </c>
      <c r="AC707" s="31">
        <v>0</v>
      </c>
      <c r="AD707" s="31">
        <v>0</v>
      </c>
      <c r="AE707" s="31">
        <v>525246.36480540002</v>
      </c>
      <c r="AF707" s="31"/>
      <c r="AG707" s="31">
        <v>0</v>
      </c>
      <c r="AH707" s="31">
        <v>0</v>
      </c>
      <c r="AI707" s="31">
        <v>0</v>
      </c>
      <c r="AJ707" s="31">
        <v>0</v>
      </c>
      <c r="AK707" s="31">
        <v>0</v>
      </c>
      <c r="AL707" s="31">
        <v>0</v>
      </c>
      <c r="AM707" s="31">
        <v>233361.93</v>
      </c>
      <c r="AN707" s="47">
        <v>7778.7309999999998</v>
      </c>
      <c r="AO707" s="48">
        <v>11486.0741946</v>
      </c>
      <c r="AP707" s="91">
        <f>+N707-'Приложение №2'!E707</f>
        <v>0</v>
      </c>
      <c r="AQ707" s="6">
        <f>626393.04-'[2]Приложение №1'!$R$137-'[2]Приложение №1'!$R$189</f>
        <v>-176086.43</v>
      </c>
      <c r="AR707" s="6">
        <f t="shared" si="252"/>
        <v>174073.19999999998</v>
      </c>
      <c r="AS707" s="6">
        <f>+(K707*10+L707*20)*12*30-'[2]Приложение №1'!$S$189</f>
        <v>5576287.9000000004</v>
      </c>
      <c r="AT707" s="88">
        <f t="shared" si="237"/>
        <v>-5039555.4610000001</v>
      </c>
    </row>
    <row r="708" spans="1:46">
      <c r="A708" s="120">
        <f t="shared" si="234"/>
        <v>692</v>
      </c>
      <c r="B708" s="121">
        <f t="shared" si="235"/>
        <v>251</v>
      </c>
      <c r="C708" s="68" t="s">
        <v>281</v>
      </c>
      <c r="D708" s="68" t="s">
        <v>696</v>
      </c>
      <c r="E708" s="69">
        <v>1974</v>
      </c>
      <c r="F708" s="69">
        <v>1974</v>
      </c>
      <c r="G708" s="69" t="s">
        <v>58</v>
      </c>
      <c r="H708" s="69">
        <v>2</v>
      </c>
      <c r="I708" s="69">
        <v>3</v>
      </c>
      <c r="J708" s="79">
        <v>1039.5</v>
      </c>
      <c r="K708" s="79">
        <v>915.4</v>
      </c>
      <c r="L708" s="79">
        <v>0</v>
      </c>
      <c r="M708" s="80">
        <v>39</v>
      </c>
      <c r="N708" s="83">
        <f t="shared" si="242"/>
        <v>367776.86744473112</v>
      </c>
      <c r="O708" s="79"/>
      <c r="P708" s="85"/>
      <c r="Q708" s="85"/>
      <c r="R708" s="85">
        <f>+'Приложение №2'!E708</f>
        <v>367776.86744473112</v>
      </c>
      <c r="S708" s="85">
        <f>+'Приложение №2'!E708-'Приложение №1'!R708</f>
        <v>0</v>
      </c>
      <c r="T708" s="85">
        <v>0</v>
      </c>
      <c r="U708" s="85">
        <f t="shared" si="233"/>
        <v>401.76629609430972</v>
      </c>
      <c r="V708" s="85">
        <v>1429.2830200640001</v>
      </c>
      <c r="W708" s="87" t="s">
        <v>502</v>
      </c>
      <c r="X708" s="88" t="e">
        <f>+#REF!-'[1]Приложение №1'!$P545</f>
        <v>#REF!</v>
      </c>
      <c r="Z708" s="46">
        <f t="shared" si="238"/>
        <v>3610896.0000000005</v>
      </c>
      <c r="AA708" s="31">
        <v>2740937.5436570402</v>
      </c>
      <c r="AB708" s="31">
        <v>0</v>
      </c>
      <c r="AC708" s="31">
        <v>0</v>
      </c>
      <c r="AD708" s="31">
        <v>0</v>
      </c>
      <c r="AE708" s="31">
        <v>359906.44733063999</v>
      </c>
      <c r="AF708" s="31"/>
      <c r="AG708" s="31">
        <v>0</v>
      </c>
      <c r="AH708" s="31">
        <v>0</v>
      </c>
      <c r="AI708" s="31">
        <v>0</v>
      </c>
      <c r="AJ708" s="31">
        <v>0</v>
      </c>
      <c r="AK708" s="31">
        <v>0</v>
      </c>
      <c r="AL708" s="31">
        <v>0</v>
      </c>
      <c r="AM708" s="31">
        <v>406133.87119999999</v>
      </c>
      <c r="AN708" s="47">
        <v>36108.959999999999</v>
      </c>
      <c r="AO708" s="48">
        <v>67809.177812320006</v>
      </c>
      <c r="AP708" s="91">
        <f>+N708-'Приложение №2'!E708</f>
        <v>0</v>
      </c>
      <c r="AQ708" s="6">
        <f>360631.56-73856.3028</f>
        <v>286775.25719999999</v>
      </c>
      <c r="AR708" s="6">
        <f t="shared" si="252"/>
        <v>93370.8</v>
      </c>
      <c r="AS708" s="6">
        <f>+(K708*10+L708*20)*12*30-396640.91</f>
        <v>2898799.09</v>
      </c>
      <c r="AT708" s="88">
        <f t="shared" si="237"/>
        <v>-2898799.09</v>
      </c>
    </row>
    <row r="709" spans="1:46">
      <c r="A709" s="120">
        <f t="shared" si="234"/>
        <v>693</v>
      </c>
      <c r="B709" s="121">
        <f t="shared" si="235"/>
        <v>252</v>
      </c>
      <c r="C709" s="68" t="s">
        <v>281</v>
      </c>
      <c r="D709" s="68" t="s">
        <v>697</v>
      </c>
      <c r="E709" s="69">
        <v>1987</v>
      </c>
      <c r="F709" s="69">
        <v>2009</v>
      </c>
      <c r="G709" s="69" t="s">
        <v>58</v>
      </c>
      <c r="H709" s="69">
        <v>5</v>
      </c>
      <c r="I709" s="69">
        <v>6</v>
      </c>
      <c r="J709" s="79">
        <v>7333.8</v>
      </c>
      <c r="K709" s="79">
        <v>6313.3</v>
      </c>
      <c r="L709" s="79">
        <v>0</v>
      </c>
      <c r="M709" s="80">
        <v>271</v>
      </c>
      <c r="N709" s="83">
        <f t="shared" ref="N709:N718" si="253">SUM(O709:T709)</f>
        <v>2143162.1283</v>
      </c>
      <c r="O709" s="79"/>
      <c r="P709" s="85"/>
      <c r="Q709" s="85"/>
      <c r="R709" s="85">
        <f t="shared" ref="R709:R718" si="254">+AQ709+AR709</f>
        <v>1746851.7199999997</v>
      </c>
      <c r="S709" s="85">
        <f>+'Приложение №2'!E709-'Приложение №1'!R709</f>
        <v>396310.40830000024</v>
      </c>
      <c r="T709" s="85">
        <v>0</v>
      </c>
      <c r="U709" s="85">
        <f t="shared" si="233"/>
        <v>339.46781054282229</v>
      </c>
      <c r="V709" s="85">
        <v>1430.2830200640001</v>
      </c>
      <c r="W709" s="87" t="s">
        <v>502</v>
      </c>
      <c r="X709" s="88" t="e">
        <f>+#REF!-'[1]Приложение №1'!$P899</f>
        <v>#REF!</v>
      </c>
      <c r="Z709" s="46">
        <f t="shared" si="238"/>
        <v>3106032.07</v>
      </c>
      <c r="AA709" s="31">
        <v>0</v>
      </c>
      <c r="AB709" s="31">
        <v>0</v>
      </c>
      <c r="AC709" s="31">
        <v>0</v>
      </c>
      <c r="AD709" s="31">
        <v>0</v>
      </c>
      <c r="AE709" s="31">
        <v>2097298.4587543798</v>
      </c>
      <c r="AF709" s="31"/>
      <c r="AG709" s="31">
        <v>0</v>
      </c>
      <c r="AH709" s="31">
        <v>0</v>
      </c>
      <c r="AI709" s="31">
        <v>0</v>
      </c>
      <c r="AJ709" s="31">
        <v>0</v>
      </c>
      <c r="AK709" s="31">
        <v>0</v>
      </c>
      <c r="AL709" s="31">
        <v>0</v>
      </c>
      <c r="AM709" s="31">
        <v>931809.62100000004</v>
      </c>
      <c r="AN709" s="47">
        <v>31060.3207</v>
      </c>
      <c r="AO709" s="48">
        <v>45863.669545620003</v>
      </c>
      <c r="AP709" s="91">
        <f>+N709-'Приложение №2'!E709</f>
        <v>0</v>
      </c>
      <c r="AQ709" s="6">
        <f>2761318.21-1658423.09</f>
        <v>1102895.1199999999</v>
      </c>
      <c r="AR709" s="6">
        <f t="shared" si="252"/>
        <v>643956.6</v>
      </c>
      <c r="AS709" s="6">
        <f>+(K709*10+L709*20)*12*30-11045.36</f>
        <v>22716834.640000001</v>
      </c>
      <c r="AT709" s="88">
        <f t="shared" si="237"/>
        <v>-22320524.231699999</v>
      </c>
    </row>
    <row r="710" spans="1:46">
      <c r="A710" s="120">
        <f t="shared" si="234"/>
        <v>694</v>
      </c>
      <c r="B710" s="121">
        <f t="shared" si="235"/>
        <v>253</v>
      </c>
      <c r="C710" s="68" t="s">
        <v>281</v>
      </c>
      <c r="D710" s="68" t="s">
        <v>698</v>
      </c>
      <c r="E710" s="69">
        <v>1981</v>
      </c>
      <c r="F710" s="69">
        <v>2010</v>
      </c>
      <c r="G710" s="69" t="s">
        <v>58</v>
      </c>
      <c r="H710" s="69">
        <v>4</v>
      </c>
      <c r="I710" s="69">
        <v>6</v>
      </c>
      <c r="J710" s="79">
        <v>5677</v>
      </c>
      <c r="K710" s="79">
        <v>4920.8</v>
      </c>
      <c r="L710" s="79">
        <v>0</v>
      </c>
      <c r="M710" s="80">
        <v>222</v>
      </c>
      <c r="N710" s="83">
        <f t="shared" si="253"/>
        <v>1668917.8005000001</v>
      </c>
      <c r="O710" s="79"/>
      <c r="P710" s="85"/>
      <c r="Q710" s="85"/>
      <c r="R710" s="85">
        <f t="shared" si="254"/>
        <v>1196439.7000000002</v>
      </c>
      <c r="S710" s="85">
        <f>+'Приложение №2'!E710-'Приложение №1'!R710</f>
        <v>472478.10049999994</v>
      </c>
      <c r="T710" s="85">
        <v>0</v>
      </c>
      <c r="U710" s="85">
        <f t="shared" si="233"/>
        <v>339.15578777841</v>
      </c>
      <c r="V710" s="85">
        <v>1431.2830200640001</v>
      </c>
      <c r="W710" s="87" t="s">
        <v>502</v>
      </c>
      <c r="X710" s="88" t="e">
        <f>+#REF!-'[1]Приложение №1'!$P900</f>
        <v>#REF!</v>
      </c>
      <c r="Z710" s="46">
        <f t="shared" si="238"/>
        <v>2418721.4499999997</v>
      </c>
      <c r="AA710" s="31">
        <v>0</v>
      </c>
      <c r="AB710" s="31">
        <v>0</v>
      </c>
      <c r="AC710" s="31">
        <v>0</v>
      </c>
      <c r="AD710" s="31">
        <v>0</v>
      </c>
      <c r="AE710" s="31">
        <v>1633202.9595693001</v>
      </c>
      <c r="AF710" s="31"/>
      <c r="AG710" s="31">
        <v>0</v>
      </c>
      <c r="AH710" s="31">
        <v>0</v>
      </c>
      <c r="AI710" s="31">
        <v>0</v>
      </c>
      <c r="AJ710" s="31">
        <v>0</v>
      </c>
      <c r="AK710" s="31">
        <v>0</v>
      </c>
      <c r="AL710" s="31">
        <v>0</v>
      </c>
      <c r="AM710" s="31">
        <v>725616.43500000006</v>
      </c>
      <c r="AN710" s="47">
        <v>24187.214499999998</v>
      </c>
      <c r="AO710" s="48">
        <v>35714.840930699997</v>
      </c>
      <c r="AP710" s="91">
        <f>+N710-'Приложение №2'!E710</f>
        <v>0</v>
      </c>
      <c r="AQ710" s="6">
        <f>1887853.74-1193335.64</f>
        <v>694518.10000000009</v>
      </c>
      <c r="AR710" s="6">
        <f t="shared" si="252"/>
        <v>501921.6</v>
      </c>
      <c r="AS710" s="6">
        <f>+(K710*10+L710*20)*12*30-284542.24</f>
        <v>17430337.760000002</v>
      </c>
      <c r="AT710" s="88">
        <f t="shared" si="237"/>
        <v>-16957859.659500003</v>
      </c>
    </row>
    <row r="711" spans="1:46">
      <c r="A711" s="120">
        <f t="shared" si="234"/>
        <v>695</v>
      </c>
      <c r="B711" s="121">
        <f t="shared" si="235"/>
        <v>254</v>
      </c>
      <c r="C711" s="68" t="s">
        <v>281</v>
      </c>
      <c r="D711" s="68" t="s">
        <v>699</v>
      </c>
      <c r="E711" s="69">
        <v>1977</v>
      </c>
      <c r="F711" s="69">
        <v>2010</v>
      </c>
      <c r="G711" s="69" t="s">
        <v>111</v>
      </c>
      <c r="H711" s="69">
        <v>4</v>
      </c>
      <c r="I711" s="69">
        <v>4</v>
      </c>
      <c r="J711" s="79">
        <v>4061.6</v>
      </c>
      <c r="K711" s="79">
        <v>3500</v>
      </c>
      <c r="L711" s="79">
        <v>0</v>
      </c>
      <c r="M711" s="80">
        <v>135</v>
      </c>
      <c r="N711" s="83">
        <f t="shared" si="253"/>
        <v>1090164.3753</v>
      </c>
      <c r="O711" s="79"/>
      <c r="P711" s="85"/>
      <c r="Q711" s="85"/>
      <c r="R711" s="85">
        <f>+'Приложение №2'!E711</f>
        <v>1090164.3753</v>
      </c>
      <c r="S711" s="85">
        <f>+'Приложение №2'!E711-'Приложение №1'!R711</f>
        <v>0</v>
      </c>
      <c r="T711" s="85">
        <v>0</v>
      </c>
      <c r="U711" s="85">
        <f t="shared" si="233"/>
        <v>311.47553579999999</v>
      </c>
      <c r="V711" s="85">
        <v>1432.2830200640001</v>
      </c>
      <c r="W711" s="87" t="s">
        <v>502</v>
      </c>
      <c r="X711" s="88" t="e">
        <f>+#REF!-'[1]Приложение №1'!$P546</f>
        <v>#REF!</v>
      </c>
      <c r="Z711" s="46">
        <f t="shared" si="238"/>
        <v>1579948.3699999999</v>
      </c>
      <c r="AA711" s="31">
        <v>0</v>
      </c>
      <c r="AB711" s="31">
        <v>0</v>
      </c>
      <c r="AC711" s="31">
        <v>0</v>
      </c>
      <c r="AD711" s="31">
        <v>0</v>
      </c>
      <c r="AE711" s="31">
        <v>1066834.85766858</v>
      </c>
      <c r="AF711" s="31"/>
      <c r="AG711" s="31">
        <v>0</v>
      </c>
      <c r="AH711" s="31">
        <v>0</v>
      </c>
      <c r="AI711" s="31">
        <v>0</v>
      </c>
      <c r="AJ711" s="31">
        <v>0</v>
      </c>
      <c r="AK711" s="31">
        <v>0</v>
      </c>
      <c r="AL711" s="31">
        <v>0</v>
      </c>
      <c r="AM711" s="31">
        <v>473984.511</v>
      </c>
      <c r="AN711" s="47">
        <v>15799.483700000001</v>
      </c>
      <c r="AO711" s="48">
        <v>23329.51763142</v>
      </c>
      <c r="AP711" s="91">
        <f>+N711-'Приложение №2'!E711</f>
        <v>0</v>
      </c>
      <c r="AQ711" s="6">
        <v>1456397.27</v>
      </c>
      <c r="AR711" s="6">
        <f t="shared" si="252"/>
        <v>357000</v>
      </c>
      <c r="AS711" s="6">
        <f t="shared" ref="AS711:AS716" si="255">+(K711*10+L711*20)*12*30</f>
        <v>12600000</v>
      </c>
      <c r="AT711" s="88">
        <f t="shared" si="237"/>
        <v>-12600000</v>
      </c>
    </row>
    <row r="712" spans="1:46">
      <c r="A712" s="120">
        <f t="shared" si="234"/>
        <v>696</v>
      </c>
      <c r="B712" s="121">
        <f t="shared" si="235"/>
        <v>255</v>
      </c>
      <c r="C712" s="68" t="s">
        <v>281</v>
      </c>
      <c r="D712" s="68" t="s">
        <v>700</v>
      </c>
      <c r="E712" s="69">
        <v>1986</v>
      </c>
      <c r="F712" s="69">
        <v>2010</v>
      </c>
      <c r="G712" s="69" t="s">
        <v>58</v>
      </c>
      <c r="H712" s="69">
        <v>5</v>
      </c>
      <c r="I712" s="69">
        <v>4</v>
      </c>
      <c r="J712" s="79">
        <v>4920.8</v>
      </c>
      <c r="K712" s="79">
        <v>4295.6000000000004</v>
      </c>
      <c r="L712" s="79">
        <v>0</v>
      </c>
      <c r="M712" s="80">
        <v>193</v>
      </c>
      <c r="N712" s="83">
        <f t="shared" si="253"/>
        <v>1458644.1369</v>
      </c>
      <c r="O712" s="79"/>
      <c r="P712" s="85"/>
      <c r="Q712" s="85"/>
      <c r="R712" s="85">
        <f>+'Приложение №2'!E712</f>
        <v>1458644.1369</v>
      </c>
      <c r="S712" s="85">
        <f>+'Приложение №2'!E712-'Приложение №1'!R712</f>
        <v>0</v>
      </c>
      <c r="T712" s="85">
        <v>0</v>
      </c>
      <c r="U712" s="85">
        <f t="shared" si="233"/>
        <v>339.56703065927923</v>
      </c>
      <c r="V712" s="85">
        <v>1433.2830200640001</v>
      </c>
      <c r="W712" s="87" t="s">
        <v>502</v>
      </c>
      <c r="X712" s="88" t="e">
        <f>+#REF!-'[1]Приложение №1'!$P901</f>
        <v>#REF!</v>
      </c>
      <c r="Z712" s="46">
        <f t="shared" si="238"/>
        <v>2113977.0099999998</v>
      </c>
      <c r="AA712" s="31">
        <v>0</v>
      </c>
      <c r="AB712" s="31">
        <v>0</v>
      </c>
      <c r="AC712" s="31">
        <v>0</v>
      </c>
      <c r="AD712" s="31">
        <v>0</v>
      </c>
      <c r="AE712" s="31">
        <v>1427429.15237034</v>
      </c>
      <c r="AF712" s="31"/>
      <c r="AG712" s="31">
        <v>0</v>
      </c>
      <c r="AH712" s="31">
        <v>0</v>
      </c>
      <c r="AI712" s="31">
        <v>0</v>
      </c>
      <c r="AJ712" s="31">
        <v>0</v>
      </c>
      <c r="AK712" s="31">
        <v>0</v>
      </c>
      <c r="AL712" s="31">
        <v>0</v>
      </c>
      <c r="AM712" s="31">
        <v>634193.103</v>
      </c>
      <c r="AN712" s="47">
        <v>21139.770100000002</v>
      </c>
      <c r="AO712" s="48">
        <v>31214.98452966</v>
      </c>
      <c r="AP712" s="91">
        <f>+N712-'Приложение №2'!E712</f>
        <v>0</v>
      </c>
      <c r="AQ712" s="6">
        <v>1632118.56</v>
      </c>
      <c r="AR712" s="6">
        <f t="shared" si="252"/>
        <v>438151.2</v>
      </c>
      <c r="AS712" s="6">
        <f t="shared" si="255"/>
        <v>15464160</v>
      </c>
      <c r="AT712" s="88">
        <f t="shared" si="237"/>
        <v>-15464160</v>
      </c>
    </row>
    <row r="713" spans="1:46">
      <c r="A713" s="120">
        <f t="shared" si="234"/>
        <v>697</v>
      </c>
      <c r="B713" s="121">
        <f t="shared" si="235"/>
        <v>256</v>
      </c>
      <c r="C713" s="68" t="s">
        <v>278</v>
      </c>
      <c r="D713" s="68" t="s">
        <v>701</v>
      </c>
      <c r="E713" s="69">
        <v>1981</v>
      </c>
      <c r="F713" s="69"/>
      <c r="G713" s="69" t="s">
        <v>58</v>
      </c>
      <c r="H713" s="69">
        <v>2</v>
      </c>
      <c r="I713" s="69">
        <v>1</v>
      </c>
      <c r="J713" s="79">
        <v>660</v>
      </c>
      <c r="K713" s="79">
        <v>592.70000000000005</v>
      </c>
      <c r="L713" s="79">
        <v>0</v>
      </c>
      <c r="M713" s="80">
        <v>13</v>
      </c>
      <c r="N713" s="83">
        <f t="shared" si="253"/>
        <v>4258070.3745964803</v>
      </c>
      <c r="O713" s="79"/>
      <c r="P713" s="85">
        <v>1751097.6945964801</v>
      </c>
      <c r="Q713" s="85"/>
      <c r="R713" s="85">
        <f t="shared" si="254"/>
        <v>373252.68000000005</v>
      </c>
      <c r="S713" s="85">
        <f>+AS713</f>
        <v>2133720</v>
      </c>
      <c r="T713" s="85">
        <v>0</v>
      </c>
      <c r="U713" s="85">
        <f t="shared" si="233"/>
        <v>7184.1916223999997</v>
      </c>
      <c r="V713" s="85">
        <v>1434.2830200640001</v>
      </c>
      <c r="W713" s="87" t="s">
        <v>502</v>
      </c>
      <c r="X713" s="88" t="e">
        <f>+#REF!-'[1]Приложение №1'!$P1732</f>
        <v>#REF!</v>
      </c>
      <c r="Z713" s="46">
        <f t="shared" si="238"/>
        <v>19893961.780000001</v>
      </c>
      <c r="AA713" s="31">
        <v>0</v>
      </c>
      <c r="AB713" s="31">
        <v>0</v>
      </c>
      <c r="AC713" s="31">
        <v>3565270.41384234</v>
      </c>
      <c r="AD713" s="31">
        <v>2303095.9599143998</v>
      </c>
      <c r="AE713" s="31">
        <v>1422513.1652520599</v>
      </c>
      <c r="AF713" s="31"/>
      <c r="AG713" s="31">
        <v>0</v>
      </c>
      <c r="AH713" s="31">
        <v>0</v>
      </c>
      <c r="AI713" s="31">
        <v>0</v>
      </c>
      <c r="AJ713" s="31">
        <v>0</v>
      </c>
      <c r="AK713" s="31">
        <v>0</v>
      </c>
      <c r="AL713" s="31">
        <v>9543182.8357933201</v>
      </c>
      <c r="AM713" s="31">
        <v>2492832.9380000001</v>
      </c>
      <c r="AN713" s="47">
        <v>198939.61780000001</v>
      </c>
      <c r="AO713" s="48">
        <v>368126.84939788003</v>
      </c>
      <c r="AP713" s="91">
        <f>+N713-'Приложение №2'!E713</f>
        <v>0</v>
      </c>
      <c r="AQ713" s="127">
        <v>312797.28000000003</v>
      </c>
      <c r="AR713" s="6">
        <f t="shared" si="252"/>
        <v>60455.4</v>
      </c>
      <c r="AS713" s="6">
        <f t="shared" si="255"/>
        <v>2133720</v>
      </c>
      <c r="AT713" s="88">
        <f t="shared" si="237"/>
        <v>0</v>
      </c>
    </row>
    <row r="714" spans="1:46" s="5" customFormat="1">
      <c r="A714" s="120">
        <f t="shared" si="234"/>
        <v>698</v>
      </c>
      <c r="B714" s="121">
        <f t="shared" si="235"/>
        <v>257</v>
      </c>
      <c r="C714" s="68" t="s">
        <v>702</v>
      </c>
      <c r="D714" s="68" t="s">
        <v>703</v>
      </c>
      <c r="E714" s="69" t="s">
        <v>98</v>
      </c>
      <c r="F714" s="69" t="s">
        <v>98</v>
      </c>
      <c r="G714" s="69" t="s">
        <v>99</v>
      </c>
      <c r="H714" s="69" t="s">
        <v>100</v>
      </c>
      <c r="I714" s="69" t="s">
        <v>183</v>
      </c>
      <c r="J714" s="79">
        <v>4959.8999999999996</v>
      </c>
      <c r="K714" s="79">
        <v>4332.8999999999996</v>
      </c>
      <c r="L714" s="79">
        <v>85.1</v>
      </c>
      <c r="M714" s="80">
        <v>166</v>
      </c>
      <c r="N714" s="83">
        <f t="shared" si="253"/>
        <v>10942766.959917946</v>
      </c>
      <c r="O714" s="79">
        <v>0</v>
      </c>
      <c r="P714" s="85"/>
      <c r="Q714" s="85">
        <v>0</v>
      </c>
      <c r="R714" s="85">
        <f t="shared" si="254"/>
        <v>2666641.9500000002</v>
      </c>
      <c r="S714" s="85">
        <f>+'Приложение №2'!E714-'Приложение №1'!R714</f>
        <v>8276125.0099179456</v>
      </c>
      <c r="T714" s="85">
        <v>0</v>
      </c>
      <c r="U714" s="85">
        <f t="shared" si="233"/>
        <v>2525.5064644736658</v>
      </c>
      <c r="V714" s="85">
        <v>1435.2830200640001</v>
      </c>
      <c r="W714" s="87" t="s">
        <v>502</v>
      </c>
      <c r="X714" s="5">
        <v>1753600.15</v>
      </c>
      <c r="Y714" s="5">
        <f>+(K714*9.1+L714*18.19)*12</f>
        <v>491728.30799999984</v>
      </c>
      <c r="AA714" s="95">
        <f>+N714-'[4]Приложение № 2'!E681</f>
        <v>-444863.52288205363</v>
      </c>
      <c r="AD714" s="95">
        <f>+N714-'[4]Приложение № 2'!E681</f>
        <v>-444863.52288205363</v>
      </c>
      <c r="AP714" s="91">
        <f>+N714-'Приложение №2'!E714</f>
        <v>0</v>
      </c>
      <c r="AQ714" s="5">
        <v>2207325.75</v>
      </c>
      <c r="AR714" s="6">
        <f t="shared" si="252"/>
        <v>459316.2</v>
      </c>
      <c r="AS714" s="6">
        <f t="shared" si="255"/>
        <v>16211160</v>
      </c>
      <c r="AT714" s="88">
        <f t="shared" si="237"/>
        <v>-7935034.9900820544</v>
      </c>
    </row>
    <row r="715" spans="1:46">
      <c r="A715" s="120">
        <f t="shared" si="234"/>
        <v>699</v>
      </c>
      <c r="B715" s="121">
        <f t="shared" si="235"/>
        <v>258</v>
      </c>
      <c r="C715" s="68" t="s">
        <v>278</v>
      </c>
      <c r="D715" s="68" t="s">
        <v>494</v>
      </c>
      <c r="E715" s="69">
        <v>1992</v>
      </c>
      <c r="F715" s="69">
        <v>2010</v>
      </c>
      <c r="G715" s="69" t="s">
        <v>58</v>
      </c>
      <c r="H715" s="69">
        <v>2</v>
      </c>
      <c r="I715" s="69">
        <v>2</v>
      </c>
      <c r="J715" s="79">
        <v>1132.5999999999999</v>
      </c>
      <c r="K715" s="79">
        <v>869.3</v>
      </c>
      <c r="L715" s="79">
        <v>263.3</v>
      </c>
      <c r="M715" s="80">
        <v>31</v>
      </c>
      <c r="N715" s="83">
        <f t="shared" si="253"/>
        <v>5037776.7370000016</v>
      </c>
      <c r="O715" s="79"/>
      <c r="P715" s="85">
        <v>1760352.89</v>
      </c>
      <c r="Q715" s="85"/>
      <c r="R715" s="85">
        <f t="shared" si="254"/>
        <v>316207.04435401992</v>
      </c>
      <c r="S715" s="85">
        <f>+'Приложение №2'!E715-'Приложение №1'!P715-R715</f>
        <v>2961216.8026459813</v>
      </c>
      <c r="T715" s="85">
        <v>0</v>
      </c>
      <c r="U715" s="85">
        <f t="shared" si="233"/>
        <v>5795.210786839988</v>
      </c>
      <c r="V715" s="85">
        <v>1436.2830200640001</v>
      </c>
      <c r="W715" s="87" t="s">
        <v>502</v>
      </c>
      <c r="X715" s="88" t="e">
        <f>+#REF!-'[1]Приложение №1'!$P1734</f>
        <v>#REF!</v>
      </c>
      <c r="Z715" s="46">
        <f t="shared" si="238"/>
        <v>5660423.3000000007</v>
      </c>
      <c r="AA715" s="31">
        <v>0</v>
      </c>
      <c r="AB715" s="31">
        <v>0</v>
      </c>
      <c r="AC715" s="31">
        <v>0</v>
      </c>
      <c r="AD715" s="31">
        <v>0</v>
      </c>
      <c r="AE715" s="31">
        <v>0</v>
      </c>
      <c r="AF715" s="31"/>
      <c r="AG715" s="31">
        <v>0</v>
      </c>
      <c r="AH715" s="31">
        <v>0</v>
      </c>
      <c r="AI715" s="31">
        <v>0</v>
      </c>
      <c r="AJ715" s="31">
        <v>0</v>
      </c>
      <c r="AK715" s="31">
        <v>0</v>
      </c>
      <c r="AL715" s="31">
        <v>4929968.3148282003</v>
      </c>
      <c r="AM715" s="31">
        <v>566042.32999999996</v>
      </c>
      <c r="AN715" s="47">
        <v>56604.233</v>
      </c>
      <c r="AO715" s="48">
        <v>107808.4221718</v>
      </c>
      <c r="AP715" s="91">
        <f>+N715-'Приложение №2'!E715</f>
        <v>0</v>
      </c>
      <c r="AQ715" s="88">
        <f>467298.54-R449</f>
        <v>173825.24435401993</v>
      </c>
      <c r="AR715" s="6">
        <f t="shared" si="252"/>
        <v>142381.79999999999</v>
      </c>
      <c r="AS715" s="6">
        <f t="shared" si="255"/>
        <v>5025240</v>
      </c>
      <c r="AT715" s="88">
        <f t="shared" si="237"/>
        <v>-2064023.1973540187</v>
      </c>
    </row>
    <row r="716" spans="1:46">
      <c r="A716" s="120">
        <f t="shared" ref="A716:A718" si="256">+A715+1</f>
        <v>700</v>
      </c>
      <c r="B716" s="121">
        <f t="shared" ref="B716:B718" si="257">+B715+1</f>
        <v>259</v>
      </c>
      <c r="C716" s="68" t="s">
        <v>278</v>
      </c>
      <c r="D716" s="68" t="s">
        <v>495</v>
      </c>
      <c r="E716" s="69">
        <v>1993</v>
      </c>
      <c r="F716" s="69">
        <v>2009</v>
      </c>
      <c r="G716" s="69" t="s">
        <v>58</v>
      </c>
      <c r="H716" s="69">
        <v>2</v>
      </c>
      <c r="I716" s="69">
        <v>2</v>
      </c>
      <c r="J716" s="79">
        <v>1119.8</v>
      </c>
      <c r="K716" s="79">
        <v>862.9</v>
      </c>
      <c r="L716" s="79">
        <v>256.89999999999998</v>
      </c>
      <c r="M716" s="80">
        <v>33</v>
      </c>
      <c r="N716" s="83">
        <f t="shared" si="253"/>
        <v>4996855.5960999997</v>
      </c>
      <c r="O716" s="79"/>
      <c r="P716" s="85">
        <f>+'Приложение №2'!E716-'Приложение №1'!R716-'Приложение №1'!S716</f>
        <v>0</v>
      </c>
      <c r="Q716" s="85"/>
      <c r="R716" s="85">
        <f t="shared" si="254"/>
        <v>203932.15</v>
      </c>
      <c r="S716" s="85">
        <f>+'Приложение №2'!E716-'Приложение №1'!R716</f>
        <v>4792923.4460999994</v>
      </c>
      <c r="T716" s="85">
        <v>0</v>
      </c>
      <c r="U716" s="85">
        <f t="shared" si="233"/>
        <v>5790.7701890137905</v>
      </c>
      <c r="V716" s="85">
        <v>1437.2830200640001</v>
      </c>
      <c r="W716" s="87" t="s">
        <v>502</v>
      </c>
      <c r="X716" s="88" t="e">
        <f>+#REF!-'[1]Приложение №1'!$P1735</f>
        <v>#REF!</v>
      </c>
      <c r="Z716" s="46">
        <f t="shared" si="238"/>
        <v>5614444.4900000002</v>
      </c>
      <c r="AA716" s="31">
        <v>0</v>
      </c>
      <c r="AB716" s="31">
        <v>0</v>
      </c>
      <c r="AC716" s="31">
        <v>0</v>
      </c>
      <c r="AD716" s="31">
        <v>0</v>
      </c>
      <c r="AE716" s="31">
        <v>0</v>
      </c>
      <c r="AF716" s="31"/>
      <c r="AG716" s="31">
        <v>0</v>
      </c>
      <c r="AH716" s="31">
        <v>0</v>
      </c>
      <c r="AI716" s="31">
        <v>0</v>
      </c>
      <c r="AJ716" s="31">
        <v>0</v>
      </c>
      <c r="AK716" s="31">
        <v>0</v>
      </c>
      <c r="AL716" s="31">
        <v>4889922.8863434596</v>
      </c>
      <c r="AM716" s="31">
        <v>561444.44900000002</v>
      </c>
      <c r="AN716" s="47">
        <v>56144.444900000002</v>
      </c>
      <c r="AO716" s="48">
        <v>106932.70975654</v>
      </c>
      <c r="AP716" s="91">
        <f>+N716-'Приложение №2'!E716</f>
        <v>0</v>
      </c>
      <c r="AQ716" s="88">
        <f>384509.89-R450</f>
        <v>63508.75</v>
      </c>
      <c r="AR716" s="6">
        <f t="shared" si="252"/>
        <v>140423.4</v>
      </c>
      <c r="AS716" s="6">
        <f t="shared" si="255"/>
        <v>4956120</v>
      </c>
      <c r="AT716" s="88">
        <f t="shared" si="237"/>
        <v>-163196.55390000064</v>
      </c>
    </row>
    <row r="717" spans="1:46" s="5" customFormat="1">
      <c r="A717" s="120">
        <f t="shared" si="256"/>
        <v>701</v>
      </c>
      <c r="B717" s="121">
        <f t="shared" si="257"/>
        <v>260</v>
      </c>
      <c r="C717" s="68" t="s">
        <v>704</v>
      </c>
      <c r="D717" s="68" t="s">
        <v>705</v>
      </c>
      <c r="E717" s="69" t="s">
        <v>706</v>
      </c>
      <c r="F717" s="69" t="s">
        <v>706</v>
      </c>
      <c r="G717" s="69" t="s">
        <v>99</v>
      </c>
      <c r="H717" s="69" t="s">
        <v>101</v>
      </c>
      <c r="I717" s="69" t="s">
        <v>101</v>
      </c>
      <c r="J717" s="79">
        <v>948.7</v>
      </c>
      <c r="K717" s="79">
        <v>864.8</v>
      </c>
      <c r="L717" s="79">
        <v>80.099999999999994</v>
      </c>
      <c r="M717" s="80">
        <v>31</v>
      </c>
      <c r="N717" s="83">
        <f t="shared" si="253"/>
        <v>6815055.1868583485</v>
      </c>
      <c r="O717" s="79">
        <v>0</v>
      </c>
      <c r="P717" s="85">
        <v>3867495.7968583498</v>
      </c>
      <c r="Q717" s="85">
        <v>0</v>
      </c>
      <c r="R717" s="85">
        <f t="shared" si="254"/>
        <v>332408.91000000003</v>
      </c>
      <c r="S717" s="85">
        <f>+AS717</f>
        <v>2601082.8799999999</v>
      </c>
      <c r="T717" s="85">
        <f>+'Приложение №2'!E717-'Приложение №1'!P717-'Приложение №1'!R717-'Приложение №1'!S717</f>
        <v>14067.599999998696</v>
      </c>
      <c r="U717" s="85">
        <f t="shared" si="233"/>
        <v>7880.4985971997557</v>
      </c>
      <c r="V717" s="85">
        <v>1438.2830200640001</v>
      </c>
      <c r="W717" s="87" t="s">
        <v>502</v>
      </c>
      <c r="X717" s="5">
        <v>192543.82</v>
      </c>
      <c r="Y717" s="5">
        <f>+(K717*9.1+L717*18.19)*12</f>
        <v>111920.38799999998</v>
      </c>
      <c r="AA717" s="95">
        <f>+N717-'[4]Приложение № 2'!E684</f>
        <v>-7762482.9806082509</v>
      </c>
      <c r="AD717" s="95">
        <f>+N717-'[4]Приложение № 2'!E684</f>
        <v>-7762482.9806082509</v>
      </c>
      <c r="AP717" s="91">
        <f>+N717-'Приложение №2'!E717</f>
        <v>0</v>
      </c>
      <c r="AQ717" s="5">
        <v>227858.91</v>
      </c>
      <c r="AR717" s="6">
        <f t="shared" si="252"/>
        <v>104550</v>
      </c>
      <c r="AS717" s="6">
        <f>+(K717*10+L717*20)*12*30-1088917.12</f>
        <v>2601082.8799999999</v>
      </c>
      <c r="AT717" s="88">
        <f t="shared" si="237"/>
        <v>0</v>
      </c>
    </row>
    <row r="718" spans="1:46">
      <c r="A718" s="120">
        <f t="shared" si="256"/>
        <v>702</v>
      </c>
      <c r="B718" s="121">
        <f t="shared" si="257"/>
        <v>261</v>
      </c>
      <c r="C718" s="68" t="s">
        <v>707</v>
      </c>
      <c r="D718" s="68" t="s">
        <v>708</v>
      </c>
      <c r="E718" s="69">
        <v>1976</v>
      </c>
      <c r="F718" s="69">
        <v>1976</v>
      </c>
      <c r="G718" s="69" t="s">
        <v>58</v>
      </c>
      <c r="H718" s="69">
        <v>2</v>
      </c>
      <c r="I718" s="69">
        <v>1</v>
      </c>
      <c r="J718" s="79">
        <v>394</v>
      </c>
      <c r="K718" s="79">
        <v>375.6</v>
      </c>
      <c r="L718" s="79">
        <v>0</v>
      </c>
      <c r="M718" s="80">
        <v>38</v>
      </c>
      <c r="N718" s="83">
        <f t="shared" si="253"/>
        <v>4904397.8896157993</v>
      </c>
      <c r="O718" s="79"/>
      <c r="P718" s="85">
        <f>+'Приложение №2'!E718-'Приложение №1'!R718-'Приложение №1'!S718</f>
        <v>3397803.4296157993</v>
      </c>
      <c r="Q718" s="85"/>
      <c r="R718" s="85">
        <f t="shared" si="254"/>
        <v>154434.46</v>
      </c>
      <c r="S718" s="85">
        <f>+AS718</f>
        <v>1352160</v>
      </c>
      <c r="T718" s="85">
        <f>+'Приложение №2'!E718-'Приложение №1'!P718-'Приложение №1'!R718-'Приложение №1'!S718</f>
        <v>0</v>
      </c>
      <c r="U718" s="85">
        <f t="shared" si="233"/>
        <v>13057.502368519166</v>
      </c>
      <c r="V718" s="85">
        <v>1439.2830200640001</v>
      </c>
      <c r="W718" s="87" t="s">
        <v>502</v>
      </c>
      <c r="X718" s="88" t="e">
        <f>+#REF!-'[1]Приложение №1'!$P1743</f>
        <v>#REF!</v>
      </c>
      <c r="Z718" s="46">
        <f t="shared" ref="Z718" si="258">SUM(AA718:AO718)</f>
        <v>7351295.8599999985</v>
      </c>
      <c r="AA718" s="31">
        <v>735304.27475400001</v>
      </c>
      <c r="AB718" s="31">
        <v>447441.06023399998</v>
      </c>
      <c r="AC718" s="31">
        <v>206096.467668</v>
      </c>
      <c r="AD718" s="31">
        <v>0</v>
      </c>
      <c r="AE718" s="31">
        <v>0</v>
      </c>
      <c r="AF718" s="31"/>
      <c r="AG718" s="31">
        <v>69083.307971999995</v>
      </c>
      <c r="AH718" s="31">
        <v>0</v>
      </c>
      <c r="AI718" s="31">
        <v>2116583.6327579999</v>
      </c>
      <c r="AJ718" s="31">
        <v>0</v>
      </c>
      <c r="AK718" s="31">
        <v>1764502.807326</v>
      </c>
      <c r="AL718" s="31">
        <v>1553997.7564439999</v>
      </c>
      <c r="AM718" s="31">
        <v>241340.1</v>
      </c>
      <c r="AN718" s="31">
        <v>66210.3</v>
      </c>
      <c r="AO718" s="48">
        <v>150736.152844</v>
      </c>
      <c r="AP718" s="91">
        <f>+N718-'Приложение №2'!E718</f>
        <v>0</v>
      </c>
      <c r="AQ718" s="6">
        <v>116123.26</v>
      </c>
      <c r="AR718" s="6">
        <f t="shared" si="252"/>
        <v>38311.199999999997</v>
      </c>
      <c r="AS718" s="6">
        <f>+(K718*10+L718*20)*12*30</f>
        <v>1352160</v>
      </c>
      <c r="AT718" s="88">
        <f t="shared" ref="AT718" si="259">+S718-AS718</f>
        <v>0</v>
      </c>
    </row>
    <row r="719" spans="1:46">
      <c r="A719" s="94"/>
      <c r="B719" s="94"/>
      <c r="C719" s="94"/>
      <c r="D719" s="94"/>
      <c r="E719" s="125"/>
      <c r="F719" s="125"/>
      <c r="G719" s="125"/>
      <c r="H719" s="125"/>
      <c r="I719" s="125"/>
      <c r="J719" s="94"/>
      <c r="K719" s="94"/>
      <c r="L719" s="94"/>
      <c r="M719" s="94"/>
      <c r="N719" s="94"/>
      <c r="O719" s="94"/>
      <c r="P719" s="94"/>
      <c r="Q719" s="94"/>
      <c r="R719" s="94"/>
      <c r="S719" s="94"/>
      <c r="T719" s="94"/>
      <c r="U719" s="94"/>
      <c r="V719" s="94"/>
      <c r="W719" s="125"/>
    </row>
    <row r="720" spans="1:46">
      <c r="A720" s="94"/>
      <c r="B720" s="94"/>
      <c r="C720" s="94"/>
      <c r="D720" s="94"/>
      <c r="E720" s="125"/>
      <c r="F720" s="125"/>
      <c r="G720" s="125"/>
      <c r="H720" s="125"/>
      <c r="I720" s="125"/>
      <c r="J720" s="94"/>
      <c r="K720" s="94"/>
      <c r="L720" s="94"/>
      <c r="M720" s="94"/>
      <c r="N720" s="94"/>
      <c r="O720" s="94"/>
      <c r="P720" s="94"/>
      <c r="Q720" s="94"/>
      <c r="R720" s="94"/>
      <c r="S720" s="94"/>
      <c r="T720" s="94"/>
      <c r="U720" s="94"/>
      <c r="V720" s="94"/>
      <c r="W720" s="125"/>
    </row>
    <row r="721" spans="1:23">
      <c r="A721" s="94"/>
      <c r="B721" s="94"/>
      <c r="C721" s="94"/>
      <c r="D721" s="94"/>
      <c r="E721" s="125"/>
      <c r="F721" s="125"/>
      <c r="G721" s="125"/>
      <c r="H721" s="125"/>
      <c r="I721" s="125"/>
      <c r="J721" s="94"/>
      <c r="K721" s="94"/>
      <c r="L721" s="94"/>
      <c r="M721" s="94"/>
      <c r="N721" s="94"/>
      <c r="O721" s="94"/>
      <c r="P721" s="94"/>
      <c r="Q721" s="94"/>
      <c r="R721" s="94"/>
      <c r="S721" s="94"/>
      <c r="T721" s="94"/>
      <c r="U721" s="94"/>
      <c r="V721" s="94"/>
      <c r="W721" s="125"/>
    </row>
    <row r="722" spans="1:23">
      <c r="A722" s="94"/>
      <c r="B722" s="94"/>
      <c r="C722" s="94"/>
      <c r="D722" s="94"/>
      <c r="E722" s="125"/>
      <c r="F722" s="125"/>
      <c r="G722" s="125"/>
      <c r="H722" s="125"/>
      <c r="I722" s="125"/>
      <c r="J722" s="94"/>
      <c r="K722" s="94"/>
      <c r="L722" s="94"/>
      <c r="M722" s="94"/>
      <c r="N722" s="94"/>
      <c r="O722" s="94"/>
      <c r="P722" s="94"/>
      <c r="Q722" s="94"/>
      <c r="R722" s="94"/>
      <c r="S722" s="94"/>
      <c r="T722" s="94"/>
      <c r="U722" s="94"/>
      <c r="V722" s="94"/>
      <c r="W722" s="125"/>
    </row>
    <row r="723" spans="1:23">
      <c r="A723" s="94"/>
      <c r="B723" s="126"/>
      <c r="C723" s="94"/>
      <c r="D723" s="94"/>
      <c r="E723" s="125"/>
      <c r="F723" s="125"/>
      <c r="G723" s="125"/>
      <c r="H723" s="125"/>
      <c r="I723" s="125"/>
      <c r="J723" s="94"/>
      <c r="K723" s="94"/>
      <c r="L723" s="94"/>
      <c r="M723" s="94"/>
      <c r="N723" s="94"/>
      <c r="O723" s="94"/>
      <c r="P723" s="94"/>
      <c r="Q723" s="94"/>
      <c r="R723" s="94"/>
      <c r="S723" s="94"/>
      <c r="T723" s="94"/>
      <c r="U723" s="94"/>
      <c r="V723" s="94"/>
      <c r="W723" s="125"/>
    </row>
    <row r="724" spans="1:23">
      <c r="A724" s="94"/>
      <c r="B724" s="94"/>
      <c r="C724" s="94"/>
      <c r="D724" s="94"/>
      <c r="E724" s="125"/>
      <c r="F724" s="125"/>
      <c r="G724" s="125"/>
      <c r="H724" s="125"/>
      <c r="I724" s="125"/>
      <c r="J724" s="94"/>
      <c r="K724" s="94"/>
      <c r="L724" s="94"/>
      <c r="M724" s="94"/>
      <c r="N724" s="94"/>
      <c r="O724" s="94"/>
      <c r="P724" s="94"/>
      <c r="Q724" s="94"/>
      <c r="R724" s="94"/>
      <c r="S724" s="94"/>
      <c r="T724" s="94"/>
      <c r="U724" s="94"/>
      <c r="V724" s="94"/>
      <c r="W724" s="125"/>
    </row>
  </sheetData>
  <autoFilter ref="A12:AS718"/>
  <mergeCells count="33">
    <mergeCell ref="AO10:AO11"/>
    <mergeCell ref="O10:T10"/>
    <mergeCell ref="AA10:AG10"/>
    <mergeCell ref="A9:A12"/>
    <mergeCell ref="B9:B12"/>
    <mergeCell ref="C9:C12"/>
    <mergeCell ref="D9:D12"/>
    <mergeCell ref="E10:E12"/>
    <mergeCell ref="F10:F12"/>
    <mergeCell ref="G9:G12"/>
    <mergeCell ref="H9:H12"/>
    <mergeCell ref="I9:I12"/>
    <mergeCell ref="J9:J11"/>
    <mergeCell ref="K10:K11"/>
    <mergeCell ref="L10:L11"/>
    <mergeCell ref="M9:M11"/>
    <mergeCell ref="N10:N11"/>
    <mergeCell ref="A6:W6"/>
    <mergeCell ref="E9:F9"/>
    <mergeCell ref="K9:L9"/>
    <mergeCell ref="N9:T9"/>
    <mergeCell ref="AA9:AO9"/>
    <mergeCell ref="U9:U11"/>
    <mergeCell ref="V9:V11"/>
    <mergeCell ref="W9:W12"/>
    <mergeCell ref="Z9:Z11"/>
    <mergeCell ref="AH10:AH11"/>
    <mergeCell ref="AI10:AI11"/>
    <mergeCell ref="AJ10:AJ11"/>
    <mergeCell ref="AK10:AK11"/>
    <mergeCell ref="AL10:AL11"/>
    <mergeCell ref="AM10:AM11"/>
    <mergeCell ref="AN10:AN11"/>
  </mergeCells>
  <conditionalFormatting sqref="D48">
    <cfRule type="duplicateValues" dxfId="129" priority="1"/>
  </conditionalFormatting>
  <conditionalFormatting sqref="D67">
    <cfRule type="duplicateValues" dxfId="128" priority="51"/>
  </conditionalFormatting>
  <conditionalFormatting sqref="D134">
    <cfRule type="duplicateValues" dxfId="127" priority="48"/>
  </conditionalFormatting>
  <conditionalFormatting sqref="D143">
    <cfRule type="duplicateValues" dxfId="126" priority="4"/>
  </conditionalFormatting>
  <conditionalFormatting sqref="D172">
    <cfRule type="duplicateValues" dxfId="125" priority="14"/>
  </conditionalFormatting>
  <conditionalFormatting sqref="D175">
    <cfRule type="duplicateValues" dxfId="124" priority="12"/>
  </conditionalFormatting>
  <conditionalFormatting sqref="D177">
    <cfRule type="duplicateValues" dxfId="123" priority="2"/>
  </conditionalFormatting>
  <conditionalFormatting sqref="D209">
    <cfRule type="duplicateValues" dxfId="122" priority="37"/>
  </conditionalFormatting>
  <conditionalFormatting sqref="D215">
    <cfRule type="duplicateValues" dxfId="121" priority="56"/>
  </conditionalFormatting>
  <conditionalFormatting sqref="D228">
    <cfRule type="duplicateValues" dxfId="120" priority="55"/>
  </conditionalFormatting>
  <conditionalFormatting sqref="D231">
    <cfRule type="duplicateValues" dxfId="119" priority="36"/>
  </conditionalFormatting>
  <conditionalFormatting sqref="D233">
    <cfRule type="duplicateValues" dxfId="118" priority="35"/>
  </conditionalFormatting>
  <conditionalFormatting sqref="D235">
    <cfRule type="duplicateValues" dxfId="117" priority="34"/>
  </conditionalFormatting>
  <conditionalFormatting sqref="D250">
    <cfRule type="duplicateValues" dxfId="116" priority="75"/>
  </conditionalFormatting>
  <conditionalFormatting sqref="D258">
    <cfRule type="duplicateValues" dxfId="115" priority="53"/>
  </conditionalFormatting>
  <conditionalFormatting sqref="D262">
    <cfRule type="duplicateValues" dxfId="114" priority="52"/>
  </conditionalFormatting>
  <conditionalFormatting sqref="D264">
    <cfRule type="duplicateValues" dxfId="113" priority="9526"/>
  </conditionalFormatting>
  <conditionalFormatting sqref="D265">
    <cfRule type="duplicateValues" dxfId="112" priority="11"/>
  </conditionalFormatting>
  <conditionalFormatting sqref="D266">
    <cfRule type="duplicateValues" dxfId="111" priority="31"/>
  </conditionalFormatting>
  <conditionalFormatting sqref="D267">
    <cfRule type="duplicateValues" dxfId="110" priority="30"/>
  </conditionalFormatting>
  <conditionalFormatting sqref="D279">
    <cfRule type="duplicateValues" dxfId="109" priority="29"/>
  </conditionalFormatting>
  <conditionalFormatting sqref="D281">
    <cfRule type="duplicateValues" dxfId="108" priority="10"/>
  </conditionalFormatting>
  <conditionalFormatting sqref="D286">
    <cfRule type="duplicateValues" dxfId="107" priority="9"/>
  </conditionalFormatting>
  <conditionalFormatting sqref="D290">
    <cfRule type="duplicateValues" dxfId="106" priority="8"/>
  </conditionalFormatting>
  <conditionalFormatting sqref="D292">
    <cfRule type="duplicateValues" dxfId="105" priority="28"/>
  </conditionalFormatting>
  <conditionalFormatting sqref="D293">
    <cfRule type="duplicateValues" dxfId="104" priority="73"/>
  </conditionalFormatting>
  <conditionalFormatting sqref="D295">
    <cfRule type="duplicateValues" dxfId="103" priority="7"/>
  </conditionalFormatting>
  <conditionalFormatting sqref="D296">
    <cfRule type="duplicateValues" dxfId="102" priority="27"/>
  </conditionalFormatting>
  <conditionalFormatting sqref="D297">
    <cfRule type="duplicateValues" dxfId="101" priority="65"/>
  </conditionalFormatting>
  <conditionalFormatting sqref="D298">
    <cfRule type="duplicateValues" dxfId="100" priority="50"/>
  </conditionalFormatting>
  <conditionalFormatting sqref="D309">
    <cfRule type="duplicateValues" dxfId="99" priority="6"/>
  </conditionalFormatting>
  <conditionalFormatting sqref="D316">
    <cfRule type="duplicateValues" dxfId="98" priority="26"/>
  </conditionalFormatting>
  <conditionalFormatting sqref="D318">
    <cfRule type="duplicateValues" dxfId="97" priority="49"/>
  </conditionalFormatting>
  <conditionalFormatting sqref="D319">
    <cfRule type="duplicateValues" dxfId="96" priority="72"/>
  </conditionalFormatting>
  <conditionalFormatting sqref="D322">
    <cfRule type="duplicateValues" dxfId="95" priority="25"/>
  </conditionalFormatting>
  <conditionalFormatting sqref="D325">
    <cfRule type="duplicateValues" dxfId="94" priority="24"/>
  </conditionalFormatting>
  <conditionalFormatting sqref="D329">
    <cfRule type="duplicateValues" dxfId="93" priority="5"/>
  </conditionalFormatting>
  <conditionalFormatting sqref="D334">
    <cfRule type="duplicateValues" dxfId="92" priority="23"/>
  </conditionalFormatting>
  <conditionalFormatting sqref="D335">
    <cfRule type="duplicateValues" dxfId="91" priority="47"/>
  </conditionalFormatting>
  <conditionalFormatting sqref="D371">
    <cfRule type="duplicateValues" dxfId="90" priority="45"/>
  </conditionalFormatting>
  <conditionalFormatting sqref="D411">
    <cfRule type="duplicateValues" dxfId="89" priority="18"/>
  </conditionalFormatting>
  <conditionalFormatting sqref="D416">
    <cfRule type="duplicateValues" dxfId="88" priority="44"/>
  </conditionalFormatting>
  <conditionalFormatting sqref="D421">
    <cfRule type="duplicateValues" dxfId="87" priority="43"/>
  </conditionalFormatting>
  <conditionalFormatting sqref="D422">
    <cfRule type="duplicateValues" dxfId="86" priority="71"/>
  </conditionalFormatting>
  <conditionalFormatting sqref="D447">
    <cfRule type="duplicateValues" dxfId="85" priority="41"/>
  </conditionalFormatting>
  <conditionalFormatting sqref="D451">
    <cfRule type="duplicateValues" dxfId="84" priority="39"/>
  </conditionalFormatting>
  <conditionalFormatting sqref="D454">
    <cfRule type="duplicateValues" dxfId="83" priority="17"/>
  </conditionalFormatting>
  <conditionalFormatting sqref="D482">
    <cfRule type="duplicateValues" dxfId="82" priority="82"/>
  </conditionalFormatting>
  <conditionalFormatting sqref="D527">
    <cfRule type="duplicateValues" dxfId="81" priority="61"/>
  </conditionalFormatting>
  <conditionalFormatting sqref="D529">
    <cfRule type="duplicateValues" dxfId="80" priority="60"/>
  </conditionalFormatting>
  <conditionalFormatting sqref="D541">
    <cfRule type="duplicateValues" dxfId="79" priority="81"/>
  </conditionalFormatting>
  <conditionalFormatting sqref="D591">
    <cfRule type="duplicateValues" dxfId="78" priority="80"/>
  </conditionalFormatting>
  <conditionalFormatting sqref="D681">
    <cfRule type="duplicateValues" dxfId="77" priority="77"/>
  </conditionalFormatting>
  <conditionalFormatting sqref="D700">
    <cfRule type="duplicateValues" dxfId="76" priority="62"/>
  </conditionalFormatting>
  <conditionalFormatting sqref="D702">
    <cfRule type="duplicateValues" dxfId="75" priority="64"/>
  </conditionalFormatting>
  <conditionalFormatting sqref="D703">
    <cfRule type="duplicateValues" dxfId="74" priority="63"/>
  </conditionalFormatting>
  <conditionalFormatting sqref="D717">
    <cfRule type="duplicateValues" dxfId="73" priority="58"/>
  </conditionalFormatting>
  <conditionalFormatting sqref="D718">
    <cfRule type="duplicateValues" dxfId="72" priority="8531"/>
  </conditionalFormatting>
  <conditionalFormatting sqref="D362:D363">
    <cfRule type="duplicateValues" dxfId="71" priority="46"/>
  </conditionalFormatting>
  <conditionalFormatting sqref="D364:D365">
    <cfRule type="duplicateValues" dxfId="70" priority="22"/>
  </conditionalFormatting>
  <conditionalFormatting sqref="D367:D370">
    <cfRule type="duplicateValues" dxfId="69" priority="21"/>
  </conditionalFormatting>
  <conditionalFormatting sqref="D427:D428">
    <cfRule type="duplicateValues" dxfId="68" priority="42"/>
  </conditionalFormatting>
  <conditionalFormatting sqref="D448:D450">
    <cfRule type="duplicateValues" dxfId="67" priority="40"/>
  </conditionalFormatting>
  <conditionalFormatting sqref="D452:D453">
    <cfRule type="duplicateValues" dxfId="66" priority="38"/>
  </conditionalFormatting>
  <conditionalFormatting sqref="D455:D456">
    <cfRule type="duplicateValues" dxfId="65" priority="3"/>
  </conditionalFormatting>
  <conditionalFormatting sqref="D665:D672">
    <cfRule type="duplicateValues" dxfId="64" priority="8494"/>
  </conditionalFormatting>
  <conditionalFormatting sqref="D674:D680">
    <cfRule type="duplicateValues" dxfId="63" priority="78"/>
  </conditionalFormatting>
  <conditionalFormatting sqref="D687:D688">
    <cfRule type="duplicateValues" dxfId="62" priority="76"/>
  </conditionalFormatting>
  <pageMargins left="0.39370078740157499" right="0.39370078740157499" top="0.39370078740157499" bottom="0.39370078740157499" header="0.31496062992126" footer="0.31496062992126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XO772"/>
  <sheetViews>
    <sheetView showZeros="0" view="pageBreakPreview" topLeftCell="A10" zoomScale="85" zoomScaleNormal="85" zoomScaleSheetLayoutView="85" workbookViewId="0">
      <pane xSplit="4" ySplit="3" topLeftCell="E13" activePane="bottomRight" state="frozen"/>
      <selection pane="topRight"/>
      <selection pane="bottomLeft"/>
      <selection pane="bottomRight" activeCell="E13" sqref="E13"/>
    </sheetView>
  </sheetViews>
  <sheetFormatPr defaultColWidth="9.140625" defaultRowHeight="15"/>
  <cols>
    <col min="1" max="1" width="8.140625" style="6" customWidth="1"/>
    <col min="2" max="2" width="9" style="6" customWidth="1"/>
    <col min="3" max="3" width="58.7109375" style="6" hidden="1" customWidth="1"/>
    <col min="4" max="4" width="78.42578125" style="6" customWidth="1"/>
    <col min="5" max="5" width="20.28515625" style="6" customWidth="1"/>
    <col min="6" max="6" width="18.85546875" style="6" customWidth="1"/>
    <col min="7" max="13" width="16.85546875" style="6" customWidth="1"/>
    <col min="14" max="14" width="18.28515625" style="6" customWidth="1"/>
    <col min="15" max="15" width="16.85546875" style="6" customWidth="1"/>
    <col min="16" max="16" width="20.42578125" style="6" customWidth="1"/>
    <col min="17" max="20" width="16.85546875" style="6" customWidth="1"/>
    <col min="21" max="21" width="15.140625" style="6" customWidth="1"/>
    <col min="22" max="16384" width="9.140625" style="6"/>
  </cols>
  <sheetData>
    <row r="1" spans="1:22" ht="20.25">
      <c r="T1" s="32" t="s">
        <v>709</v>
      </c>
    </row>
    <row r="2" spans="1:22" ht="20.25">
      <c r="T2" s="32" t="s">
        <v>1</v>
      </c>
    </row>
    <row r="3" spans="1:22" ht="20.25">
      <c r="T3" s="32" t="s">
        <v>710</v>
      </c>
    </row>
    <row r="6" spans="1:22" s="1" customFormat="1" ht="20.25">
      <c r="A6" s="128" t="s">
        <v>711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</row>
    <row r="7" spans="1:22" s="1" customFormat="1" ht="16.5">
      <c r="A7" s="10"/>
      <c r="B7" s="10"/>
      <c r="C7" s="10"/>
      <c r="D7" s="10"/>
    </row>
    <row r="8" spans="1:22" s="1" customFormat="1">
      <c r="A8" s="11"/>
      <c r="B8" s="11"/>
      <c r="C8" s="11"/>
      <c r="D8" s="11"/>
    </row>
    <row r="9" spans="1:22" s="2" customFormat="1" ht="14.25" customHeight="1">
      <c r="A9" s="141" t="s">
        <v>4</v>
      </c>
      <c r="B9" s="141" t="s">
        <v>4</v>
      </c>
      <c r="C9" s="143" t="s">
        <v>5</v>
      </c>
      <c r="D9" s="143" t="s">
        <v>6</v>
      </c>
      <c r="E9" s="156" t="s">
        <v>18</v>
      </c>
      <c r="F9" s="136" t="s">
        <v>19</v>
      </c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</row>
    <row r="10" spans="1:22" s="2" customFormat="1" ht="14.25">
      <c r="A10" s="142"/>
      <c r="B10" s="142"/>
      <c r="C10" s="144"/>
      <c r="D10" s="144"/>
      <c r="E10" s="157"/>
      <c r="F10" s="140" t="s">
        <v>26</v>
      </c>
      <c r="G10" s="140"/>
      <c r="H10" s="140"/>
      <c r="I10" s="140"/>
      <c r="J10" s="140"/>
      <c r="K10" s="140"/>
      <c r="L10" s="140"/>
      <c r="M10" s="140" t="s">
        <v>27</v>
      </c>
      <c r="N10" s="140" t="s">
        <v>28</v>
      </c>
      <c r="O10" s="140" t="s">
        <v>29</v>
      </c>
      <c r="P10" s="140" t="s">
        <v>30</v>
      </c>
      <c r="Q10" s="140" t="s">
        <v>31</v>
      </c>
      <c r="R10" s="140" t="s">
        <v>32</v>
      </c>
      <c r="S10" s="140" t="s">
        <v>33</v>
      </c>
      <c r="T10" s="140" t="s">
        <v>34</v>
      </c>
    </row>
    <row r="11" spans="1:22" s="2" customFormat="1" ht="129" customHeight="1">
      <c r="A11" s="142"/>
      <c r="B11" s="142"/>
      <c r="C11" s="144"/>
      <c r="D11" s="144"/>
      <c r="E11" s="158"/>
      <c r="F11" s="14" t="s">
        <v>41</v>
      </c>
      <c r="G11" s="14" t="s">
        <v>42</v>
      </c>
      <c r="H11" s="14" t="s">
        <v>43</v>
      </c>
      <c r="I11" s="14" t="s">
        <v>44</v>
      </c>
      <c r="J11" s="14" t="s">
        <v>45</v>
      </c>
      <c r="K11" s="14" t="s">
        <v>46</v>
      </c>
      <c r="L11" s="14" t="s">
        <v>47</v>
      </c>
      <c r="M11" s="140"/>
      <c r="N11" s="140"/>
      <c r="O11" s="140"/>
      <c r="P11" s="140"/>
      <c r="Q11" s="140"/>
      <c r="R11" s="140"/>
      <c r="S11" s="140"/>
      <c r="T11" s="140"/>
    </row>
    <row r="12" spans="1:22" s="3" customFormat="1" ht="14.25">
      <c r="A12" s="159"/>
      <c r="B12" s="159"/>
      <c r="C12" s="160"/>
      <c r="D12" s="160"/>
      <c r="E12" s="14" t="s">
        <v>53</v>
      </c>
      <c r="F12" s="14" t="s">
        <v>53</v>
      </c>
      <c r="G12" s="14" t="s">
        <v>53</v>
      </c>
      <c r="H12" s="14" t="s">
        <v>53</v>
      </c>
      <c r="I12" s="14" t="s">
        <v>53</v>
      </c>
      <c r="J12" s="14" t="s">
        <v>53</v>
      </c>
      <c r="K12" s="14" t="s">
        <v>53</v>
      </c>
      <c r="L12" s="14" t="s">
        <v>53</v>
      </c>
      <c r="M12" s="14" t="s">
        <v>53</v>
      </c>
      <c r="N12" s="14" t="s">
        <v>53</v>
      </c>
      <c r="O12" s="14" t="s">
        <v>53</v>
      </c>
      <c r="P12" s="14" t="s">
        <v>53</v>
      </c>
      <c r="Q12" s="14" t="s">
        <v>53</v>
      </c>
      <c r="R12" s="14" t="s">
        <v>53</v>
      </c>
      <c r="S12" s="14" t="s">
        <v>53</v>
      </c>
      <c r="T12" s="14" t="s">
        <v>53</v>
      </c>
    </row>
    <row r="13" spans="1:22" s="3" customFormat="1" ht="14.25">
      <c r="A13" s="15"/>
      <c r="B13" s="15"/>
      <c r="C13" s="16"/>
      <c r="D13" s="16" t="s">
        <v>712</v>
      </c>
      <c r="E13" s="17">
        <f t="shared" ref="E13:U13" si="0">+E14+E208+E457</f>
        <v>8016454770.3473616</v>
      </c>
      <c r="F13" s="17">
        <f t="shared" si="0"/>
        <v>1556777270.4397974</v>
      </c>
      <c r="G13" s="17">
        <f t="shared" si="0"/>
        <v>485457574.65596819</v>
      </c>
      <c r="H13" s="17">
        <f t="shared" si="0"/>
        <v>628331168.65831876</v>
      </c>
      <c r="I13" s="17">
        <f t="shared" si="0"/>
        <v>399677610.54539406</v>
      </c>
      <c r="J13" s="17">
        <f t="shared" si="0"/>
        <v>109265615.48038504</v>
      </c>
      <c r="K13" s="17">
        <f t="shared" si="0"/>
        <v>0</v>
      </c>
      <c r="L13" s="17">
        <f t="shared" si="0"/>
        <v>41984945.895471185</v>
      </c>
      <c r="M13" s="17">
        <f t="shared" si="0"/>
        <v>273772041.63874781</v>
      </c>
      <c r="N13" s="17">
        <f t="shared" si="0"/>
        <v>1498854628.7991886</v>
      </c>
      <c r="O13" s="17">
        <f t="shared" si="0"/>
        <v>227328442.88437864</v>
      </c>
      <c r="P13" s="17">
        <f t="shared" si="0"/>
        <v>1577270340.581162</v>
      </c>
      <c r="Q13" s="17">
        <f t="shared" si="0"/>
        <v>856859858.42186093</v>
      </c>
      <c r="R13" s="17">
        <f t="shared" si="0"/>
        <v>124670151.6722123</v>
      </c>
      <c r="S13" s="17">
        <f t="shared" si="0"/>
        <v>9239470.1897760555</v>
      </c>
      <c r="T13" s="17">
        <f t="shared" si="0"/>
        <v>226965650.48470029</v>
      </c>
      <c r="U13" s="33">
        <f t="shared" si="0"/>
        <v>1567</v>
      </c>
    </row>
    <row r="14" spans="1:22" s="4" customFormat="1">
      <c r="A14" s="18"/>
      <c r="B14" s="18"/>
      <c r="C14" s="18"/>
      <c r="D14" s="18" t="s">
        <v>55</v>
      </c>
      <c r="E14" s="19">
        <f>SUM(F14:T14)</f>
        <v>1909981120.569875</v>
      </c>
      <c r="F14" s="19">
        <f>SUM(F15:F207)</f>
        <v>308233649.20367122</v>
      </c>
      <c r="G14" s="19">
        <f t="shared" ref="G14:T14" si="1">SUM(G15:G207)</f>
        <v>116143898.72044753</v>
      </c>
      <c r="H14" s="19">
        <f t="shared" si="1"/>
        <v>105532409.29432131</v>
      </c>
      <c r="I14" s="19">
        <f t="shared" si="1"/>
        <v>132618709.66554767</v>
      </c>
      <c r="J14" s="19">
        <f t="shared" si="1"/>
        <v>18538544.607890002</v>
      </c>
      <c r="K14" s="19">
        <f t="shared" si="1"/>
        <v>0</v>
      </c>
      <c r="L14" s="19">
        <f t="shared" si="1"/>
        <v>0</v>
      </c>
      <c r="M14" s="19">
        <f t="shared" si="1"/>
        <v>28694966.400000002</v>
      </c>
      <c r="N14" s="19">
        <f t="shared" si="1"/>
        <v>410100448.57806611</v>
      </c>
      <c r="O14" s="19">
        <f t="shared" si="1"/>
        <v>84551150.08987318</v>
      </c>
      <c r="P14" s="19">
        <f t="shared" si="1"/>
        <v>392474602.47742206</v>
      </c>
      <c r="Q14" s="19">
        <f t="shared" si="1"/>
        <v>191226924.53859535</v>
      </c>
      <c r="R14" s="19">
        <f t="shared" si="1"/>
        <v>47219472.334685154</v>
      </c>
      <c r="S14" s="19">
        <f t="shared" si="1"/>
        <v>3978664.0126135484</v>
      </c>
      <c r="T14" s="19">
        <f t="shared" si="1"/>
        <v>70667680.646742031</v>
      </c>
      <c r="U14" s="34">
        <f>SUM(U15:U204)</f>
        <v>398</v>
      </c>
    </row>
    <row r="15" spans="1:22">
      <c r="A15" s="20">
        <v>1</v>
      </c>
      <c r="B15" s="21">
        <v>1</v>
      </c>
      <c r="C15" s="22" t="s">
        <v>56</v>
      </c>
      <c r="D15" s="22" t="s">
        <v>57</v>
      </c>
      <c r="E15" s="23">
        <f>SUBTOTAL(9,F15:T15)</f>
        <v>1643094.79</v>
      </c>
      <c r="F15" s="24"/>
      <c r="G15" s="24"/>
      <c r="H15" s="24">
        <v>647925.87</v>
      </c>
      <c r="I15" s="24"/>
      <c r="J15" s="24">
        <v>0</v>
      </c>
      <c r="K15" s="24"/>
      <c r="L15" s="24"/>
      <c r="M15" s="24">
        <v>0</v>
      </c>
      <c r="N15" s="24"/>
      <c r="O15" s="24"/>
      <c r="P15" s="24"/>
      <c r="Q15" s="24"/>
      <c r="R15" s="24" t="s">
        <v>713</v>
      </c>
      <c r="S15" s="35"/>
      <c r="T15" s="36">
        <v>995168.92</v>
      </c>
      <c r="U15" s="37">
        <f>COUNTIF(F15:Q15,"&gt;0")</f>
        <v>1</v>
      </c>
      <c r="V15" s="6" t="s">
        <v>714</v>
      </c>
    </row>
    <row r="16" spans="1:22">
      <c r="A16" s="25">
        <f>+A15+1</f>
        <v>2</v>
      </c>
      <c r="B16" s="26">
        <f>+B15+1</f>
        <v>2</v>
      </c>
      <c r="C16" s="27" t="s">
        <v>59</v>
      </c>
      <c r="D16" s="27" t="s">
        <v>60</v>
      </c>
      <c r="E16" s="28">
        <f>SUBTOTAL(9,F16:T16)</f>
        <v>35883420.902660385</v>
      </c>
      <c r="F16" s="29">
        <v>11937105.199999999</v>
      </c>
      <c r="G16" s="29">
        <v>7031659.7400000002</v>
      </c>
      <c r="H16" s="29"/>
      <c r="I16" s="29">
        <v>2917316.85</v>
      </c>
      <c r="J16" s="29">
        <v>0</v>
      </c>
      <c r="K16" s="29"/>
      <c r="L16" s="29"/>
      <c r="M16" s="29">
        <v>0</v>
      </c>
      <c r="N16" s="29">
        <v>4693934.4000000004</v>
      </c>
      <c r="O16" s="29">
        <v>8467593.2400000002</v>
      </c>
      <c r="P16" s="29">
        <v>0</v>
      </c>
      <c r="Q16" s="29">
        <v>0</v>
      </c>
      <c r="R16" s="29"/>
      <c r="S16" s="38"/>
      <c r="T16" s="39">
        <v>835811.47266038705</v>
      </c>
      <c r="U16" s="37">
        <f t="shared" ref="U16:U84" si="2">COUNTIF(F16:Q16,"&gt;0")</f>
        <v>5</v>
      </c>
    </row>
    <row r="17" spans="1:22">
      <c r="A17" s="25">
        <f t="shared" ref="A17:A82" si="3">+A16+1</f>
        <v>3</v>
      </c>
      <c r="B17" s="26">
        <f t="shared" ref="B17:B82" si="4">+B16+1</f>
        <v>3</v>
      </c>
      <c r="C17" s="27" t="s">
        <v>59</v>
      </c>
      <c r="D17" s="27" t="s">
        <v>61</v>
      </c>
      <c r="E17" s="28">
        <f>SUBTOTAL(9,F17:T17)</f>
        <v>34138401.5</v>
      </c>
      <c r="F17" s="29">
        <v>10136488.119999999</v>
      </c>
      <c r="G17" s="29">
        <v>6838744.3399999999</v>
      </c>
      <c r="H17" s="29"/>
      <c r="I17" s="29">
        <v>2920060.1</v>
      </c>
      <c r="J17" s="29">
        <v>0</v>
      </c>
      <c r="K17" s="29"/>
      <c r="L17" s="29"/>
      <c r="M17" s="29">
        <v>0</v>
      </c>
      <c r="N17" s="29">
        <v>4839492</v>
      </c>
      <c r="O17" s="29">
        <v>8471863.8000000007</v>
      </c>
      <c r="P17" s="29">
        <v>0</v>
      </c>
      <c r="Q17" s="29">
        <v>0</v>
      </c>
      <c r="R17" s="29"/>
      <c r="S17" s="38"/>
      <c r="T17" s="39">
        <v>931753.14</v>
      </c>
      <c r="U17" s="37">
        <f t="shared" si="2"/>
        <v>5</v>
      </c>
    </row>
    <row r="18" spans="1:22">
      <c r="A18" s="25">
        <f t="shared" si="3"/>
        <v>4</v>
      </c>
      <c r="B18" s="26">
        <f t="shared" si="4"/>
        <v>4</v>
      </c>
      <c r="C18" s="27" t="s">
        <v>59</v>
      </c>
      <c r="D18" s="27" t="s">
        <v>62</v>
      </c>
      <c r="E18" s="28">
        <f t="shared" ref="E18:E87" si="5">SUBTOTAL(9,F18:T18)</f>
        <v>21804481.706755415</v>
      </c>
      <c r="F18" s="29">
        <v>8693551.2400000002</v>
      </c>
      <c r="G18" s="29">
        <v>2341162.27</v>
      </c>
      <c r="H18" s="29"/>
      <c r="I18" s="29">
        <v>1942656.82</v>
      </c>
      <c r="J18" s="29">
        <v>0</v>
      </c>
      <c r="K18" s="29"/>
      <c r="L18" s="29"/>
      <c r="M18" s="29">
        <v>0</v>
      </c>
      <c r="N18" s="29">
        <v>2720365.2</v>
      </c>
      <c r="O18" s="29">
        <v>5773109.29</v>
      </c>
      <c r="P18" s="29">
        <v>0</v>
      </c>
      <c r="Q18" s="29">
        <v>0</v>
      </c>
      <c r="R18" s="29"/>
      <c r="S18" s="38"/>
      <c r="T18" s="39">
        <v>333636.88675541501</v>
      </c>
      <c r="U18" s="37">
        <f t="shared" si="2"/>
        <v>5</v>
      </c>
      <c r="V18" s="6" t="s">
        <v>714</v>
      </c>
    </row>
    <row r="19" spans="1:22">
      <c r="A19" s="25">
        <f t="shared" si="3"/>
        <v>5</v>
      </c>
      <c r="B19" s="26">
        <f t="shared" si="4"/>
        <v>5</v>
      </c>
      <c r="C19" s="27" t="s">
        <v>63</v>
      </c>
      <c r="D19" s="27" t="s">
        <v>64</v>
      </c>
      <c r="E19" s="28">
        <f t="shared" si="5"/>
        <v>6683521.8589600008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/>
      <c r="L19" s="29"/>
      <c r="M19" s="29">
        <v>0</v>
      </c>
      <c r="N19" s="29">
        <v>6340797.9400000004</v>
      </c>
      <c r="O19" s="29">
        <v>0</v>
      </c>
      <c r="P19" s="29">
        <v>0</v>
      </c>
      <c r="Q19" s="29">
        <v>0</v>
      </c>
      <c r="R19" s="29"/>
      <c r="S19" s="38"/>
      <c r="T19" s="39">
        <v>342723.91895999998</v>
      </c>
      <c r="U19" s="37">
        <f t="shared" si="2"/>
        <v>1</v>
      </c>
    </row>
    <row r="20" spans="1:22">
      <c r="A20" s="25">
        <f t="shared" si="3"/>
        <v>6</v>
      </c>
      <c r="B20" s="26">
        <f t="shared" si="4"/>
        <v>6</v>
      </c>
      <c r="C20" s="27" t="s">
        <v>63</v>
      </c>
      <c r="D20" s="27" t="s">
        <v>65</v>
      </c>
      <c r="E20" s="28">
        <f t="shared" si="5"/>
        <v>2991016.6653303178</v>
      </c>
      <c r="F20" s="29">
        <v>2883012.25</v>
      </c>
      <c r="G20" s="29">
        <v>0</v>
      </c>
      <c r="H20" s="29">
        <v>0</v>
      </c>
      <c r="I20" s="29">
        <v>0</v>
      </c>
      <c r="J20" s="29">
        <v>0</v>
      </c>
      <c r="K20" s="29"/>
      <c r="L20" s="29"/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/>
      <c r="S20" s="38"/>
      <c r="T20" s="39">
        <v>108004.41533031801</v>
      </c>
      <c r="U20" s="37">
        <f t="shared" si="2"/>
        <v>1</v>
      </c>
    </row>
    <row r="21" spans="1:22">
      <c r="A21" s="25">
        <f t="shared" si="3"/>
        <v>7</v>
      </c>
      <c r="B21" s="26">
        <f t="shared" si="4"/>
        <v>7</v>
      </c>
      <c r="C21" s="27" t="s">
        <v>63</v>
      </c>
      <c r="D21" s="27" t="s">
        <v>66</v>
      </c>
      <c r="E21" s="28">
        <f t="shared" si="5"/>
        <v>2472986.52</v>
      </c>
      <c r="F21" s="29">
        <v>2428165.69</v>
      </c>
      <c r="G21" s="29">
        <v>0</v>
      </c>
      <c r="H21" s="29">
        <v>0</v>
      </c>
      <c r="I21" s="29">
        <v>0</v>
      </c>
      <c r="J21" s="29">
        <v>0</v>
      </c>
      <c r="K21" s="29"/>
      <c r="L21" s="29"/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/>
      <c r="S21" s="38"/>
      <c r="T21" s="39">
        <v>44820.83</v>
      </c>
      <c r="U21" s="37">
        <f t="shared" si="2"/>
        <v>1</v>
      </c>
    </row>
    <row r="22" spans="1:22">
      <c r="A22" s="25">
        <f t="shared" si="3"/>
        <v>8</v>
      </c>
      <c r="B22" s="26">
        <f t="shared" si="4"/>
        <v>8</v>
      </c>
      <c r="C22" s="27" t="s">
        <v>67</v>
      </c>
      <c r="D22" s="27" t="s">
        <v>68</v>
      </c>
      <c r="E22" s="28">
        <f t="shared" si="5"/>
        <v>322060.92467698804</v>
      </c>
      <c r="F22" s="29">
        <v>0</v>
      </c>
      <c r="G22" s="29">
        <v>0</v>
      </c>
      <c r="H22" s="29"/>
      <c r="I22" s="29">
        <v>313346.92</v>
      </c>
      <c r="J22" s="29">
        <v>0</v>
      </c>
      <c r="K22" s="29"/>
      <c r="L22" s="29"/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/>
      <c r="S22" s="38"/>
      <c r="T22" s="39">
        <v>8714.0046769880792</v>
      </c>
      <c r="U22" s="37">
        <f t="shared" si="2"/>
        <v>1</v>
      </c>
    </row>
    <row r="23" spans="1:22">
      <c r="A23" s="25">
        <f t="shared" si="3"/>
        <v>9</v>
      </c>
      <c r="B23" s="26">
        <f t="shared" si="4"/>
        <v>9</v>
      </c>
      <c r="C23" s="27" t="s">
        <v>67</v>
      </c>
      <c r="D23" s="27" t="s">
        <v>69</v>
      </c>
      <c r="E23" s="28">
        <f t="shared" si="5"/>
        <v>5366313.5354361599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/>
      <c r="L23" s="29"/>
      <c r="M23" s="29">
        <v>0</v>
      </c>
      <c r="N23" s="29">
        <v>0</v>
      </c>
      <c r="O23" s="29">
        <v>5195773.5</v>
      </c>
      <c r="P23" s="29"/>
      <c r="Q23" s="29"/>
      <c r="R23" s="29"/>
      <c r="S23" s="38"/>
      <c r="T23" s="39">
        <v>170540.03543615999</v>
      </c>
      <c r="U23" s="37">
        <f t="shared" si="2"/>
        <v>1</v>
      </c>
    </row>
    <row r="24" spans="1:22">
      <c r="A24" s="25">
        <f t="shared" si="3"/>
        <v>10</v>
      </c>
      <c r="B24" s="26">
        <f t="shared" si="4"/>
        <v>10</v>
      </c>
      <c r="C24" s="27" t="s">
        <v>67</v>
      </c>
      <c r="D24" s="27" t="s">
        <v>70</v>
      </c>
      <c r="E24" s="28">
        <f t="shared" si="5"/>
        <v>3605371.3492353396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/>
      <c r="L24" s="29"/>
      <c r="M24" s="29">
        <v>0</v>
      </c>
      <c r="N24" s="29">
        <v>0</v>
      </c>
      <c r="O24" s="29">
        <v>2388753.41</v>
      </c>
      <c r="P24" s="29"/>
      <c r="Q24" s="29">
        <v>723246.58</v>
      </c>
      <c r="R24" s="29">
        <v>392917.04065692797</v>
      </c>
      <c r="S24" s="38">
        <v>18562.626065692799</v>
      </c>
      <c r="T24" s="39">
        <v>81891.692512718495</v>
      </c>
      <c r="U24" s="37">
        <f t="shared" si="2"/>
        <v>2</v>
      </c>
      <c r="V24" s="6" t="s">
        <v>715</v>
      </c>
    </row>
    <row r="25" spans="1:22">
      <c r="A25" s="25">
        <f t="shared" si="3"/>
        <v>11</v>
      </c>
      <c r="B25" s="26">
        <f t="shared" si="4"/>
        <v>11</v>
      </c>
      <c r="C25" s="27" t="s">
        <v>71</v>
      </c>
      <c r="D25" s="27" t="s">
        <v>72</v>
      </c>
      <c r="E25" s="28">
        <f t="shared" si="5"/>
        <v>3712081.5291589969</v>
      </c>
      <c r="F25" s="29"/>
      <c r="G25" s="29"/>
      <c r="H25" s="29">
        <v>878254.94</v>
      </c>
      <c r="I25" s="29"/>
      <c r="J25" s="29">
        <v>0</v>
      </c>
      <c r="K25" s="29"/>
      <c r="L25" s="29"/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f>2191683.42279663-27761</f>
        <v>2163922.4227966298</v>
      </c>
      <c r="S25" s="38">
        <v>229848.711476372</v>
      </c>
      <c r="T25" s="39">
        <v>440055.45488599502</v>
      </c>
      <c r="U25" s="37">
        <f t="shared" si="2"/>
        <v>1</v>
      </c>
    </row>
    <row r="26" spans="1:22">
      <c r="A26" s="25">
        <f t="shared" si="3"/>
        <v>12</v>
      </c>
      <c r="B26" s="26">
        <f t="shared" si="4"/>
        <v>12</v>
      </c>
      <c r="C26" s="27" t="s">
        <v>71</v>
      </c>
      <c r="D26" s="27" t="s">
        <v>74</v>
      </c>
      <c r="E26" s="28">
        <f t="shared" si="5"/>
        <v>7872375.4858218478</v>
      </c>
      <c r="F26" s="29">
        <v>2699032.56</v>
      </c>
      <c r="G26" s="29">
        <v>2261633.31</v>
      </c>
      <c r="H26" s="29"/>
      <c r="I26" s="29">
        <v>2534084.0299999998</v>
      </c>
      <c r="J26" s="29">
        <v>0</v>
      </c>
      <c r="K26" s="29"/>
      <c r="L26" s="29"/>
      <c r="M26" s="29">
        <v>0</v>
      </c>
      <c r="N26" s="29"/>
      <c r="O26" s="29">
        <v>0</v>
      </c>
      <c r="P26" s="29">
        <v>0</v>
      </c>
      <c r="Q26" s="29">
        <v>0</v>
      </c>
      <c r="R26" s="29"/>
      <c r="S26" s="38"/>
      <c r="T26" s="39">
        <v>377625.58582184702</v>
      </c>
      <c r="U26" s="37">
        <f t="shared" si="2"/>
        <v>3</v>
      </c>
    </row>
    <row r="27" spans="1:22">
      <c r="A27" s="25">
        <f t="shared" si="3"/>
        <v>13</v>
      </c>
      <c r="B27" s="26">
        <f t="shared" si="4"/>
        <v>13</v>
      </c>
      <c r="C27" s="27"/>
      <c r="D27" s="27" t="s">
        <v>76</v>
      </c>
      <c r="E27" s="28">
        <f t="shared" si="5"/>
        <v>13036215.770000001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/>
      <c r="L27" s="29"/>
      <c r="M27" s="29">
        <v>0</v>
      </c>
      <c r="N27" s="29">
        <v>2807713.83</v>
      </c>
      <c r="O27" s="29">
        <v>0</v>
      </c>
      <c r="P27" s="29">
        <v>9577950</v>
      </c>
      <c r="Q27" s="29">
        <v>0</v>
      </c>
      <c r="R27" s="29">
        <v>377498.73</v>
      </c>
      <c r="S27" s="38">
        <v>8000</v>
      </c>
      <c r="T27" s="39">
        <v>265053.21000000002</v>
      </c>
      <c r="U27" s="37">
        <f t="shared" si="2"/>
        <v>2</v>
      </c>
    </row>
    <row r="28" spans="1:22">
      <c r="A28" s="25">
        <f t="shared" si="3"/>
        <v>14</v>
      </c>
      <c r="B28" s="26">
        <f t="shared" si="4"/>
        <v>14</v>
      </c>
      <c r="C28" s="27" t="s">
        <v>71</v>
      </c>
      <c r="D28" s="27" t="s">
        <v>77</v>
      </c>
      <c r="E28" s="28">
        <f t="shared" si="5"/>
        <v>3163000.414603604</v>
      </c>
      <c r="F28" s="29"/>
      <c r="G28" s="29"/>
      <c r="H28" s="29"/>
      <c r="I28" s="29">
        <v>3072030.57</v>
      </c>
      <c r="J28" s="29">
        <v>0</v>
      </c>
      <c r="K28" s="29"/>
      <c r="L28" s="29"/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/>
      <c r="S28" s="38"/>
      <c r="T28" s="39">
        <v>90969.844603604302</v>
      </c>
      <c r="U28" s="37">
        <f t="shared" si="2"/>
        <v>1</v>
      </c>
    </row>
    <row r="29" spans="1:22">
      <c r="A29" s="25">
        <f t="shared" si="3"/>
        <v>15</v>
      </c>
      <c r="B29" s="26">
        <f t="shared" si="4"/>
        <v>15</v>
      </c>
      <c r="C29" s="27" t="s">
        <v>71</v>
      </c>
      <c r="D29" s="27" t="s">
        <v>78</v>
      </c>
      <c r="E29" s="28">
        <f t="shared" si="5"/>
        <v>3204810.5757265966</v>
      </c>
      <c r="F29" s="29"/>
      <c r="G29" s="29">
        <v>1900545.16</v>
      </c>
      <c r="H29" s="29"/>
      <c r="I29" s="29">
        <v>1184190.3999999999</v>
      </c>
      <c r="J29" s="29">
        <v>0</v>
      </c>
      <c r="K29" s="29"/>
      <c r="L29" s="29"/>
      <c r="M29" s="29">
        <v>0</v>
      </c>
      <c r="N29" s="29">
        <v>0</v>
      </c>
      <c r="O29" s="29"/>
      <c r="P29" s="29">
        <v>0</v>
      </c>
      <c r="Q29" s="29">
        <v>0</v>
      </c>
      <c r="R29" s="29"/>
      <c r="S29" s="38"/>
      <c r="T29" s="39">
        <v>120075.015726597</v>
      </c>
      <c r="U29" s="37">
        <f t="shared" si="2"/>
        <v>2</v>
      </c>
    </row>
    <row r="30" spans="1:22">
      <c r="A30" s="25">
        <f t="shared" si="3"/>
        <v>16</v>
      </c>
      <c r="B30" s="26">
        <f t="shared" si="4"/>
        <v>16</v>
      </c>
      <c r="C30" s="27" t="s">
        <v>71</v>
      </c>
      <c r="D30" s="27" t="s">
        <v>79</v>
      </c>
      <c r="E30" s="28">
        <f t="shared" si="5"/>
        <v>7091508.1283725407</v>
      </c>
      <c r="F30" s="29">
        <v>2005222.15</v>
      </c>
      <c r="G30" s="29"/>
      <c r="H30" s="29">
        <v>0</v>
      </c>
      <c r="I30" s="29"/>
      <c r="J30" s="29">
        <v>0</v>
      </c>
      <c r="K30" s="29"/>
      <c r="L30" s="29"/>
      <c r="M30" s="29">
        <v>0</v>
      </c>
      <c r="N30" s="29">
        <v>0</v>
      </c>
      <c r="O30" s="29">
        <v>4791041.3099999996</v>
      </c>
      <c r="P30" s="29"/>
      <c r="Q30" s="29">
        <v>0</v>
      </c>
      <c r="R30" s="29"/>
      <c r="S30" s="38"/>
      <c r="T30" s="39">
        <v>295244.66837254202</v>
      </c>
      <c r="U30" s="37">
        <f t="shared" si="2"/>
        <v>2</v>
      </c>
    </row>
    <row r="31" spans="1:22">
      <c r="A31" s="25">
        <f t="shared" si="3"/>
        <v>17</v>
      </c>
      <c r="B31" s="26">
        <f t="shared" si="4"/>
        <v>17</v>
      </c>
      <c r="C31" s="27" t="s">
        <v>75</v>
      </c>
      <c r="D31" s="27" t="s">
        <v>80</v>
      </c>
      <c r="E31" s="28">
        <f t="shared" si="5"/>
        <v>52818423.810000002</v>
      </c>
      <c r="F31" s="29">
        <v>0</v>
      </c>
      <c r="G31" s="29">
        <v>0</v>
      </c>
      <c r="H31" s="29">
        <v>0</v>
      </c>
      <c r="I31" s="29">
        <v>8603725.5</v>
      </c>
      <c r="J31" s="29">
        <v>0</v>
      </c>
      <c r="K31" s="29"/>
      <c r="L31" s="29"/>
      <c r="M31" s="29">
        <v>0</v>
      </c>
      <c r="N31" s="29">
        <v>25055410.800000001</v>
      </c>
      <c r="O31" s="29">
        <v>16117459.310000001</v>
      </c>
      <c r="P31" s="29">
        <v>0</v>
      </c>
      <c r="Q31" s="29">
        <v>0</v>
      </c>
      <c r="R31" s="29">
        <v>1758020.86</v>
      </c>
      <c r="S31" s="38"/>
      <c r="T31" s="39">
        <v>1283807.3400000001</v>
      </c>
      <c r="U31" s="37">
        <f t="shared" si="2"/>
        <v>3</v>
      </c>
    </row>
    <row r="32" spans="1:22">
      <c r="A32" s="25">
        <f t="shared" si="3"/>
        <v>18</v>
      </c>
      <c r="B32" s="26">
        <f t="shared" si="4"/>
        <v>18</v>
      </c>
      <c r="C32" s="27" t="s">
        <v>71</v>
      </c>
      <c r="D32" s="27" t="s">
        <v>81</v>
      </c>
      <c r="E32" s="28">
        <f t="shared" si="5"/>
        <v>10558217.996456141</v>
      </c>
      <c r="F32" s="29"/>
      <c r="G32" s="29">
        <v>4716823.2</v>
      </c>
      <c r="H32" s="29"/>
      <c r="I32" s="29">
        <v>0</v>
      </c>
      <c r="J32" s="29">
        <v>0</v>
      </c>
      <c r="K32" s="29"/>
      <c r="L32" s="29"/>
      <c r="M32" s="29">
        <v>0</v>
      </c>
      <c r="N32" s="29">
        <v>5310079.2</v>
      </c>
      <c r="O32" s="29">
        <v>0</v>
      </c>
      <c r="P32" s="29">
        <v>0</v>
      </c>
      <c r="Q32" s="29">
        <v>0</v>
      </c>
      <c r="R32" s="29"/>
      <c r="S32" s="38"/>
      <c r="T32" s="39">
        <v>531315.59645614005</v>
      </c>
      <c r="U32" s="37">
        <f t="shared" si="2"/>
        <v>2</v>
      </c>
      <c r="V32" s="6" t="s">
        <v>714</v>
      </c>
    </row>
    <row r="33" spans="1:22">
      <c r="A33" s="25">
        <f t="shared" si="3"/>
        <v>19</v>
      </c>
      <c r="B33" s="26">
        <f t="shared" si="4"/>
        <v>19</v>
      </c>
      <c r="C33" s="27" t="s">
        <v>71</v>
      </c>
      <c r="D33" s="27" t="s">
        <v>82</v>
      </c>
      <c r="E33" s="28">
        <f t="shared" si="5"/>
        <v>11881010.632439215</v>
      </c>
      <c r="F33" s="29"/>
      <c r="G33" s="29">
        <v>4815586.08</v>
      </c>
      <c r="H33" s="29"/>
      <c r="I33" s="29">
        <v>2345570.7400000002</v>
      </c>
      <c r="J33" s="29">
        <v>0</v>
      </c>
      <c r="K33" s="29"/>
      <c r="L33" s="29"/>
      <c r="M33" s="29">
        <v>0</v>
      </c>
      <c r="N33" s="29">
        <v>0</v>
      </c>
      <c r="O33" s="29">
        <v>4165102.07</v>
      </c>
      <c r="P33" s="29">
        <v>0</v>
      </c>
      <c r="Q33" s="29">
        <v>0</v>
      </c>
      <c r="R33" s="29"/>
      <c r="S33" s="38"/>
      <c r="T33" s="39">
        <v>554751.74243921496</v>
      </c>
      <c r="U33" s="37">
        <f t="shared" si="2"/>
        <v>3</v>
      </c>
    </row>
    <row r="34" spans="1:22">
      <c r="A34" s="25">
        <f t="shared" si="3"/>
        <v>20</v>
      </c>
      <c r="B34" s="26">
        <f t="shared" si="4"/>
        <v>20</v>
      </c>
      <c r="C34" s="27" t="s">
        <v>71</v>
      </c>
      <c r="D34" s="27" t="s">
        <v>83</v>
      </c>
      <c r="E34" s="28">
        <f t="shared" si="5"/>
        <v>13275635.754342193</v>
      </c>
      <c r="F34" s="29">
        <v>5601164.7400000002</v>
      </c>
      <c r="G34" s="29">
        <v>4132221.15</v>
      </c>
      <c r="H34" s="29"/>
      <c r="I34" s="29">
        <v>2594387.63</v>
      </c>
      <c r="J34" s="29">
        <v>0</v>
      </c>
      <c r="K34" s="29"/>
      <c r="L34" s="29"/>
      <c r="M34" s="29">
        <v>0</v>
      </c>
      <c r="N34" s="29">
        <v>0</v>
      </c>
      <c r="O34" s="29"/>
      <c r="P34" s="29">
        <v>0</v>
      </c>
      <c r="Q34" s="29">
        <v>0</v>
      </c>
      <c r="R34" s="29"/>
      <c r="S34" s="38"/>
      <c r="T34" s="39">
        <v>947862.23434219405</v>
      </c>
      <c r="U34" s="37">
        <f t="shared" si="2"/>
        <v>3</v>
      </c>
      <c r="V34" s="6" t="s">
        <v>714</v>
      </c>
    </row>
    <row r="35" spans="1:22">
      <c r="A35" s="25">
        <f t="shared" si="3"/>
        <v>21</v>
      </c>
      <c r="B35" s="26">
        <f t="shared" si="4"/>
        <v>21</v>
      </c>
      <c r="C35" s="27" t="s">
        <v>71</v>
      </c>
      <c r="D35" s="27" t="s">
        <v>84</v>
      </c>
      <c r="E35" s="28">
        <f t="shared" si="5"/>
        <v>6183649.168539742</v>
      </c>
      <c r="F35" s="29"/>
      <c r="G35" s="29">
        <v>1792691.85</v>
      </c>
      <c r="H35" s="29">
        <v>942849.34432128002</v>
      </c>
      <c r="I35" s="29">
        <v>1124322.94</v>
      </c>
      <c r="J35" s="29">
        <v>0</v>
      </c>
      <c r="K35" s="29"/>
      <c r="L35" s="29"/>
      <c r="M35" s="29">
        <v>0</v>
      </c>
      <c r="N35" s="29">
        <v>0</v>
      </c>
      <c r="O35" s="29">
        <v>1790598.95</v>
      </c>
      <c r="P35" s="29">
        <v>0</v>
      </c>
      <c r="Q35" s="29">
        <v>0</v>
      </c>
      <c r="R35" s="29"/>
      <c r="S35" s="38"/>
      <c r="T35" s="39">
        <v>533186.084218462</v>
      </c>
      <c r="U35" s="37">
        <f t="shared" si="2"/>
        <v>4</v>
      </c>
    </row>
    <row r="36" spans="1:22">
      <c r="A36" s="25">
        <f t="shared" si="3"/>
        <v>22</v>
      </c>
      <c r="B36" s="26">
        <f t="shared" si="4"/>
        <v>22</v>
      </c>
      <c r="C36" s="27" t="s">
        <v>71</v>
      </c>
      <c r="D36" s="27" t="s">
        <v>85</v>
      </c>
      <c r="E36" s="28">
        <f t="shared" si="5"/>
        <v>2579442.0237197066</v>
      </c>
      <c r="F36" s="29"/>
      <c r="G36" s="29">
        <v>991956.22</v>
      </c>
      <c r="H36" s="29"/>
      <c r="I36" s="29">
        <v>1523163.01</v>
      </c>
      <c r="J36" s="29">
        <v>0</v>
      </c>
      <c r="K36" s="29"/>
      <c r="L36" s="29"/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/>
      <c r="S36" s="38"/>
      <c r="T36" s="39">
        <v>64322.793719706497</v>
      </c>
      <c r="U36" s="37">
        <f t="shared" si="2"/>
        <v>2</v>
      </c>
    </row>
    <row r="37" spans="1:22">
      <c r="A37" s="25">
        <f t="shared" si="3"/>
        <v>23</v>
      </c>
      <c r="B37" s="26">
        <f t="shared" si="4"/>
        <v>23</v>
      </c>
      <c r="C37" s="27" t="s">
        <v>71</v>
      </c>
      <c r="D37" s="27" t="s">
        <v>86</v>
      </c>
      <c r="E37" s="28">
        <f t="shared" si="5"/>
        <v>6565896.2326294025</v>
      </c>
      <c r="F37" s="29">
        <v>2562057.4900000002</v>
      </c>
      <c r="G37" s="29">
        <v>1395411.2</v>
      </c>
      <c r="H37" s="29"/>
      <c r="I37" s="29">
        <v>767119.01</v>
      </c>
      <c r="J37" s="29">
        <v>0</v>
      </c>
      <c r="K37" s="29"/>
      <c r="L37" s="29"/>
      <c r="M37" s="29">
        <v>0</v>
      </c>
      <c r="N37" s="29">
        <v>0</v>
      </c>
      <c r="O37" s="29">
        <v>1469553.35</v>
      </c>
      <c r="P37" s="29">
        <v>0</v>
      </c>
      <c r="Q37" s="29">
        <v>0</v>
      </c>
      <c r="R37" s="29"/>
      <c r="S37" s="38"/>
      <c r="T37" s="39">
        <v>371755.18262940203</v>
      </c>
      <c r="U37" s="37">
        <f t="shared" si="2"/>
        <v>4</v>
      </c>
    </row>
    <row r="38" spans="1:22">
      <c r="A38" s="25">
        <f t="shared" si="3"/>
        <v>24</v>
      </c>
      <c r="B38" s="26">
        <f t="shared" si="4"/>
        <v>24</v>
      </c>
      <c r="C38" s="27" t="s">
        <v>71</v>
      </c>
      <c r="D38" s="27" t="s">
        <v>87</v>
      </c>
      <c r="E38" s="28">
        <f t="shared" si="5"/>
        <v>2676812.0378491478</v>
      </c>
      <c r="F38" s="29">
        <v>2427136.19</v>
      </c>
      <c r="G38" s="29"/>
      <c r="H38" s="29"/>
      <c r="I38" s="29"/>
      <c r="J38" s="29">
        <v>0</v>
      </c>
      <c r="K38" s="29"/>
      <c r="L38" s="29"/>
      <c r="M38" s="29">
        <v>0</v>
      </c>
      <c r="N38" s="29">
        <v>0</v>
      </c>
      <c r="O38" s="29"/>
      <c r="P38" s="29">
        <v>0</v>
      </c>
      <c r="Q38" s="29">
        <v>0</v>
      </c>
      <c r="R38" s="29"/>
      <c r="S38" s="38"/>
      <c r="T38" s="39">
        <v>249675.84784914801</v>
      </c>
      <c r="U38" s="37">
        <f t="shared" si="2"/>
        <v>1</v>
      </c>
      <c r="V38" s="6" t="s">
        <v>714</v>
      </c>
    </row>
    <row r="39" spans="1:22">
      <c r="A39" s="25">
        <f t="shared" si="3"/>
        <v>25</v>
      </c>
      <c r="B39" s="26">
        <f t="shared" si="4"/>
        <v>25</v>
      </c>
      <c r="C39" s="27" t="s">
        <v>71</v>
      </c>
      <c r="D39" s="27" t="s">
        <v>88</v>
      </c>
      <c r="E39" s="28">
        <f t="shared" si="5"/>
        <v>1025546.3535245288</v>
      </c>
      <c r="F39" s="29"/>
      <c r="G39" s="29">
        <v>953472.79</v>
      </c>
      <c r="H39" s="29">
        <v>0</v>
      </c>
      <c r="I39" s="29"/>
      <c r="J39" s="29">
        <v>0</v>
      </c>
      <c r="K39" s="29"/>
      <c r="L39" s="29"/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/>
      <c r="S39" s="38"/>
      <c r="T39" s="39">
        <v>72073.563524528799</v>
      </c>
      <c r="U39" s="37">
        <f t="shared" si="2"/>
        <v>1</v>
      </c>
    </row>
    <row r="40" spans="1:22">
      <c r="A40" s="25">
        <f t="shared" si="3"/>
        <v>26</v>
      </c>
      <c r="B40" s="26">
        <f t="shared" si="4"/>
        <v>26</v>
      </c>
      <c r="C40" s="27" t="s">
        <v>75</v>
      </c>
      <c r="D40" s="27" t="s">
        <v>89</v>
      </c>
      <c r="E40" s="28">
        <f t="shared" si="5"/>
        <v>3289538.05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/>
      <c r="L40" s="29"/>
      <c r="M40" s="29">
        <v>0</v>
      </c>
      <c r="N40" s="29">
        <v>2913300.81</v>
      </c>
      <c r="O40" s="29">
        <v>0</v>
      </c>
      <c r="P40" s="29">
        <v>0</v>
      </c>
      <c r="Q40" s="29">
        <v>0</v>
      </c>
      <c r="R40" s="29">
        <v>297498.73</v>
      </c>
      <c r="S40" s="38">
        <v>8000</v>
      </c>
      <c r="T40" s="39">
        <v>70738.509999999995</v>
      </c>
      <c r="U40" s="37">
        <f t="shared" si="2"/>
        <v>1</v>
      </c>
    </row>
    <row r="41" spans="1:22">
      <c r="A41" s="25">
        <f t="shared" si="3"/>
        <v>27</v>
      </c>
      <c r="B41" s="26">
        <f t="shared" si="4"/>
        <v>27</v>
      </c>
      <c r="C41" s="27" t="s">
        <v>71</v>
      </c>
      <c r="D41" s="27" t="s">
        <v>90</v>
      </c>
      <c r="E41" s="28">
        <f t="shared" si="5"/>
        <v>12339134.397031404</v>
      </c>
      <c r="F41" s="29">
        <v>6371778.6201935299</v>
      </c>
      <c r="G41" s="29">
        <v>3238744.5707571902</v>
      </c>
      <c r="H41" s="29">
        <v>0</v>
      </c>
      <c r="I41" s="29">
        <v>2191235.2171459501</v>
      </c>
      <c r="J41" s="29">
        <v>0</v>
      </c>
      <c r="K41" s="29"/>
      <c r="L41" s="29"/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/>
      <c r="S41" s="38"/>
      <c r="T41" s="39">
        <v>537375.98893473495</v>
      </c>
      <c r="U41" s="37">
        <f t="shared" si="2"/>
        <v>3</v>
      </c>
      <c r="V41" s="6" t="s">
        <v>714</v>
      </c>
    </row>
    <row r="42" spans="1:22">
      <c r="A42" s="25">
        <f t="shared" si="3"/>
        <v>28</v>
      </c>
      <c r="B42" s="26">
        <f t="shared" si="4"/>
        <v>28</v>
      </c>
      <c r="C42" s="27" t="s">
        <v>75</v>
      </c>
      <c r="D42" s="27" t="s">
        <v>91</v>
      </c>
      <c r="E42" s="28">
        <f t="shared" si="5"/>
        <v>3685808.05</v>
      </c>
      <c r="F42" s="29">
        <v>2951330.4</v>
      </c>
      <c r="G42" s="29">
        <v>0</v>
      </c>
      <c r="H42" s="29">
        <v>0</v>
      </c>
      <c r="I42" s="29">
        <v>0</v>
      </c>
      <c r="J42" s="29">
        <v>0</v>
      </c>
      <c r="K42" s="29"/>
      <c r="L42" s="29"/>
      <c r="M42" s="29">
        <v>0</v>
      </c>
      <c r="N42" s="29">
        <v>0</v>
      </c>
      <c r="O42" s="29"/>
      <c r="P42" s="29">
        <v>0</v>
      </c>
      <c r="Q42" s="29">
        <v>0</v>
      </c>
      <c r="R42" s="29">
        <v>582619.32999999996</v>
      </c>
      <c r="S42" s="38">
        <v>24000</v>
      </c>
      <c r="T42" s="39">
        <v>127858.32</v>
      </c>
      <c r="U42" s="37">
        <f t="shared" si="2"/>
        <v>1</v>
      </c>
    </row>
    <row r="43" spans="1:22">
      <c r="A43" s="25">
        <f t="shared" si="3"/>
        <v>29</v>
      </c>
      <c r="B43" s="26">
        <f t="shared" si="4"/>
        <v>29</v>
      </c>
      <c r="C43" s="27" t="s">
        <v>71</v>
      </c>
      <c r="D43" s="27" t="s">
        <v>92</v>
      </c>
      <c r="E43" s="28">
        <f t="shared" si="5"/>
        <v>12311331.096946757</v>
      </c>
      <c r="F43" s="29">
        <v>6358104.2193061104</v>
      </c>
      <c r="G43" s="29">
        <v>3223543.5296903402</v>
      </c>
      <c r="H43" s="29">
        <v>0</v>
      </c>
      <c r="I43" s="29">
        <v>2192924.22090569</v>
      </c>
      <c r="J43" s="29">
        <v>0</v>
      </c>
      <c r="K43" s="29"/>
      <c r="L43" s="29"/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/>
      <c r="S43" s="38"/>
      <c r="T43" s="39">
        <v>536759.12704461697</v>
      </c>
      <c r="U43" s="37">
        <f t="shared" si="2"/>
        <v>3</v>
      </c>
      <c r="V43" s="6" t="s">
        <v>714</v>
      </c>
    </row>
    <row r="44" spans="1:22">
      <c r="A44" s="25">
        <f t="shared" si="3"/>
        <v>30</v>
      </c>
      <c r="B44" s="26">
        <f t="shared" si="4"/>
        <v>30</v>
      </c>
      <c r="C44" s="27" t="s">
        <v>71</v>
      </c>
      <c r="D44" s="27" t="s">
        <v>93</v>
      </c>
      <c r="E44" s="28">
        <f t="shared" si="5"/>
        <v>6874212.2514287243</v>
      </c>
      <c r="F44" s="29"/>
      <c r="G44" s="29">
        <v>0</v>
      </c>
      <c r="H44" s="29">
        <v>0</v>
      </c>
      <c r="I44" s="29">
        <v>1334705.7</v>
      </c>
      <c r="J44" s="29">
        <v>0</v>
      </c>
      <c r="K44" s="29"/>
      <c r="L44" s="29"/>
      <c r="M44" s="29">
        <v>0</v>
      </c>
      <c r="N44" s="29">
        <v>0</v>
      </c>
      <c r="O44" s="29">
        <v>5352298.09</v>
      </c>
      <c r="P44" s="29">
        <v>0</v>
      </c>
      <c r="Q44" s="29">
        <v>0</v>
      </c>
      <c r="R44" s="29"/>
      <c r="S44" s="38"/>
      <c r="T44" s="39">
        <v>187208.461428724</v>
      </c>
      <c r="U44" s="37">
        <f t="shared" si="2"/>
        <v>2</v>
      </c>
    </row>
    <row r="45" spans="1:22">
      <c r="A45" s="25">
        <f t="shared" si="3"/>
        <v>31</v>
      </c>
      <c r="B45" s="26">
        <f t="shared" si="4"/>
        <v>31</v>
      </c>
      <c r="C45" s="27" t="s">
        <v>71</v>
      </c>
      <c r="D45" s="30" t="s">
        <v>94</v>
      </c>
      <c r="E45" s="28">
        <f t="shared" si="5"/>
        <v>4475493.9860630399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/>
      <c r="L45" s="29"/>
      <c r="M45" s="29">
        <v>0</v>
      </c>
      <c r="N45" s="29">
        <v>0</v>
      </c>
      <c r="O45" s="31">
        <v>4339069.3499999996</v>
      </c>
      <c r="P45" s="29">
        <v>0</v>
      </c>
      <c r="Q45" s="29">
        <v>0</v>
      </c>
      <c r="R45" s="29"/>
      <c r="S45" s="38"/>
      <c r="T45" s="39">
        <v>136424.63606304</v>
      </c>
      <c r="U45" s="37">
        <f t="shared" si="2"/>
        <v>1</v>
      </c>
    </row>
    <row r="46" spans="1:22">
      <c r="A46" s="25">
        <f t="shared" si="3"/>
        <v>32</v>
      </c>
      <c r="B46" s="26">
        <f t="shared" si="4"/>
        <v>32</v>
      </c>
      <c r="C46" s="27" t="s">
        <v>71</v>
      </c>
      <c r="D46" s="27" t="s">
        <v>95</v>
      </c>
      <c r="E46" s="28">
        <f t="shared" si="5"/>
        <v>4016836.5007339842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/>
      <c r="L46" s="29"/>
      <c r="M46" s="29">
        <v>0</v>
      </c>
      <c r="N46" s="29">
        <v>0</v>
      </c>
      <c r="O46" s="29">
        <v>3882256.24</v>
      </c>
      <c r="P46" s="29">
        <v>0</v>
      </c>
      <c r="Q46" s="29">
        <v>0</v>
      </c>
      <c r="R46" s="29"/>
      <c r="S46" s="38"/>
      <c r="T46" s="39">
        <v>134580.260733984</v>
      </c>
      <c r="U46" s="37">
        <f t="shared" si="2"/>
        <v>1</v>
      </c>
    </row>
    <row r="47" spans="1:22">
      <c r="A47" s="25">
        <f t="shared" si="3"/>
        <v>33</v>
      </c>
      <c r="B47" s="26">
        <f t="shared" si="4"/>
        <v>33</v>
      </c>
      <c r="C47" s="27" t="s">
        <v>71</v>
      </c>
      <c r="D47" s="27" t="s">
        <v>96</v>
      </c>
      <c r="E47" s="28">
        <f t="shared" si="5"/>
        <v>4129287.6900192644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/>
      <c r="L47" s="29"/>
      <c r="M47" s="29">
        <v>0</v>
      </c>
      <c r="N47" s="29">
        <v>0</v>
      </c>
      <c r="O47" s="29">
        <v>3994725.91</v>
      </c>
      <c r="P47" s="29">
        <v>0</v>
      </c>
      <c r="Q47" s="29">
        <v>0</v>
      </c>
      <c r="R47" s="29"/>
      <c r="S47" s="38"/>
      <c r="T47" s="39">
        <v>134561.780019264</v>
      </c>
      <c r="U47" s="37">
        <f t="shared" si="2"/>
        <v>1</v>
      </c>
    </row>
    <row r="48" spans="1:22">
      <c r="A48" s="25">
        <f t="shared" si="3"/>
        <v>34</v>
      </c>
      <c r="B48" s="26">
        <f t="shared" si="4"/>
        <v>34</v>
      </c>
      <c r="C48" s="27" t="s">
        <v>71</v>
      </c>
      <c r="D48" s="30" t="s">
        <v>97</v>
      </c>
      <c r="E48" s="28">
        <f t="shared" si="5"/>
        <v>3549906.48971568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/>
      <c r="L48" s="29"/>
      <c r="M48" s="29">
        <v>0</v>
      </c>
      <c r="N48" s="29">
        <v>0</v>
      </c>
      <c r="O48" s="31">
        <v>3410025.96</v>
      </c>
      <c r="P48" s="29">
        <v>0</v>
      </c>
      <c r="Q48" s="29">
        <v>0</v>
      </c>
      <c r="R48" s="29"/>
      <c r="S48" s="38"/>
      <c r="T48" s="39">
        <v>139880.52971567999</v>
      </c>
      <c r="U48" s="37">
        <f t="shared" si="2"/>
        <v>1</v>
      </c>
      <c r="V48" s="6" t="s">
        <v>714</v>
      </c>
    </row>
    <row r="49" spans="1:22">
      <c r="A49" s="25">
        <f t="shared" si="3"/>
        <v>35</v>
      </c>
      <c r="B49" s="26">
        <f t="shared" si="4"/>
        <v>35</v>
      </c>
      <c r="C49" s="27" t="s">
        <v>71</v>
      </c>
      <c r="D49" s="27" t="s">
        <v>102</v>
      </c>
      <c r="E49" s="28">
        <f t="shared" si="5"/>
        <v>13200960.881853973</v>
      </c>
      <c r="F49" s="29">
        <v>6338501.75</v>
      </c>
      <c r="G49" s="29"/>
      <c r="H49" s="29"/>
      <c r="I49" s="29">
        <v>2605145.33</v>
      </c>
      <c r="J49" s="29">
        <v>0</v>
      </c>
      <c r="K49" s="29"/>
      <c r="L49" s="29"/>
      <c r="M49" s="29">
        <v>0</v>
      </c>
      <c r="N49" s="29">
        <v>3676226.7</v>
      </c>
      <c r="O49" s="29">
        <v>0</v>
      </c>
      <c r="P49" s="29">
        <v>0</v>
      </c>
      <c r="Q49" s="29">
        <v>0</v>
      </c>
      <c r="R49" s="29"/>
      <c r="S49" s="38"/>
      <c r="T49" s="39">
        <v>581087.10185397195</v>
      </c>
      <c r="U49" s="37">
        <f t="shared" si="2"/>
        <v>3</v>
      </c>
    </row>
    <row r="50" spans="1:22">
      <c r="A50" s="25">
        <f t="shared" si="3"/>
        <v>36</v>
      </c>
      <c r="B50" s="26">
        <f t="shared" si="4"/>
        <v>36</v>
      </c>
      <c r="C50" s="27" t="s">
        <v>71</v>
      </c>
      <c r="D50" s="27" t="s">
        <v>103</v>
      </c>
      <c r="E50" s="28">
        <f t="shared" si="5"/>
        <v>32984761.529374082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/>
      <c r="L50" s="29"/>
      <c r="M50" s="29">
        <v>0</v>
      </c>
      <c r="N50" s="29">
        <v>6927622.9400000004</v>
      </c>
      <c r="O50" s="29">
        <v>0</v>
      </c>
      <c r="P50" s="29">
        <v>24993173.34</v>
      </c>
      <c r="Q50" s="29">
        <v>0</v>
      </c>
      <c r="R50" s="29"/>
      <c r="S50" s="38"/>
      <c r="T50" s="39">
        <v>1063965.24937408</v>
      </c>
      <c r="U50" s="37">
        <f t="shared" si="2"/>
        <v>2</v>
      </c>
    </row>
    <row r="51" spans="1:22">
      <c r="A51" s="25">
        <f t="shared" si="3"/>
        <v>37</v>
      </c>
      <c r="B51" s="26">
        <f t="shared" si="4"/>
        <v>37</v>
      </c>
      <c r="C51" s="27" t="s">
        <v>71</v>
      </c>
      <c r="D51" s="27" t="s">
        <v>104</v>
      </c>
      <c r="E51" s="28">
        <f t="shared" si="5"/>
        <v>2330396.1391615802</v>
      </c>
      <c r="F51" s="29"/>
      <c r="G51" s="29">
        <v>2149155.58</v>
      </c>
      <c r="H51" s="29">
        <v>0</v>
      </c>
      <c r="I51" s="29">
        <v>0</v>
      </c>
      <c r="J51" s="29">
        <v>0</v>
      </c>
      <c r="K51" s="29"/>
      <c r="L51" s="29"/>
      <c r="M51" s="29"/>
      <c r="N51" s="29"/>
      <c r="O51" s="29"/>
      <c r="P51" s="29"/>
      <c r="Q51" s="29">
        <v>0</v>
      </c>
      <c r="R51" s="29"/>
      <c r="S51" s="38"/>
      <c r="T51" s="39">
        <v>181240.55916157999</v>
      </c>
      <c r="U51" s="37">
        <f t="shared" si="2"/>
        <v>1</v>
      </c>
    </row>
    <row r="52" spans="1:22">
      <c r="A52" s="25">
        <f t="shared" si="3"/>
        <v>38</v>
      </c>
      <c r="B52" s="26">
        <f t="shared" si="4"/>
        <v>38</v>
      </c>
      <c r="C52" s="27" t="s">
        <v>71</v>
      </c>
      <c r="D52" s="27" t="s">
        <v>105</v>
      </c>
      <c r="E52" s="28">
        <f t="shared" si="5"/>
        <v>4446855.6789088696</v>
      </c>
      <c r="F52" s="29">
        <v>0</v>
      </c>
      <c r="G52" s="29">
        <v>0</v>
      </c>
      <c r="H52" s="29">
        <v>917077.8</v>
      </c>
      <c r="I52" s="29">
        <v>0</v>
      </c>
      <c r="J52" s="29">
        <v>0</v>
      </c>
      <c r="K52" s="29"/>
      <c r="L52" s="29"/>
      <c r="M52" s="29">
        <v>0</v>
      </c>
      <c r="N52" s="29">
        <v>0</v>
      </c>
      <c r="O52" s="29">
        <v>3491192.3898731899</v>
      </c>
      <c r="P52" s="29">
        <v>0</v>
      </c>
      <c r="Q52" s="29">
        <v>0</v>
      </c>
      <c r="R52" s="29"/>
      <c r="S52" s="38"/>
      <c r="T52" s="39">
        <v>38585.4890356795</v>
      </c>
      <c r="U52" s="37">
        <f t="shared" si="2"/>
        <v>2</v>
      </c>
    </row>
    <row r="53" spans="1:22">
      <c r="A53" s="25">
        <f t="shared" si="3"/>
        <v>39</v>
      </c>
      <c r="B53" s="26">
        <f t="shared" si="4"/>
        <v>39</v>
      </c>
      <c r="C53" s="27" t="s">
        <v>71</v>
      </c>
      <c r="D53" s="27" t="s">
        <v>106</v>
      </c>
      <c r="E53" s="28">
        <f t="shared" si="5"/>
        <v>1888185.6276605655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/>
      <c r="L53" s="29"/>
      <c r="M53" s="29">
        <v>0</v>
      </c>
      <c r="N53" s="29">
        <v>1822287.29</v>
      </c>
      <c r="O53" s="29">
        <v>0</v>
      </c>
      <c r="P53" s="29">
        <v>0</v>
      </c>
      <c r="Q53" s="29">
        <v>0</v>
      </c>
      <c r="R53" s="29"/>
      <c r="S53" s="38"/>
      <c r="T53" s="39">
        <v>65898.337660565405</v>
      </c>
      <c r="U53" s="37">
        <f t="shared" si="2"/>
        <v>1</v>
      </c>
    </row>
    <row r="54" spans="1:22">
      <c r="A54" s="25">
        <f t="shared" si="3"/>
        <v>40</v>
      </c>
      <c r="B54" s="26">
        <f t="shared" si="4"/>
        <v>40</v>
      </c>
      <c r="C54" s="27" t="s">
        <v>71</v>
      </c>
      <c r="D54" s="27" t="s">
        <v>107</v>
      </c>
      <c r="E54" s="28">
        <f t="shared" si="5"/>
        <v>3985720.2693774602</v>
      </c>
      <c r="F54" s="29">
        <v>0</v>
      </c>
      <c r="G54" s="29">
        <v>0</v>
      </c>
      <c r="H54" s="29">
        <v>927231.11</v>
      </c>
      <c r="I54" s="29">
        <v>2335685.9300000002</v>
      </c>
      <c r="J54" s="29">
        <v>0</v>
      </c>
      <c r="K54" s="29"/>
      <c r="L54" s="29"/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575687.75556044595</v>
      </c>
      <c r="S54" s="38">
        <v>51240.590709295102</v>
      </c>
      <c r="T54" s="39">
        <v>95874.883107719099</v>
      </c>
      <c r="U54" s="37">
        <f t="shared" si="2"/>
        <v>2</v>
      </c>
    </row>
    <row r="55" spans="1:22">
      <c r="A55" s="25">
        <f t="shared" si="3"/>
        <v>41</v>
      </c>
      <c r="B55" s="26">
        <f t="shared" si="4"/>
        <v>41</v>
      </c>
      <c r="C55" s="27" t="s">
        <v>75</v>
      </c>
      <c r="D55" s="27" t="s">
        <v>108</v>
      </c>
      <c r="E55" s="28">
        <f t="shared" si="5"/>
        <v>22074493.369999997</v>
      </c>
      <c r="F55" s="29"/>
      <c r="G55" s="29">
        <v>6965734.7999999998</v>
      </c>
      <c r="H55" s="29">
        <v>2892341.42</v>
      </c>
      <c r="I55" s="29">
        <v>3341459.79</v>
      </c>
      <c r="J55" s="29">
        <v>0</v>
      </c>
      <c r="K55" s="29"/>
      <c r="L55" s="29"/>
      <c r="M55" s="29">
        <v>0</v>
      </c>
      <c r="N55" s="29">
        <v>7743707.0499999998</v>
      </c>
      <c r="O55" s="29">
        <v>0</v>
      </c>
      <c r="P55" s="29">
        <v>0</v>
      </c>
      <c r="Q55" s="29">
        <v>0</v>
      </c>
      <c r="R55" s="29">
        <v>718972.81385623396</v>
      </c>
      <c r="S55" s="38">
        <v>23555.866143766001</v>
      </c>
      <c r="T55" s="39">
        <v>388721.63</v>
      </c>
      <c r="U55" s="37">
        <f t="shared" ref="U55:U56" si="6">COUNTIF(F55:Q55,"&gt;0")</f>
        <v>4</v>
      </c>
    </row>
    <row r="56" spans="1:22">
      <c r="A56" s="25">
        <f t="shared" si="3"/>
        <v>42</v>
      </c>
      <c r="B56" s="26">
        <f t="shared" si="4"/>
        <v>42</v>
      </c>
      <c r="C56" s="27" t="s">
        <v>109</v>
      </c>
      <c r="D56" s="27" t="s">
        <v>110</v>
      </c>
      <c r="E56" s="28">
        <f t="shared" si="5"/>
        <v>12738229.499971401</v>
      </c>
      <c r="F56" s="29">
        <v>1983392.29</v>
      </c>
      <c r="G56" s="29">
        <v>0</v>
      </c>
      <c r="H56" s="29">
        <v>764851.03</v>
      </c>
      <c r="I56" s="29">
        <v>859745.54</v>
      </c>
      <c r="J56" s="29">
        <v>0</v>
      </c>
      <c r="K56" s="29"/>
      <c r="L56" s="29"/>
      <c r="M56" s="29">
        <v>0</v>
      </c>
      <c r="N56" s="29">
        <v>4729777.2699999996</v>
      </c>
      <c r="O56" s="29">
        <v>0</v>
      </c>
      <c r="P56" s="29">
        <v>3962700.17</v>
      </c>
      <c r="Q56" s="29"/>
      <c r="R56" s="29">
        <v>118987.5845</v>
      </c>
      <c r="S56" s="38">
        <v>24854.014500000001</v>
      </c>
      <c r="T56" s="39">
        <v>293921.60097139998</v>
      </c>
      <c r="U56" s="37">
        <f t="shared" si="6"/>
        <v>5</v>
      </c>
    </row>
    <row r="57" spans="1:22">
      <c r="A57" s="25">
        <f t="shared" si="3"/>
        <v>43</v>
      </c>
      <c r="B57" s="26">
        <f t="shared" si="4"/>
        <v>43</v>
      </c>
      <c r="C57" s="27" t="s">
        <v>109</v>
      </c>
      <c r="D57" s="27" t="s">
        <v>112</v>
      </c>
      <c r="E57" s="28">
        <f t="shared" si="5"/>
        <v>9770745.0056319982</v>
      </c>
      <c r="F57" s="29">
        <v>3525522.9</v>
      </c>
      <c r="G57" s="29">
        <v>0</v>
      </c>
      <c r="H57" s="29">
        <v>1377151.25</v>
      </c>
      <c r="I57" s="29"/>
      <c r="J57" s="29">
        <v>0</v>
      </c>
      <c r="K57" s="29"/>
      <c r="L57" s="29"/>
      <c r="M57" s="29">
        <v>0</v>
      </c>
      <c r="N57" s="29">
        <v>4462778.8899999997</v>
      </c>
      <c r="O57" s="29">
        <v>0</v>
      </c>
      <c r="P57" s="29">
        <v>0</v>
      </c>
      <c r="Q57" s="29">
        <v>0</v>
      </c>
      <c r="R57" s="29">
        <v>85369.279999999999</v>
      </c>
      <c r="S57" s="38">
        <v>24000</v>
      </c>
      <c r="T57" s="39">
        <v>295922.68563199998</v>
      </c>
      <c r="U57" s="37">
        <f t="shared" si="2"/>
        <v>3</v>
      </c>
    </row>
    <row r="58" spans="1:22">
      <c r="A58" s="25">
        <f t="shared" si="3"/>
        <v>44</v>
      </c>
      <c r="B58" s="26">
        <f t="shared" si="4"/>
        <v>44</v>
      </c>
      <c r="C58" s="27" t="s">
        <v>109</v>
      </c>
      <c r="D58" s="27" t="s">
        <v>113</v>
      </c>
      <c r="E58" s="28">
        <f t="shared" si="5"/>
        <v>7884285.4414625997</v>
      </c>
      <c r="F58" s="29">
        <v>5966685.6799999997</v>
      </c>
      <c r="G58" s="29">
        <v>1488946.14</v>
      </c>
      <c r="H58" s="29"/>
      <c r="I58" s="29"/>
      <c r="J58" s="29">
        <v>0</v>
      </c>
      <c r="K58" s="29"/>
      <c r="L58" s="29"/>
      <c r="M58" s="29">
        <v>0</v>
      </c>
      <c r="N58" s="29"/>
      <c r="O58" s="29">
        <v>0</v>
      </c>
      <c r="P58" s="29"/>
      <c r="Q58" s="29"/>
      <c r="R58" s="29"/>
      <c r="S58" s="38"/>
      <c r="T58" s="39">
        <v>428653.62146260001</v>
      </c>
      <c r="U58" s="37">
        <f t="shared" si="2"/>
        <v>2</v>
      </c>
    </row>
    <row r="59" spans="1:22">
      <c r="A59" s="25">
        <f t="shared" si="3"/>
        <v>45</v>
      </c>
      <c r="B59" s="26">
        <f t="shared" si="4"/>
        <v>45</v>
      </c>
      <c r="C59" s="27" t="s">
        <v>109</v>
      </c>
      <c r="D59" s="27" t="s">
        <v>114</v>
      </c>
      <c r="E59" s="28">
        <f t="shared" si="5"/>
        <v>12731761.31732418</v>
      </c>
      <c r="F59" s="29">
        <v>1765727.93</v>
      </c>
      <c r="G59" s="29">
        <v>0</v>
      </c>
      <c r="H59" s="29">
        <v>609050.4</v>
      </c>
      <c r="I59" s="29"/>
      <c r="J59" s="29">
        <v>0</v>
      </c>
      <c r="K59" s="29"/>
      <c r="L59" s="29"/>
      <c r="M59" s="29">
        <v>0</v>
      </c>
      <c r="N59" s="29">
        <v>6221591.2110660002</v>
      </c>
      <c r="O59" s="29"/>
      <c r="P59" s="29"/>
      <c r="Q59" s="29">
        <v>2928661.91</v>
      </c>
      <c r="R59" s="29">
        <v>699135.1274</v>
      </c>
      <c r="S59" s="38">
        <v>90522.263900000005</v>
      </c>
      <c r="T59" s="39">
        <v>417072.47495817998</v>
      </c>
      <c r="U59" s="37">
        <f t="shared" si="2"/>
        <v>4</v>
      </c>
      <c r="V59" s="6" t="s">
        <v>716</v>
      </c>
    </row>
    <row r="60" spans="1:22">
      <c r="A60" s="25">
        <f t="shared" si="3"/>
        <v>46</v>
      </c>
      <c r="B60" s="26">
        <f t="shared" si="4"/>
        <v>46</v>
      </c>
      <c r="C60" s="27" t="s">
        <v>109</v>
      </c>
      <c r="D60" s="27" t="s">
        <v>115</v>
      </c>
      <c r="E60" s="28">
        <f t="shared" si="5"/>
        <v>7296497.5090870196</v>
      </c>
      <c r="F60" s="29">
        <v>3493966.86</v>
      </c>
      <c r="G60" s="29">
        <v>2141042.75</v>
      </c>
      <c r="H60" s="29"/>
      <c r="I60" s="29">
        <v>1393455.49</v>
      </c>
      <c r="J60" s="29"/>
      <c r="K60" s="29"/>
      <c r="L60" s="29"/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/>
      <c r="S60" s="38"/>
      <c r="T60" s="39">
        <v>268032.40908701997</v>
      </c>
      <c r="U60" s="37">
        <f t="shared" si="2"/>
        <v>3</v>
      </c>
    </row>
    <row r="61" spans="1:22">
      <c r="A61" s="25">
        <f t="shared" si="3"/>
        <v>47</v>
      </c>
      <c r="B61" s="26">
        <f t="shared" si="4"/>
        <v>47</v>
      </c>
      <c r="C61" s="27" t="s">
        <v>109</v>
      </c>
      <c r="D61" s="27" t="s">
        <v>116</v>
      </c>
      <c r="E61" s="28">
        <f t="shared" si="5"/>
        <v>51456056.462242991</v>
      </c>
      <c r="F61" s="29"/>
      <c r="G61" s="29"/>
      <c r="H61" s="29">
        <v>3975562.53</v>
      </c>
      <c r="I61" s="29">
        <v>3126609.7374959998</v>
      </c>
      <c r="J61" s="29"/>
      <c r="K61" s="29"/>
      <c r="L61" s="29"/>
      <c r="M61" s="29">
        <v>0</v>
      </c>
      <c r="N61" s="29">
        <v>11379650.75</v>
      </c>
      <c r="O61" s="29">
        <v>0</v>
      </c>
      <c r="P61" s="29">
        <v>22521903.847422</v>
      </c>
      <c r="Q61" s="29">
        <v>8812365.2793959994</v>
      </c>
      <c r="R61" s="29">
        <v>276792.45750000002</v>
      </c>
      <c r="S61" s="38">
        <v>44508.167500000003</v>
      </c>
      <c r="T61" s="39">
        <v>1318663.6929289999</v>
      </c>
      <c r="U61" s="37">
        <f t="shared" si="2"/>
        <v>5</v>
      </c>
      <c r="V61" s="6" t="s">
        <v>717</v>
      </c>
    </row>
    <row r="62" spans="1:22">
      <c r="A62" s="25">
        <f t="shared" si="3"/>
        <v>48</v>
      </c>
      <c r="B62" s="26">
        <f t="shared" si="4"/>
        <v>48</v>
      </c>
      <c r="C62" s="27" t="s">
        <v>109</v>
      </c>
      <c r="D62" s="27" t="s">
        <v>117</v>
      </c>
      <c r="E62" s="28">
        <f t="shared" si="5"/>
        <v>9358782.4640582055</v>
      </c>
      <c r="F62" s="29">
        <v>1114194.82</v>
      </c>
      <c r="G62" s="29">
        <v>0</v>
      </c>
      <c r="H62" s="29">
        <v>325054.98</v>
      </c>
      <c r="I62" s="29">
        <v>0</v>
      </c>
      <c r="J62" s="29">
        <v>0</v>
      </c>
      <c r="K62" s="29"/>
      <c r="L62" s="29"/>
      <c r="M62" s="29">
        <v>0</v>
      </c>
      <c r="N62" s="29">
        <v>2410884.9500000002</v>
      </c>
      <c r="O62" s="29">
        <v>0</v>
      </c>
      <c r="P62" s="29">
        <v>2965969.93</v>
      </c>
      <c r="Q62" s="29">
        <v>2124525.0299999998</v>
      </c>
      <c r="R62" s="29">
        <v>222088.61</v>
      </c>
      <c r="S62" s="29">
        <v>64189.444058208501</v>
      </c>
      <c r="T62" s="39">
        <v>131874.70000000001</v>
      </c>
      <c r="U62" s="37">
        <f t="shared" si="2"/>
        <v>5</v>
      </c>
    </row>
    <row r="63" spans="1:22">
      <c r="A63" s="25">
        <f t="shared" si="3"/>
        <v>49</v>
      </c>
      <c r="B63" s="26">
        <f t="shared" si="4"/>
        <v>49</v>
      </c>
      <c r="C63" s="27" t="s">
        <v>109</v>
      </c>
      <c r="D63" s="27" t="s">
        <v>118</v>
      </c>
      <c r="E63" s="28">
        <f t="shared" si="5"/>
        <v>495705.70943093998</v>
      </c>
      <c r="F63" s="29">
        <v>0</v>
      </c>
      <c r="G63" s="29">
        <v>0</v>
      </c>
      <c r="H63" s="29">
        <v>295096.46000000002</v>
      </c>
      <c r="I63" s="29">
        <v>0</v>
      </c>
      <c r="J63" s="29">
        <v>0</v>
      </c>
      <c r="K63" s="29"/>
      <c r="L63" s="29"/>
      <c r="M63" s="29">
        <v>0</v>
      </c>
      <c r="N63" s="29">
        <v>0</v>
      </c>
      <c r="O63" s="29">
        <v>0</v>
      </c>
      <c r="P63" s="29"/>
      <c r="Q63" s="29"/>
      <c r="R63" s="29"/>
      <c r="S63" s="38"/>
      <c r="T63" s="39">
        <v>200609.24943093999</v>
      </c>
      <c r="U63" s="37">
        <f t="shared" si="2"/>
        <v>1</v>
      </c>
    </row>
    <row r="64" spans="1:22">
      <c r="A64" s="25">
        <f t="shared" si="3"/>
        <v>50</v>
      </c>
      <c r="B64" s="26">
        <f t="shared" si="4"/>
        <v>50</v>
      </c>
      <c r="C64" s="27" t="s">
        <v>109</v>
      </c>
      <c r="D64" s="27" t="s">
        <v>119</v>
      </c>
      <c r="E64" s="28">
        <f t="shared" si="5"/>
        <v>494070.75222363998</v>
      </c>
      <c r="F64" s="29">
        <v>0</v>
      </c>
      <c r="G64" s="29">
        <v>0</v>
      </c>
      <c r="H64" s="29">
        <v>295096.46000000002</v>
      </c>
      <c r="I64" s="29">
        <v>0</v>
      </c>
      <c r="J64" s="29">
        <v>0</v>
      </c>
      <c r="K64" s="29"/>
      <c r="L64" s="29"/>
      <c r="M64" s="29">
        <v>0</v>
      </c>
      <c r="N64" s="29">
        <v>0</v>
      </c>
      <c r="O64" s="29">
        <v>0</v>
      </c>
      <c r="P64" s="29"/>
      <c r="Q64" s="29"/>
      <c r="R64" s="29"/>
      <c r="S64" s="38"/>
      <c r="T64" s="39">
        <v>198974.29222363999</v>
      </c>
      <c r="U64" s="37">
        <f t="shared" si="2"/>
        <v>1</v>
      </c>
    </row>
    <row r="65" spans="1:22">
      <c r="A65" s="25">
        <f t="shared" si="3"/>
        <v>51</v>
      </c>
      <c r="B65" s="26">
        <f t="shared" si="4"/>
        <v>51</v>
      </c>
      <c r="C65" s="27" t="s">
        <v>109</v>
      </c>
      <c r="D65" s="27" t="s">
        <v>120</v>
      </c>
      <c r="E65" s="28">
        <f t="shared" si="5"/>
        <v>20563603.904344082</v>
      </c>
      <c r="F65" s="40"/>
      <c r="G65" s="29"/>
      <c r="H65" s="41"/>
      <c r="I65" s="29"/>
      <c r="J65" s="29"/>
      <c r="K65" s="29"/>
      <c r="L65" s="29"/>
      <c r="M65" s="29">
        <v>0</v>
      </c>
      <c r="N65" s="29"/>
      <c r="O65" s="29">
        <v>0</v>
      </c>
      <c r="P65" s="29">
        <v>13315014.15</v>
      </c>
      <c r="Q65" s="29">
        <v>6316602.7000000002</v>
      </c>
      <c r="R65" s="29">
        <v>184016.59</v>
      </c>
      <c r="S65" s="38"/>
      <c r="T65" s="39">
        <v>747970.46434407996</v>
      </c>
      <c r="U65" s="37">
        <f t="shared" si="2"/>
        <v>2</v>
      </c>
    </row>
    <row r="66" spans="1:22">
      <c r="A66" s="25">
        <f t="shared" si="3"/>
        <v>52</v>
      </c>
      <c r="B66" s="26">
        <f t="shared" si="4"/>
        <v>52</v>
      </c>
      <c r="C66" s="27" t="s">
        <v>109</v>
      </c>
      <c r="D66" s="27" t="s">
        <v>121</v>
      </c>
      <c r="E66" s="28">
        <f t="shared" si="5"/>
        <v>26745578.210307982</v>
      </c>
      <c r="F66" s="29">
        <v>4769407.0999999996</v>
      </c>
      <c r="G66" s="29"/>
      <c r="H66" s="29">
        <v>1030461.13</v>
      </c>
      <c r="I66" s="29"/>
      <c r="J66" s="29"/>
      <c r="K66" s="29"/>
      <c r="L66" s="29"/>
      <c r="M66" s="29">
        <v>0</v>
      </c>
      <c r="N66" s="29">
        <v>10189652.140000001</v>
      </c>
      <c r="O66" s="29">
        <v>0</v>
      </c>
      <c r="P66" s="29">
        <v>7616799.1900000004</v>
      </c>
      <c r="Q66" s="29">
        <v>787626.31</v>
      </c>
      <c r="R66" s="29">
        <v>1118801.88790099</v>
      </c>
      <c r="S66" s="29">
        <v>64785.607900991999</v>
      </c>
      <c r="T66" s="39">
        <v>1168044.8445059999</v>
      </c>
      <c r="U66" s="37">
        <f t="shared" si="2"/>
        <v>5</v>
      </c>
    </row>
    <row r="67" spans="1:22">
      <c r="A67" s="25">
        <f t="shared" ref="A67:A75" si="7">+A66+1</f>
        <v>53</v>
      </c>
      <c r="B67" s="26">
        <f t="shared" ref="B67:B75" si="8">+B66+1</f>
        <v>53</v>
      </c>
      <c r="C67" s="27" t="s">
        <v>109</v>
      </c>
      <c r="D67" s="27" t="s">
        <v>122</v>
      </c>
      <c r="E67" s="28">
        <f t="shared" si="5"/>
        <v>701860.01140024001</v>
      </c>
      <c r="F67" s="29"/>
      <c r="G67" s="29"/>
      <c r="H67" s="29">
        <v>657551.96</v>
      </c>
      <c r="I67" s="29"/>
      <c r="J67" s="29"/>
      <c r="K67" s="29"/>
      <c r="L67" s="29"/>
      <c r="M67" s="29">
        <v>0</v>
      </c>
      <c r="N67" s="29"/>
      <c r="O67" s="29">
        <v>0</v>
      </c>
      <c r="P67" s="29">
        <v>0</v>
      </c>
      <c r="Q67" s="29">
        <v>0</v>
      </c>
      <c r="R67" s="29"/>
      <c r="S67" s="38"/>
      <c r="T67" s="39">
        <v>44308.051400240001</v>
      </c>
      <c r="U67" s="37">
        <f t="shared" si="2"/>
        <v>1</v>
      </c>
      <c r="V67" s="6" t="s">
        <v>714</v>
      </c>
    </row>
    <row r="68" spans="1:22" s="5" customFormat="1">
      <c r="A68" s="25">
        <f t="shared" si="7"/>
        <v>54</v>
      </c>
      <c r="B68" s="26">
        <f t="shared" si="8"/>
        <v>54</v>
      </c>
      <c r="C68" s="42" t="s">
        <v>718</v>
      </c>
      <c r="D68" s="27" t="s">
        <v>123</v>
      </c>
      <c r="E68" s="28">
        <f t="shared" si="5"/>
        <v>6059622.2357299514</v>
      </c>
      <c r="F68" s="28"/>
      <c r="G68" s="28"/>
      <c r="H68" s="28"/>
      <c r="I68" s="28"/>
      <c r="J68" s="28"/>
      <c r="K68" s="28"/>
      <c r="L68" s="28"/>
      <c r="M68" s="28">
        <v>5738993.2800000003</v>
      </c>
      <c r="N68" s="28"/>
      <c r="O68" s="28"/>
      <c r="P68" s="28"/>
      <c r="Q68" s="28"/>
      <c r="R68" s="28">
        <v>146568.92267520001</v>
      </c>
      <c r="S68" s="28">
        <v>24000</v>
      </c>
      <c r="T68" s="28">
        <v>150060.03305475099</v>
      </c>
      <c r="U68" s="37">
        <f t="shared" si="2"/>
        <v>1</v>
      </c>
    </row>
    <row r="69" spans="1:22" s="5" customFormat="1">
      <c r="A69" s="25">
        <f t="shared" si="7"/>
        <v>55</v>
      </c>
      <c r="B69" s="26">
        <f t="shared" si="8"/>
        <v>55</v>
      </c>
      <c r="C69" s="42" t="s">
        <v>718</v>
      </c>
      <c r="D69" s="27" t="s">
        <v>126</v>
      </c>
      <c r="E69" s="28">
        <f t="shared" si="5"/>
        <v>6048926.2934416514</v>
      </c>
      <c r="F69" s="28"/>
      <c r="G69" s="28"/>
      <c r="H69" s="28"/>
      <c r="I69" s="28"/>
      <c r="J69" s="28"/>
      <c r="K69" s="28"/>
      <c r="L69" s="28"/>
      <c r="M69" s="28">
        <v>5738993.2800000003</v>
      </c>
      <c r="N69" s="28"/>
      <c r="O69" s="28"/>
      <c r="P69" s="28"/>
      <c r="Q69" s="28"/>
      <c r="R69" s="28">
        <v>135639.08179200001</v>
      </c>
      <c r="S69" s="28">
        <v>24000</v>
      </c>
      <c r="T69" s="28">
        <v>150293.931649651</v>
      </c>
      <c r="U69" s="37">
        <f t="shared" si="2"/>
        <v>1</v>
      </c>
    </row>
    <row r="70" spans="1:22">
      <c r="A70" s="25">
        <f t="shared" si="7"/>
        <v>56</v>
      </c>
      <c r="B70" s="26">
        <f t="shared" si="8"/>
        <v>56</v>
      </c>
      <c r="C70" s="27" t="s">
        <v>109</v>
      </c>
      <c r="D70" s="27" t="s">
        <v>129</v>
      </c>
      <c r="E70" s="28">
        <f t="shared" si="5"/>
        <v>1443319.63414876</v>
      </c>
      <c r="F70" s="29"/>
      <c r="G70" s="29"/>
      <c r="H70" s="29">
        <v>754837.24</v>
      </c>
      <c r="I70" s="29"/>
      <c r="J70" s="29">
        <v>631577.05000000005</v>
      </c>
      <c r="K70" s="29"/>
      <c r="L70" s="29"/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/>
      <c r="S70" s="38"/>
      <c r="T70" s="39">
        <v>56905.344148759999</v>
      </c>
      <c r="U70" s="37">
        <f t="shared" si="2"/>
        <v>2</v>
      </c>
      <c r="V70" s="6" t="s">
        <v>714</v>
      </c>
    </row>
    <row r="71" spans="1:22">
      <c r="A71" s="25">
        <f t="shared" si="7"/>
        <v>57</v>
      </c>
      <c r="B71" s="26">
        <f t="shared" si="8"/>
        <v>57</v>
      </c>
      <c r="C71" s="27" t="s">
        <v>109</v>
      </c>
      <c r="D71" s="27" t="s">
        <v>130</v>
      </c>
      <c r="E71" s="28">
        <f t="shared" si="5"/>
        <v>5486968.5695074406</v>
      </c>
      <c r="F71" s="29">
        <v>2728315.47</v>
      </c>
      <c r="G71" s="29">
        <v>1047486.37</v>
      </c>
      <c r="H71" s="29">
        <v>607322.06000000006</v>
      </c>
      <c r="I71" s="29"/>
      <c r="J71" s="29">
        <v>894502.68788999994</v>
      </c>
      <c r="K71" s="29"/>
      <c r="L71" s="29"/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/>
      <c r="S71" s="38"/>
      <c r="T71" s="39">
        <v>209341.98161744</v>
      </c>
      <c r="U71" s="37">
        <f t="shared" si="2"/>
        <v>4</v>
      </c>
    </row>
    <row r="72" spans="1:22">
      <c r="A72" s="25">
        <f t="shared" si="7"/>
        <v>58</v>
      </c>
      <c r="B72" s="26">
        <f t="shared" si="8"/>
        <v>58</v>
      </c>
      <c r="C72" s="27" t="s">
        <v>109</v>
      </c>
      <c r="D72" s="27" t="s">
        <v>131</v>
      </c>
      <c r="E72" s="28">
        <f t="shared" si="5"/>
        <v>2920378.6142166201</v>
      </c>
      <c r="F72" s="29"/>
      <c r="G72" s="29">
        <v>0</v>
      </c>
      <c r="H72" s="29"/>
      <c r="I72" s="29">
        <v>2029307.28</v>
      </c>
      <c r="J72" s="29">
        <v>0</v>
      </c>
      <c r="K72" s="29"/>
      <c r="L72" s="29"/>
      <c r="M72" s="29">
        <v>0</v>
      </c>
      <c r="N72" s="29"/>
      <c r="O72" s="29">
        <v>0</v>
      </c>
      <c r="P72" s="29"/>
      <c r="Q72" s="29">
        <v>0</v>
      </c>
      <c r="R72" s="29"/>
      <c r="S72" s="38"/>
      <c r="T72" s="39">
        <v>891071.33421661996</v>
      </c>
      <c r="U72" s="37">
        <f t="shared" si="2"/>
        <v>1</v>
      </c>
      <c r="V72" s="6" t="s">
        <v>714</v>
      </c>
    </row>
    <row r="73" spans="1:22">
      <c r="A73" s="25">
        <f t="shared" si="7"/>
        <v>59</v>
      </c>
      <c r="B73" s="26">
        <f t="shared" si="8"/>
        <v>59</v>
      </c>
      <c r="C73" s="27" t="s">
        <v>109</v>
      </c>
      <c r="D73" s="27" t="s">
        <v>132</v>
      </c>
      <c r="E73" s="28">
        <f t="shared" si="5"/>
        <v>13904698.817493061</v>
      </c>
      <c r="F73" s="29">
        <v>5800678.4199999999</v>
      </c>
      <c r="G73" s="29">
        <v>0</v>
      </c>
      <c r="H73" s="29">
        <v>1815463.98</v>
      </c>
      <c r="I73" s="29">
        <v>2027325.6</v>
      </c>
      <c r="J73" s="29">
        <v>0</v>
      </c>
      <c r="K73" s="29"/>
      <c r="L73" s="29"/>
      <c r="M73" s="29">
        <v>0</v>
      </c>
      <c r="N73" s="29">
        <v>3721799.12</v>
      </c>
      <c r="O73" s="29">
        <v>0</v>
      </c>
      <c r="P73" s="29"/>
      <c r="Q73" s="29">
        <v>0</v>
      </c>
      <c r="R73" s="29"/>
      <c r="S73" s="38"/>
      <c r="T73" s="39">
        <v>539431.69749306003</v>
      </c>
      <c r="U73" s="37">
        <f t="shared" si="2"/>
        <v>4</v>
      </c>
    </row>
    <row r="74" spans="1:22">
      <c r="A74" s="25">
        <f t="shared" si="7"/>
        <v>60</v>
      </c>
      <c r="B74" s="26">
        <f t="shared" si="8"/>
        <v>60</v>
      </c>
      <c r="C74" s="27" t="s">
        <v>109</v>
      </c>
      <c r="D74" s="27" t="s">
        <v>133</v>
      </c>
      <c r="E74" s="28">
        <f t="shared" si="5"/>
        <v>10419355.10587918</v>
      </c>
      <c r="F74" s="29"/>
      <c r="G74" s="29">
        <v>0</v>
      </c>
      <c r="H74" s="29">
        <v>2134044.9700000002</v>
      </c>
      <c r="I74" s="29">
        <v>2553079.61</v>
      </c>
      <c r="J74" s="29">
        <v>0</v>
      </c>
      <c r="K74" s="29"/>
      <c r="L74" s="29"/>
      <c r="M74" s="29">
        <v>0</v>
      </c>
      <c r="N74" s="29">
        <v>2368319.87</v>
      </c>
      <c r="O74" s="29">
        <v>0</v>
      </c>
      <c r="P74" s="29"/>
      <c r="Q74" s="29">
        <v>0</v>
      </c>
      <c r="R74" s="29">
        <v>2550189.8569999998</v>
      </c>
      <c r="S74" s="38">
        <v>278424.56929999997</v>
      </c>
      <c r="T74" s="39">
        <v>535296.22957918001</v>
      </c>
      <c r="U74" s="37">
        <f t="shared" si="2"/>
        <v>3</v>
      </c>
      <c r="V74" s="6" t="s">
        <v>714</v>
      </c>
    </row>
    <row r="75" spans="1:22">
      <c r="A75" s="25">
        <f t="shared" si="7"/>
        <v>61</v>
      </c>
      <c r="B75" s="26">
        <f t="shared" si="8"/>
        <v>61</v>
      </c>
      <c r="C75" s="27" t="s">
        <v>109</v>
      </c>
      <c r="D75" s="27" t="s">
        <v>134</v>
      </c>
      <c r="E75" s="28">
        <f t="shared" si="5"/>
        <v>16035123.651882721</v>
      </c>
      <c r="F75" s="29">
        <v>3329933.36</v>
      </c>
      <c r="G75" s="29">
        <v>1569993.34</v>
      </c>
      <c r="H75" s="29">
        <v>496957.92</v>
      </c>
      <c r="I75" s="29">
        <v>903642.16</v>
      </c>
      <c r="J75" s="29">
        <v>0</v>
      </c>
      <c r="K75" s="29"/>
      <c r="L75" s="29"/>
      <c r="M75" s="29">
        <v>0</v>
      </c>
      <c r="N75" s="29">
        <v>0</v>
      </c>
      <c r="O75" s="29">
        <v>0</v>
      </c>
      <c r="P75" s="29">
        <v>9311700.5</v>
      </c>
      <c r="Q75" s="29">
        <v>0</v>
      </c>
      <c r="R75" s="29"/>
      <c r="S75" s="38"/>
      <c r="T75" s="39">
        <v>422896.37188271998</v>
      </c>
      <c r="U75" s="37">
        <f t="shared" si="2"/>
        <v>5</v>
      </c>
    </row>
    <row r="76" spans="1:22">
      <c r="A76" s="25">
        <f t="shared" si="3"/>
        <v>62</v>
      </c>
      <c r="B76" s="26">
        <f t="shared" si="4"/>
        <v>62</v>
      </c>
      <c r="C76" s="27" t="s">
        <v>109</v>
      </c>
      <c r="D76" s="27" t="s">
        <v>135</v>
      </c>
      <c r="E76" s="28">
        <f t="shared" si="5"/>
        <v>34443200.645936362</v>
      </c>
      <c r="F76" s="29">
        <v>6954265.3799999999</v>
      </c>
      <c r="G76" s="29">
        <v>2374323.58</v>
      </c>
      <c r="H76" s="29">
        <v>3305645.72</v>
      </c>
      <c r="I76" s="29">
        <v>2650517.1800000002</v>
      </c>
      <c r="J76" s="29"/>
      <c r="K76" s="29"/>
      <c r="L76" s="29"/>
      <c r="M76" s="29"/>
      <c r="N76" s="29">
        <v>7951460.7199999997</v>
      </c>
      <c r="O76" s="29"/>
      <c r="P76" s="29"/>
      <c r="Q76" s="29">
        <v>9695977.5800000001</v>
      </c>
      <c r="R76" s="29">
        <v>328083.39630000002</v>
      </c>
      <c r="S76" s="38">
        <v>44553.206299999998</v>
      </c>
      <c r="T76" s="39">
        <v>1138373.8833363601</v>
      </c>
      <c r="U76" s="37">
        <f t="shared" si="2"/>
        <v>6</v>
      </c>
      <c r="V76" s="6" t="s">
        <v>716</v>
      </c>
    </row>
    <row r="77" spans="1:22">
      <c r="A77" s="25">
        <f t="shared" si="3"/>
        <v>63</v>
      </c>
      <c r="B77" s="26">
        <f t="shared" si="4"/>
        <v>63</v>
      </c>
      <c r="C77" s="27" t="s">
        <v>109</v>
      </c>
      <c r="D77" s="27" t="s">
        <v>136</v>
      </c>
      <c r="E77" s="28">
        <f t="shared" si="5"/>
        <v>1171020.99</v>
      </c>
      <c r="F77" s="29"/>
      <c r="G77" s="29">
        <v>0</v>
      </c>
      <c r="H77" s="29">
        <v>0</v>
      </c>
      <c r="I77" s="29">
        <v>0</v>
      </c>
      <c r="J77" s="29">
        <v>1171020.99</v>
      </c>
      <c r="K77" s="29"/>
      <c r="L77" s="29"/>
      <c r="M77" s="29">
        <v>0</v>
      </c>
      <c r="N77" s="29"/>
      <c r="O77" s="29">
        <v>0</v>
      </c>
      <c r="P77" s="29"/>
      <c r="Q77" s="29"/>
      <c r="R77" s="29"/>
      <c r="S77" s="38"/>
      <c r="T77" s="39"/>
      <c r="U77" s="37">
        <f t="shared" si="2"/>
        <v>1</v>
      </c>
    </row>
    <row r="78" spans="1:22">
      <c r="A78" s="25">
        <f t="shared" si="3"/>
        <v>64</v>
      </c>
      <c r="B78" s="26">
        <f t="shared" si="4"/>
        <v>64</v>
      </c>
      <c r="C78" s="27" t="s">
        <v>109</v>
      </c>
      <c r="D78" s="27" t="s">
        <v>137</v>
      </c>
      <c r="E78" s="28">
        <f t="shared" si="5"/>
        <v>28502390.678428799</v>
      </c>
      <c r="F78" s="29">
        <v>7847760.9900000002</v>
      </c>
      <c r="G78" s="29">
        <v>5233500.26</v>
      </c>
      <c r="H78" s="29">
        <v>2299005.9700000002</v>
      </c>
      <c r="I78" s="29">
        <v>4120193.64</v>
      </c>
      <c r="J78" s="29"/>
      <c r="K78" s="29"/>
      <c r="L78" s="29"/>
      <c r="M78" s="29">
        <v>0</v>
      </c>
      <c r="N78" s="29">
        <v>0</v>
      </c>
      <c r="O78" s="29">
        <v>0</v>
      </c>
      <c r="P78" s="29">
        <v>0</v>
      </c>
      <c r="Q78" s="29">
        <v>7597182.2599999998</v>
      </c>
      <c r="R78" s="29">
        <v>504570.49900000001</v>
      </c>
      <c r="S78" s="38">
        <v>88504.399000000005</v>
      </c>
      <c r="T78" s="39">
        <v>811672.66042880004</v>
      </c>
      <c r="U78" s="37">
        <f t="shared" si="2"/>
        <v>5</v>
      </c>
      <c r="V78" s="6" t="s">
        <v>716</v>
      </c>
    </row>
    <row r="79" spans="1:22">
      <c r="A79" s="25">
        <f t="shared" si="3"/>
        <v>65</v>
      </c>
      <c r="B79" s="26">
        <f t="shared" si="4"/>
        <v>65</v>
      </c>
      <c r="C79" s="27" t="s">
        <v>109</v>
      </c>
      <c r="D79" s="27" t="s">
        <v>138</v>
      </c>
      <c r="E79" s="28">
        <f t="shared" ref="E79" si="9">SUBTOTAL(9,F79:T79)</f>
        <v>15568933.82189</v>
      </c>
      <c r="F79" s="29">
        <v>0</v>
      </c>
      <c r="G79" s="29">
        <v>0</v>
      </c>
      <c r="H79" s="29">
        <v>0</v>
      </c>
      <c r="I79" s="29">
        <v>0</v>
      </c>
      <c r="J79" s="29"/>
      <c r="K79" s="29"/>
      <c r="L79" s="29"/>
      <c r="M79" s="29">
        <v>0</v>
      </c>
      <c r="N79" s="29">
        <v>0</v>
      </c>
      <c r="O79" s="29">
        <v>0</v>
      </c>
      <c r="P79" s="29">
        <v>15562524.65</v>
      </c>
      <c r="Q79" s="29">
        <v>0</v>
      </c>
      <c r="R79" s="29"/>
      <c r="S79" s="38"/>
      <c r="T79" s="39">
        <v>6409.1718899999996</v>
      </c>
      <c r="U79" s="37">
        <f t="shared" ref="U79" si="10">COUNTIF(F79:Q79,"&gt;0")</f>
        <v>1</v>
      </c>
    </row>
    <row r="80" spans="1:22">
      <c r="A80" s="25">
        <f t="shared" si="3"/>
        <v>66</v>
      </c>
      <c r="B80" s="26">
        <f t="shared" si="4"/>
        <v>66</v>
      </c>
      <c r="C80" s="27" t="s">
        <v>109</v>
      </c>
      <c r="D80" s="27" t="s">
        <v>139</v>
      </c>
      <c r="E80" s="28">
        <f t="shared" si="5"/>
        <v>14757670.589566819</v>
      </c>
      <c r="F80" s="29"/>
      <c r="G80" s="29"/>
      <c r="H80" s="29">
        <v>1212218.3400000001</v>
      </c>
      <c r="I80" s="29"/>
      <c r="J80" s="29"/>
      <c r="K80" s="29"/>
      <c r="L80" s="29"/>
      <c r="M80" s="29">
        <v>0</v>
      </c>
      <c r="N80" s="29"/>
      <c r="O80" s="29">
        <v>0</v>
      </c>
      <c r="P80" s="29">
        <v>12904791.25</v>
      </c>
      <c r="Q80" s="29"/>
      <c r="R80" s="29"/>
      <c r="S80" s="38"/>
      <c r="T80" s="39">
        <v>640660.99956681998</v>
      </c>
      <c r="U80" s="37">
        <f t="shared" si="2"/>
        <v>2</v>
      </c>
    </row>
    <row r="81" spans="1:22">
      <c r="A81" s="25">
        <f t="shared" si="3"/>
        <v>67</v>
      </c>
      <c r="B81" s="26">
        <f t="shared" si="4"/>
        <v>67</v>
      </c>
      <c r="C81" s="27" t="s">
        <v>109</v>
      </c>
      <c r="D81" s="27" t="s">
        <v>140</v>
      </c>
      <c r="E81" s="28">
        <f t="shared" si="5"/>
        <v>14905757.105931221</v>
      </c>
      <c r="F81" s="29"/>
      <c r="G81" s="29"/>
      <c r="H81" s="29">
        <v>1218340.6599999999</v>
      </c>
      <c r="I81" s="29"/>
      <c r="J81" s="29"/>
      <c r="K81" s="29"/>
      <c r="L81" s="29"/>
      <c r="M81" s="29">
        <v>0</v>
      </c>
      <c r="N81" s="29"/>
      <c r="O81" s="29">
        <v>0</v>
      </c>
      <c r="P81" s="29">
        <v>13044527.99</v>
      </c>
      <c r="Q81" s="29"/>
      <c r="R81" s="29"/>
      <c r="S81" s="38"/>
      <c r="T81" s="39">
        <v>642888.45593121997</v>
      </c>
      <c r="U81" s="37">
        <f t="shared" si="2"/>
        <v>2</v>
      </c>
      <c r="V81" s="6" t="s">
        <v>714</v>
      </c>
    </row>
    <row r="82" spans="1:22">
      <c r="A82" s="25">
        <f t="shared" si="3"/>
        <v>68</v>
      </c>
      <c r="B82" s="26">
        <f t="shared" si="4"/>
        <v>68</v>
      </c>
      <c r="C82" s="27" t="s">
        <v>109</v>
      </c>
      <c r="D82" s="27" t="s">
        <v>141</v>
      </c>
      <c r="E82" s="28">
        <f t="shared" si="5"/>
        <v>9499544.7837941013</v>
      </c>
      <c r="F82" s="29">
        <v>6542286.3200000003</v>
      </c>
      <c r="G82" s="29">
        <v>0</v>
      </c>
      <c r="H82" s="29">
        <v>1697416.27</v>
      </c>
      <c r="I82" s="29">
        <v>0</v>
      </c>
      <c r="J82" s="29"/>
      <c r="K82" s="29"/>
      <c r="L82" s="29"/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937979.5906</v>
      </c>
      <c r="S82" s="38">
        <v>109643.8679</v>
      </c>
      <c r="T82" s="39">
        <v>212218.73529410001</v>
      </c>
      <c r="U82" s="37">
        <f t="shared" si="2"/>
        <v>2</v>
      </c>
    </row>
    <row r="83" spans="1:22">
      <c r="A83" s="25">
        <f t="shared" ref="A83:A147" si="11">+A82+1</f>
        <v>69</v>
      </c>
      <c r="B83" s="26">
        <f t="shared" ref="B83:B147" si="12">+B82+1</f>
        <v>69</v>
      </c>
      <c r="C83" s="27" t="s">
        <v>109</v>
      </c>
      <c r="D83" s="27" t="s">
        <v>142</v>
      </c>
      <c r="E83" s="28">
        <f t="shared" si="5"/>
        <v>6122093.3446254004</v>
      </c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>
        <v>5951792.4900000002</v>
      </c>
      <c r="R83" s="29"/>
      <c r="S83" s="38"/>
      <c r="T83" s="39">
        <v>170300.85462540001</v>
      </c>
      <c r="U83" s="37">
        <f t="shared" si="2"/>
        <v>1</v>
      </c>
    </row>
    <row r="84" spans="1:22">
      <c r="A84" s="25">
        <f t="shared" si="11"/>
        <v>70</v>
      </c>
      <c r="B84" s="26">
        <f t="shared" si="12"/>
        <v>70</v>
      </c>
      <c r="C84" s="27" t="s">
        <v>109</v>
      </c>
      <c r="D84" s="27" t="s">
        <v>143</v>
      </c>
      <c r="E84" s="28">
        <f t="shared" si="5"/>
        <v>13180476.834345801</v>
      </c>
      <c r="F84" s="29"/>
      <c r="G84" s="29"/>
      <c r="H84" s="29"/>
      <c r="I84" s="29"/>
      <c r="J84" s="29"/>
      <c r="K84" s="29"/>
      <c r="L84" s="29"/>
      <c r="M84" s="29"/>
      <c r="N84" s="29">
        <v>8640336.7400000002</v>
      </c>
      <c r="O84" s="29"/>
      <c r="P84" s="29"/>
      <c r="Q84" s="29">
        <v>4367516.82</v>
      </c>
      <c r="R84" s="29"/>
      <c r="S84" s="38"/>
      <c r="T84" s="39">
        <v>172623.27434579999</v>
      </c>
      <c r="U84" s="37">
        <f t="shared" si="2"/>
        <v>2</v>
      </c>
    </row>
    <row r="85" spans="1:22">
      <c r="A85" s="25">
        <f t="shared" si="11"/>
        <v>71</v>
      </c>
      <c r="B85" s="26">
        <f t="shared" si="12"/>
        <v>71</v>
      </c>
      <c r="C85" s="27" t="s">
        <v>109</v>
      </c>
      <c r="D85" s="27" t="s">
        <v>144</v>
      </c>
      <c r="E85" s="28">
        <f>SUBTOTAL(9,F85:T85)</f>
        <v>7294260.8670106996</v>
      </c>
      <c r="F85" s="29">
        <v>5775011.7999999998</v>
      </c>
      <c r="G85" s="29">
        <v>0</v>
      </c>
      <c r="H85" s="29">
        <v>0</v>
      </c>
      <c r="I85" s="29">
        <v>0</v>
      </c>
      <c r="J85" s="29"/>
      <c r="K85" s="29"/>
      <c r="L85" s="29"/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1233787.3954</v>
      </c>
      <c r="S85" s="38">
        <v>100001.5141</v>
      </c>
      <c r="T85" s="39">
        <v>185460.1575107</v>
      </c>
      <c r="U85" s="37">
        <f>COUNTIF(F85:Q85,"&gt;0")</f>
        <v>1</v>
      </c>
      <c r="V85" s="6" t="s">
        <v>716</v>
      </c>
    </row>
    <row r="86" spans="1:22">
      <c r="A86" s="25">
        <f t="shared" si="11"/>
        <v>72</v>
      </c>
      <c r="B86" s="26">
        <f t="shared" si="12"/>
        <v>72</v>
      </c>
      <c r="C86" s="27" t="s">
        <v>109</v>
      </c>
      <c r="D86" s="27" t="s">
        <v>145</v>
      </c>
      <c r="E86" s="28">
        <f t="shared" si="5"/>
        <v>6961640.1664998997</v>
      </c>
      <c r="F86" s="29"/>
      <c r="G86" s="29"/>
      <c r="H86" s="29"/>
      <c r="I86" s="29"/>
      <c r="J86" s="29"/>
      <c r="K86" s="29"/>
      <c r="L86" s="29"/>
      <c r="M86" s="29">
        <v>0</v>
      </c>
      <c r="N86" s="29"/>
      <c r="O86" s="29">
        <v>0</v>
      </c>
      <c r="P86" s="29"/>
      <c r="Q86" s="29">
        <v>6748339.8099999996</v>
      </c>
      <c r="R86" s="29"/>
      <c r="S86" s="38"/>
      <c r="T86" s="39">
        <v>213300.35649989999</v>
      </c>
      <c r="U86" s="37">
        <f t="shared" ref="U86:U155" si="13">COUNTIF(F86:Q86,"&gt;0")</f>
        <v>1</v>
      </c>
    </row>
    <row r="87" spans="1:22">
      <c r="A87" s="25">
        <f t="shared" si="11"/>
        <v>73</v>
      </c>
      <c r="B87" s="26">
        <f t="shared" si="12"/>
        <v>73</v>
      </c>
      <c r="C87" s="27" t="s">
        <v>109</v>
      </c>
      <c r="D87" s="27" t="s">
        <v>146</v>
      </c>
      <c r="E87" s="28">
        <f t="shared" si="5"/>
        <v>31419194.676773801</v>
      </c>
      <c r="F87" s="29">
        <v>9954639.8599999994</v>
      </c>
      <c r="G87" s="29">
        <v>6212728.6200000001</v>
      </c>
      <c r="H87" s="29"/>
      <c r="I87" s="29">
        <v>4876418.04</v>
      </c>
      <c r="J87" s="29"/>
      <c r="K87" s="29"/>
      <c r="L87" s="29"/>
      <c r="M87" s="29">
        <v>0</v>
      </c>
      <c r="N87" s="29">
        <v>9984420.9700000007</v>
      </c>
      <c r="O87" s="29">
        <v>0</v>
      </c>
      <c r="P87" s="29"/>
      <c r="Q87" s="29"/>
      <c r="R87" s="29"/>
      <c r="S87" s="38"/>
      <c r="T87" s="39">
        <v>390987.1867738</v>
      </c>
      <c r="U87" s="37">
        <f t="shared" si="13"/>
        <v>4</v>
      </c>
      <c r="V87" s="6" t="s">
        <v>714</v>
      </c>
    </row>
    <row r="88" spans="1:22" s="5" customFormat="1">
      <c r="A88" s="25">
        <f t="shared" si="11"/>
        <v>74</v>
      </c>
      <c r="B88" s="26">
        <f t="shared" si="12"/>
        <v>74</v>
      </c>
      <c r="C88" s="42" t="s">
        <v>718</v>
      </c>
      <c r="D88" s="27" t="s">
        <v>147</v>
      </c>
      <c r="E88" s="28">
        <f t="shared" ref="E88:E157" si="14">SUBTOTAL(9,F88:T88)</f>
        <v>9021353.7382023316</v>
      </c>
      <c r="F88" s="28"/>
      <c r="G88" s="28"/>
      <c r="H88" s="28"/>
      <c r="I88" s="28"/>
      <c r="J88" s="28"/>
      <c r="K88" s="28"/>
      <c r="L88" s="28"/>
      <c r="M88" s="28">
        <v>8608489.9199999999</v>
      </c>
      <c r="N88" s="28"/>
      <c r="O88" s="28"/>
      <c r="P88" s="28"/>
      <c r="Q88" s="28"/>
      <c r="R88" s="28">
        <v>162285.00531609601</v>
      </c>
      <c r="S88" s="28">
        <v>24000</v>
      </c>
      <c r="T88" s="28">
        <v>226578.812886236</v>
      </c>
      <c r="U88" s="37">
        <f t="shared" si="13"/>
        <v>1</v>
      </c>
    </row>
    <row r="89" spans="1:22">
      <c r="A89" s="25">
        <f t="shared" si="11"/>
        <v>75</v>
      </c>
      <c r="B89" s="26">
        <f t="shared" si="12"/>
        <v>75</v>
      </c>
      <c r="C89" s="27" t="s">
        <v>109</v>
      </c>
      <c r="D89" s="27" t="s">
        <v>149</v>
      </c>
      <c r="E89" s="28">
        <f t="shared" si="14"/>
        <v>29481765.911612157</v>
      </c>
      <c r="F89" s="29">
        <v>0</v>
      </c>
      <c r="G89" s="29">
        <v>0</v>
      </c>
      <c r="H89" s="29"/>
      <c r="I89" s="29">
        <v>0</v>
      </c>
      <c r="J89" s="29">
        <v>0</v>
      </c>
      <c r="K89" s="29"/>
      <c r="L89" s="29"/>
      <c r="M89" s="29">
        <v>0</v>
      </c>
      <c r="N89" s="29">
        <v>12527051.33</v>
      </c>
      <c r="O89" s="29">
        <v>0</v>
      </c>
      <c r="P89" s="29">
        <v>16115638.25</v>
      </c>
      <c r="Q89" s="29">
        <v>0</v>
      </c>
      <c r="R89" s="29"/>
      <c r="S89" s="38"/>
      <c r="T89" s="39">
        <v>839076.33161215996</v>
      </c>
      <c r="U89" s="37">
        <f t="shared" si="13"/>
        <v>2</v>
      </c>
    </row>
    <row r="90" spans="1:22">
      <c r="A90" s="25">
        <f t="shared" si="11"/>
        <v>76</v>
      </c>
      <c r="B90" s="26">
        <f t="shared" si="12"/>
        <v>76</v>
      </c>
      <c r="C90" s="27" t="s">
        <v>109</v>
      </c>
      <c r="D90" s="27" t="s">
        <v>150</v>
      </c>
      <c r="E90" s="28">
        <f t="shared" si="14"/>
        <v>10485475.24536532</v>
      </c>
      <c r="F90" s="29"/>
      <c r="G90" s="29">
        <v>2315850.2599999998</v>
      </c>
      <c r="H90" s="29">
        <v>1057009.1599999999</v>
      </c>
      <c r="I90" s="29"/>
      <c r="J90" s="29">
        <v>0</v>
      </c>
      <c r="K90" s="29"/>
      <c r="L90" s="29"/>
      <c r="M90" s="29">
        <v>0</v>
      </c>
      <c r="N90" s="29">
        <v>6974369.0800000001</v>
      </c>
      <c r="O90" s="29">
        <v>0</v>
      </c>
      <c r="P90" s="29">
        <v>0</v>
      </c>
      <c r="Q90" s="29">
        <v>0</v>
      </c>
      <c r="R90" s="29"/>
      <c r="S90" s="38"/>
      <c r="T90" s="39">
        <v>138246.74536532001</v>
      </c>
      <c r="U90" s="37">
        <f t="shared" si="13"/>
        <v>3</v>
      </c>
    </row>
    <row r="91" spans="1:22">
      <c r="A91" s="25">
        <f t="shared" si="11"/>
        <v>77</v>
      </c>
      <c r="B91" s="26">
        <f t="shared" si="12"/>
        <v>77</v>
      </c>
      <c r="C91" s="27" t="s">
        <v>109</v>
      </c>
      <c r="D91" s="27" t="s">
        <v>151</v>
      </c>
      <c r="E91" s="28">
        <f t="shared" si="14"/>
        <v>5574102.9828846604</v>
      </c>
      <c r="F91" s="29">
        <v>1651323.46</v>
      </c>
      <c r="G91" s="29"/>
      <c r="H91" s="29">
        <v>819773.26</v>
      </c>
      <c r="I91" s="29">
        <v>732192.34</v>
      </c>
      <c r="J91" s="29"/>
      <c r="K91" s="29"/>
      <c r="L91" s="29"/>
      <c r="M91" s="29">
        <v>0</v>
      </c>
      <c r="N91" s="29"/>
      <c r="O91" s="29">
        <v>0</v>
      </c>
      <c r="P91" s="29">
        <v>1813665.02</v>
      </c>
      <c r="Q91" s="29">
        <v>0</v>
      </c>
      <c r="R91" s="29"/>
      <c r="S91" s="38"/>
      <c r="T91" s="39">
        <v>557148.90288466006</v>
      </c>
      <c r="U91" s="37">
        <f t="shared" si="13"/>
        <v>4</v>
      </c>
    </row>
    <row r="92" spans="1:22">
      <c r="A92" s="25">
        <f t="shared" si="11"/>
        <v>78</v>
      </c>
      <c r="B92" s="26">
        <f t="shared" si="12"/>
        <v>78</v>
      </c>
      <c r="C92" s="27" t="s">
        <v>109</v>
      </c>
      <c r="D92" s="27" t="s">
        <v>152</v>
      </c>
      <c r="E92" s="28">
        <f t="shared" si="14"/>
        <v>2006872.7686219998</v>
      </c>
      <c r="F92" s="29">
        <v>0</v>
      </c>
      <c r="G92" s="29">
        <v>0</v>
      </c>
      <c r="H92" s="29">
        <v>0</v>
      </c>
      <c r="I92" s="29">
        <v>0</v>
      </c>
      <c r="J92" s="29">
        <v>1842675.65</v>
      </c>
      <c r="K92" s="29"/>
      <c r="L92" s="29"/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123984.47</v>
      </c>
      <c r="S92" s="29"/>
      <c r="T92" s="39">
        <v>40212.648622000001</v>
      </c>
      <c r="U92" s="37">
        <f t="shared" si="13"/>
        <v>1</v>
      </c>
    </row>
    <row r="93" spans="1:22">
      <c r="A93" s="25">
        <f t="shared" si="11"/>
        <v>79</v>
      </c>
      <c r="B93" s="26">
        <f t="shared" si="12"/>
        <v>79</v>
      </c>
      <c r="C93" s="27" t="s">
        <v>109</v>
      </c>
      <c r="D93" s="27" t="s">
        <v>153</v>
      </c>
      <c r="E93" s="28">
        <f t="shared" si="14"/>
        <v>2008071.8906700001</v>
      </c>
      <c r="F93" s="29">
        <v>0</v>
      </c>
      <c r="G93" s="29">
        <v>0</v>
      </c>
      <c r="H93" s="29">
        <v>0</v>
      </c>
      <c r="I93" s="29">
        <v>0</v>
      </c>
      <c r="J93" s="29">
        <v>1840005.31</v>
      </c>
      <c r="K93" s="29"/>
      <c r="L93" s="29"/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127902.76</v>
      </c>
      <c r="S93" s="29"/>
      <c r="T93" s="39">
        <v>40163.820670000001</v>
      </c>
      <c r="U93" s="37">
        <f t="shared" si="13"/>
        <v>1</v>
      </c>
    </row>
    <row r="94" spans="1:22">
      <c r="A94" s="25">
        <f t="shared" si="11"/>
        <v>80</v>
      </c>
      <c r="B94" s="26">
        <f t="shared" si="12"/>
        <v>80</v>
      </c>
      <c r="C94" s="27" t="s">
        <v>109</v>
      </c>
      <c r="D94" s="27" t="s">
        <v>154</v>
      </c>
      <c r="E94" s="28">
        <f t="shared" si="14"/>
        <v>2143571.541216</v>
      </c>
      <c r="F94" s="29">
        <v>0</v>
      </c>
      <c r="G94" s="29">
        <v>0</v>
      </c>
      <c r="H94" s="29">
        <v>0</v>
      </c>
      <c r="I94" s="29">
        <v>0</v>
      </c>
      <c r="J94" s="29">
        <v>1980515.44</v>
      </c>
      <c r="K94" s="29"/>
      <c r="L94" s="29"/>
      <c r="M94" s="29">
        <v>0</v>
      </c>
      <c r="N94" s="29"/>
      <c r="O94" s="29">
        <v>0</v>
      </c>
      <c r="P94" s="29">
        <v>0</v>
      </c>
      <c r="Q94" s="29"/>
      <c r="R94" s="29">
        <v>123857.99</v>
      </c>
      <c r="S94" s="38"/>
      <c r="T94" s="39">
        <f>+(1955545.43-R94-S94)*2.14/100</f>
        <v>39198.111216000005</v>
      </c>
      <c r="U94" s="37">
        <f t="shared" si="13"/>
        <v>1</v>
      </c>
    </row>
    <row r="95" spans="1:22">
      <c r="A95" s="25">
        <f t="shared" si="11"/>
        <v>81</v>
      </c>
      <c r="B95" s="26">
        <f t="shared" si="12"/>
        <v>81</v>
      </c>
      <c r="C95" s="27" t="s">
        <v>109</v>
      </c>
      <c r="D95" s="27" t="s">
        <v>155</v>
      </c>
      <c r="E95" s="28">
        <f t="shared" si="14"/>
        <v>856186.02</v>
      </c>
      <c r="F95" s="29">
        <v>0</v>
      </c>
      <c r="G95" s="29">
        <v>0</v>
      </c>
      <c r="H95" s="29">
        <v>0</v>
      </c>
      <c r="I95" s="29">
        <v>0</v>
      </c>
      <c r="J95" s="29">
        <v>856186.02</v>
      </c>
      <c r="K95" s="29"/>
      <c r="L95" s="29"/>
      <c r="M95" s="29">
        <v>0</v>
      </c>
      <c r="N95" s="29">
        <v>0</v>
      </c>
      <c r="O95" s="29">
        <v>0</v>
      </c>
      <c r="P95" s="29"/>
      <c r="Q95" s="29"/>
      <c r="R95" s="29"/>
      <c r="S95" s="38"/>
      <c r="T95" s="39"/>
      <c r="U95" s="37">
        <f t="shared" si="13"/>
        <v>1</v>
      </c>
    </row>
    <row r="96" spans="1:22">
      <c r="A96" s="25">
        <f t="shared" si="11"/>
        <v>82</v>
      </c>
      <c r="B96" s="26">
        <f t="shared" si="12"/>
        <v>82</v>
      </c>
      <c r="C96" s="27" t="s">
        <v>109</v>
      </c>
      <c r="D96" s="27" t="s">
        <v>156</v>
      </c>
      <c r="E96" s="28">
        <f t="shared" si="14"/>
        <v>2296257.4311860004</v>
      </c>
      <c r="F96" s="29">
        <v>0</v>
      </c>
      <c r="G96" s="29">
        <v>0</v>
      </c>
      <c r="H96" s="29"/>
      <c r="I96" s="29">
        <v>0</v>
      </c>
      <c r="J96" s="29">
        <v>2082908.19</v>
      </c>
      <c r="K96" s="29"/>
      <c r="L96" s="29"/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199499.01</v>
      </c>
      <c r="S96" s="38">
        <v>2000</v>
      </c>
      <c r="T96" s="39">
        <v>11850.231186000001</v>
      </c>
      <c r="U96" s="37">
        <f t="shared" si="13"/>
        <v>1</v>
      </c>
      <c r="V96" s="6" t="s">
        <v>716</v>
      </c>
    </row>
    <row r="97" spans="1:22">
      <c r="A97" s="25">
        <f t="shared" si="11"/>
        <v>83</v>
      </c>
      <c r="B97" s="26">
        <f t="shared" si="12"/>
        <v>83</v>
      </c>
      <c r="C97" s="27" t="s">
        <v>109</v>
      </c>
      <c r="D97" s="27" t="s">
        <v>157</v>
      </c>
      <c r="E97" s="28">
        <f t="shared" si="14"/>
        <v>14004698.13724456</v>
      </c>
      <c r="F97" s="29">
        <v>8268601.6299999999</v>
      </c>
      <c r="G97" s="29"/>
      <c r="H97" s="29">
        <v>3198417.38</v>
      </c>
      <c r="I97" s="29"/>
      <c r="J97" s="29"/>
      <c r="K97" s="29"/>
      <c r="L97" s="29"/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1945255.4768000001</v>
      </c>
      <c r="S97" s="38">
        <v>203313.06280000001</v>
      </c>
      <c r="T97" s="39">
        <v>389110.58764455997</v>
      </c>
      <c r="U97" s="37">
        <f t="shared" si="13"/>
        <v>2</v>
      </c>
    </row>
    <row r="98" spans="1:22">
      <c r="A98" s="25">
        <f t="shared" si="11"/>
        <v>84</v>
      </c>
      <c r="B98" s="26">
        <f t="shared" si="12"/>
        <v>84</v>
      </c>
      <c r="C98" s="27" t="s">
        <v>109</v>
      </c>
      <c r="D98" s="27" t="s">
        <v>158</v>
      </c>
      <c r="E98" s="28">
        <f t="shared" si="14"/>
        <v>6920739.4009156777</v>
      </c>
      <c r="F98" s="29">
        <v>0</v>
      </c>
      <c r="G98" s="29"/>
      <c r="H98" s="29">
        <v>3491728.21</v>
      </c>
      <c r="I98" s="29"/>
      <c r="J98" s="29"/>
      <c r="K98" s="29"/>
      <c r="L98" s="29"/>
      <c r="M98" s="29">
        <v>0</v>
      </c>
      <c r="N98" s="29">
        <v>0</v>
      </c>
      <c r="O98" s="29">
        <v>0</v>
      </c>
      <c r="P98" s="29">
        <v>0</v>
      </c>
      <c r="Q98" s="29"/>
      <c r="R98" s="29">
        <v>2595059.9045922202</v>
      </c>
      <c r="S98" s="38">
        <v>223901.30645922199</v>
      </c>
      <c r="T98" s="39">
        <v>610049.97986423504</v>
      </c>
      <c r="U98" s="37">
        <f t="shared" si="13"/>
        <v>1</v>
      </c>
    </row>
    <row r="99" spans="1:22">
      <c r="A99" s="25">
        <f t="shared" si="11"/>
        <v>85</v>
      </c>
      <c r="B99" s="26">
        <f t="shared" si="12"/>
        <v>85</v>
      </c>
      <c r="C99" s="27" t="s">
        <v>109</v>
      </c>
      <c r="D99" s="27" t="s">
        <v>159</v>
      </c>
      <c r="E99" s="28">
        <f t="shared" si="14"/>
        <v>10691923.15430904</v>
      </c>
      <c r="F99" s="29">
        <v>2770302.43</v>
      </c>
      <c r="G99" s="29"/>
      <c r="H99" s="31">
        <v>902758.42</v>
      </c>
      <c r="I99" s="29"/>
      <c r="J99" s="29"/>
      <c r="K99" s="29"/>
      <c r="L99" s="29"/>
      <c r="M99" s="29">
        <v>0</v>
      </c>
      <c r="N99" s="29">
        <v>6779379.8200000003</v>
      </c>
      <c r="O99" s="29">
        <v>0</v>
      </c>
      <c r="P99" s="29">
        <v>0</v>
      </c>
      <c r="Q99" s="29">
        <v>0</v>
      </c>
      <c r="R99" s="29"/>
      <c r="S99" s="38"/>
      <c r="T99" s="39">
        <v>239482.48430904001</v>
      </c>
      <c r="U99" s="37">
        <f t="shared" si="13"/>
        <v>3</v>
      </c>
    </row>
    <row r="100" spans="1:22">
      <c r="A100" s="25">
        <f t="shared" si="11"/>
        <v>86</v>
      </c>
      <c r="B100" s="26">
        <f t="shared" si="12"/>
        <v>86</v>
      </c>
      <c r="C100" s="27" t="s">
        <v>109</v>
      </c>
      <c r="D100" s="27" t="s">
        <v>160</v>
      </c>
      <c r="E100" s="28">
        <f t="shared" si="14"/>
        <v>5198445.9075821005</v>
      </c>
      <c r="F100" s="29">
        <v>1643046.08</v>
      </c>
      <c r="G100" s="29"/>
      <c r="H100" s="29"/>
      <c r="I100" s="29"/>
      <c r="J100" s="29"/>
      <c r="K100" s="29"/>
      <c r="L100" s="29"/>
      <c r="M100" s="29">
        <v>0</v>
      </c>
      <c r="N100" s="29">
        <v>3461614.25</v>
      </c>
      <c r="O100" s="29">
        <v>0</v>
      </c>
      <c r="P100" s="29">
        <v>0</v>
      </c>
      <c r="Q100" s="29">
        <v>0</v>
      </c>
      <c r="R100" s="29"/>
      <c r="S100" s="38"/>
      <c r="T100" s="39">
        <v>93785.577582099999</v>
      </c>
      <c r="U100" s="37">
        <f t="shared" si="13"/>
        <v>2</v>
      </c>
    </row>
    <row r="101" spans="1:22">
      <c r="A101" s="25">
        <f t="shared" si="11"/>
        <v>87</v>
      </c>
      <c r="B101" s="26">
        <f t="shared" si="12"/>
        <v>87</v>
      </c>
      <c r="C101" s="27" t="s">
        <v>109</v>
      </c>
      <c r="D101" s="27" t="s">
        <v>161</v>
      </c>
      <c r="E101" s="28">
        <f t="shared" si="14"/>
        <v>3305142.0224692798</v>
      </c>
      <c r="F101" s="29"/>
      <c r="G101" s="29"/>
      <c r="H101" s="29">
        <v>417598.24</v>
      </c>
      <c r="I101" s="29"/>
      <c r="J101" s="29"/>
      <c r="K101" s="29"/>
      <c r="L101" s="29"/>
      <c r="M101" s="29">
        <v>0</v>
      </c>
      <c r="N101" s="29">
        <v>2705657.8</v>
      </c>
      <c r="O101" s="29">
        <v>0</v>
      </c>
      <c r="P101" s="29">
        <v>0</v>
      </c>
      <c r="Q101" s="29">
        <v>0</v>
      </c>
      <c r="R101" s="29"/>
      <c r="S101" s="38"/>
      <c r="T101" s="39">
        <v>181885.98246927999</v>
      </c>
      <c r="U101" s="37">
        <f t="shared" si="13"/>
        <v>2</v>
      </c>
      <c r="V101" s="6" t="s">
        <v>714</v>
      </c>
    </row>
    <row r="102" spans="1:22">
      <c r="A102" s="25">
        <f t="shared" si="11"/>
        <v>88</v>
      </c>
      <c r="B102" s="26">
        <f t="shared" si="12"/>
        <v>88</v>
      </c>
      <c r="C102" s="27" t="s">
        <v>109</v>
      </c>
      <c r="D102" s="27" t="s">
        <v>162</v>
      </c>
      <c r="E102" s="28">
        <f t="shared" si="14"/>
        <v>12076236.352672001</v>
      </c>
      <c r="F102" s="29">
        <v>6274794.4500000002</v>
      </c>
      <c r="G102" s="29"/>
      <c r="H102" s="29">
        <v>2287360.73</v>
      </c>
      <c r="I102" s="29">
        <v>3125878.3</v>
      </c>
      <c r="J102" s="29"/>
      <c r="K102" s="29"/>
      <c r="L102" s="29"/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75835.89</v>
      </c>
      <c r="S102" s="38">
        <v>18000</v>
      </c>
      <c r="T102" s="39">
        <v>294366.98267200001</v>
      </c>
      <c r="U102" s="37">
        <f t="shared" si="13"/>
        <v>3</v>
      </c>
      <c r="V102" s="6" t="s">
        <v>716</v>
      </c>
    </row>
    <row r="103" spans="1:22">
      <c r="A103" s="25">
        <f t="shared" si="11"/>
        <v>89</v>
      </c>
      <c r="B103" s="26">
        <f t="shared" si="12"/>
        <v>89</v>
      </c>
      <c r="C103" s="27" t="s">
        <v>109</v>
      </c>
      <c r="D103" s="27" t="s">
        <v>163</v>
      </c>
      <c r="E103" s="28">
        <f t="shared" si="14"/>
        <v>11581857.306039998</v>
      </c>
      <c r="F103" s="29">
        <v>6320010.1399999997</v>
      </c>
      <c r="G103" s="29"/>
      <c r="H103" s="29">
        <v>1824432.9</v>
      </c>
      <c r="I103" s="29">
        <v>3052610.51</v>
      </c>
      <c r="J103" s="29"/>
      <c r="K103" s="29"/>
      <c r="L103" s="29"/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75653.789999999994</v>
      </c>
      <c r="S103" s="38">
        <v>18000</v>
      </c>
      <c r="T103" s="39">
        <v>291149.96604000003</v>
      </c>
      <c r="U103" s="37">
        <f t="shared" si="13"/>
        <v>3</v>
      </c>
      <c r="V103" s="6" t="s">
        <v>716</v>
      </c>
    </row>
    <row r="104" spans="1:22">
      <c r="A104" s="25">
        <f t="shared" si="11"/>
        <v>90</v>
      </c>
      <c r="B104" s="26">
        <f t="shared" si="12"/>
        <v>90</v>
      </c>
      <c r="C104" s="27" t="s">
        <v>109</v>
      </c>
      <c r="D104" s="27" t="s">
        <v>164</v>
      </c>
      <c r="E104" s="28">
        <f t="shared" si="14"/>
        <v>9582308.6759980023</v>
      </c>
      <c r="F104" s="29">
        <v>6362537.4000000004</v>
      </c>
      <c r="G104" s="29"/>
      <c r="H104" s="29"/>
      <c r="I104" s="29">
        <v>2832101.15</v>
      </c>
      <c r="J104" s="29"/>
      <c r="K104" s="29"/>
      <c r="L104" s="29"/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75730.05</v>
      </c>
      <c r="S104" s="38">
        <v>18000</v>
      </c>
      <c r="T104" s="39">
        <v>293940.07599799999</v>
      </c>
      <c r="U104" s="37">
        <f t="shared" si="13"/>
        <v>2</v>
      </c>
      <c r="V104" s="6" t="s">
        <v>716</v>
      </c>
    </row>
    <row r="105" spans="1:22">
      <c r="A105" s="25">
        <f t="shared" si="11"/>
        <v>91</v>
      </c>
      <c r="B105" s="26">
        <f t="shared" si="12"/>
        <v>91</v>
      </c>
      <c r="C105" s="27" t="s">
        <v>109</v>
      </c>
      <c r="D105" s="27" t="s">
        <v>165</v>
      </c>
      <c r="E105" s="28">
        <f t="shared" si="14"/>
        <v>2250491.4753760803</v>
      </c>
      <c r="F105" s="29"/>
      <c r="G105" s="29">
        <v>1524520.14</v>
      </c>
      <c r="H105" s="29">
        <v>642270.27</v>
      </c>
      <c r="I105" s="29"/>
      <c r="J105" s="29"/>
      <c r="K105" s="29"/>
      <c r="L105" s="29"/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/>
      <c r="S105" s="38"/>
      <c r="T105" s="39">
        <v>83701.065376080005</v>
      </c>
      <c r="U105" s="37">
        <f t="shared" si="13"/>
        <v>2</v>
      </c>
    </row>
    <row r="106" spans="1:22">
      <c r="A106" s="25">
        <f t="shared" si="11"/>
        <v>92</v>
      </c>
      <c r="B106" s="26">
        <f t="shared" si="12"/>
        <v>92</v>
      </c>
      <c r="C106" s="27" t="s">
        <v>109</v>
      </c>
      <c r="D106" s="27" t="s">
        <v>166</v>
      </c>
      <c r="E106" s="28">
        <f t="shared" si="14"/>
        <v>2251928.7114039203</v>
      </c>
      <c r="F106" s="29"/>
      <c r="G106" s="29">
        <v>588065.09</v>
      </c>
      <c r="H106" s="29"/>
      <c r="I106" s="29">
        <v>500447.33</v>
      </c>
      <c r="J106" s="29">
        <v>469911.83</v>
      </c>
      <c r="K106" s="29"/>
      <c r="L106" s="29"/>
      <c r="M106" s="29">
        <v>0</v>
      </c>
      <c r="N106" s="29"/>
      <c r="O106" s="29">
        <v>0</v>
      </c>
      <c r="P106" s="29">
        <v>0</v>
      </c>
      <c r="Q106" s="29">
        <v>0</v>
      </c>
      <c r="R106" s="29">
        <v>513326.799</v>
      </c>
      <c r="S106" s="38">
        <v>73858.718200000003</v>
      </c>
      <c r="T106" s="39">
        <v>106318.94420391999</v>
      </c>
      <c r="U106" s="37">
        <f t="shared" si="13"/>
        <v>3</v>
      </c>
      <c r="V106" s="6" t="s">
        <v>714</v>
      </c>
    </row>
    <row r="107" spans="1:22">
      <c r="A107" s="25">
        <f t="shared" si="11"/>
        <v>93</v>
      </c>
      <c r="B107" s="26">
        <f t="shared" si="12"/>
        <v>93</v>
      </c>
      <c r="C107" s="27" t="s">
        <v>109</v>
      </c>
      <c r="D107" s="27" t="s">
        <v>167</v>
      </c>
      <c r="E107" s="28">
        <f t="shared" si="14"/>
        <v>32141161.942086641</v>
      </c>
      <c r="F107" s="29"/>
      <c r="G107" s="29"/>
      <c r="H107" s="29">
        <v>1782159.18</v>
      </c>
      <c r="I107" s="43"/>
      <c r="J107" s="29"/>
      <c r="K107" s="29"/>
      <c r="L107" s="29"/>
      <c r="M107" s="29"/>
      <c r="N107" s="29">
        <v>8780721.7100000009</v>
      </c>
      <c r="O107" s="29">
        <v>0</v>
      </c>
      <c r="P107" s="29">
        <v>11935726.949999999</v>
      </c>
      <c r="Q107" s="29">
        <v>6294505.1200000001</v>
      </c>
      <c r="R107" s="29">
        <v>2476576.1688999999</v>
      </c>
      <c r="S107" s="38">
        <v>256883.5135</v>
      </c>
      <c r="T107" s="39">
        <v>614589.29968664004</v>
      </c>
      <c r="U107" s="37">
        <f t="shared" si="13"/>
        <v>4</v>
      </c>
      <c r="V107" s="6" t="s">
        <v>716</v>
      </c>
    </row>
    <row r="108" spans="1:22">
      <c r="A108" s="25">
        <f t="shared" si="11"/>
        <v>94</v>
      </c>
      <c r="B108" s="26">
        <f t="shared" si="12"/>
        <v>94</v>
      </c>
      <c r="C108" s="27" t="s">
        <v>109</v>
      </c>
      <c r="D108" s="27" t="s">
        <v>168</v>
      </c>
      <c r="E108" s="28">
        <f t="shared" si="14"/>
        <v>31700667.852847081</v>
      </c>
      <c r="F108" s="29"/>
      <c r="G108" s="29">
        <v>3984439.31</v>
      </c>
      <c r="H108" s="29">
        <v>3146864.52</v>
      </c>
      <c r="I108" s="29">
        <v>2898802.96</v>
      </c>
      <c r="J108" s="29">
        <v>0</v>
      </c>
      <c r="K108" s="29"/>
      <c r="L108" s="29"/>
      <c r="M108" s="29">
        <v>0</v>
      </c>
      <c r="N108" s="29">
        <v>9859124.0999999996</v>
      </c>
      <c r="O108" s="29">
        <v>0</v>
      </c>
      <c r="P108" s="29">
        <v>6508599.5899999999</v>
      </c>
      <c r="Q108" s="29">
        <v>3276300</v>
      </c>
      <c r="R108" s="29">
        <v>434057.5</v>
      </c>
      <c r="S108" s="38">
        <v>24000</v>
      </c>
      <c r="T108" s="39">
        <v>1568479.87284708</v>
      </c>
      <c r="U108" s="37">
        <f t="shared" si="13"/>
        <v>6</v>
      </c>
    </row>
    <row r="109" spans="1:22">
      <c r="A109" s="25">
        <f t="shared" si="11"/>
        <v>95</v>
      </c>
      <c r="B109" s="26">
        <f t="shared" si="12"/>
        <v>95</v>
      </c>
      <c r="C109" s="27" t="s">
        <v>109</v>
      </c>
      <c r="D109" s="27" t="s">
        <v>169</v>
      </c>
      <c r="E109" s="28">
        <f t="shared" si="14"/>
        <v>17200495.257108919</v>
      </c>
      <c r="F109" s="29"/>
      <c r="G109" s="29">
        <v>2586516.65</v>
      </c>
      <c r="H109" s="29">
        <v>2734513.52</v>
      </c>
      <c r="I109" s="43"/>
      <c r="J109" s="29">
        <v>0</v>
      </c>
      <c r="K109" s="29"/>
      <c r="L109" s="29"/>
      <c r="M109" s="29">
        <v>0</v>
      </c>
      <c r="N109" s="29">
        <v>9356498.1500000004</v>
      </c>
      <c r="O109" s="29">
        <v>0</v>
      </c>
      <c r="P109" s="29"/>
      <c r="Q109" s="29">
        <v>1381241.93</v>
      </c>
      <c r="R109" s="29">
        <v>311041.28110000002</v>
      </c>
      <c r="S109" s="38">
        <v>45051.6011</v>
      </c>
      <c r="T109" s="39">
        <v>785632.12490892003</v>
      </c>
      <c r="U109" s="37">
        <f t="shared" si="13"/>
        <v>4</v>
      </c>
      <c r="V109" s="6" t="s">
        <v>716</v>
      </c>
    </row>
    <row r="110" spans="1:22">
      <c r="A110" s="25">
        <f t="shared" si="11"/>
        <v>96</v>
      </c>
      <c r="B110" s="26">
        <f t="shared" si="12"/>
        <v>96</v>
      </c>
      <c r="C110" s="27" t="s">
        <v>109</v>
      </c>
      <c r="D110" s="27" t="s">
        <v>170</v>
      </c>
      <c r="E110" s="28">
        <f t="shared" si="14"/>
        <v>1092667.3</v>
      </c>
      <c r="F110" s="29">
        <v>0</v>
      </c>
      <c r="G110" s="29">
        <v>0</v>
      </c>
      <c r="H110" s="29">
        <v>0</v>
      </c>
      <c r="I110" s="29">
        <v>0</v>
      </c>
      <c r="J110" s="29">
        <v>1092667.3</v>
      </c>
      <c r="K110" s="29"/>
      <c r="L110" s="29"/>
      <c r="M110" s="29">
        <v>0</v>
      </c>
      <c r="N110" s="29">
        <v>0</v>
      </c>
      <c r="O110" s="29">
        <v>0</v>
      </c>
      <c r="P110" s="29"/>
      <c r="Q110" s="29">
        <v>0</v>
      </c>
      <c r="R110" s="29"/>
      <c r="S110" s="38"/>
      <c r="T110" s="39"/>
      <c r="U110" s="37">
        <f t="shared" si="13"/>
        <v>1</v>
      </c>
    </row>
    <row r="111" spans="1:22">
      <c r="A111" s="25">
        <f t="shared" si="11"/>
        <v>97</v>
      </c>
      <c r="B111" s="26">
        <f t="shared" si="12"/>
        <v>97</v>
      </c>
      <c r="C111" s="27" t="s">
        <v>109</v>
      </c>
      <c r="D111" s="27" t="s">
        <v>171</v>
      </c>
      <c r="E111" s="28">
        <f t="shared" si="14"/>
        <v>8609691.4240093995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/>
      <c r="L111" s="29"/>
      <c r="M111" s="29">
        <v>0</v>
      </c>
      <c r="N111" s="29">
        <v>7551202.7000000002</v>
      </c>
      <c r="O111" s="29">
        <v>0</v>
      </c>
      <c r="P111" s="29">
        <v>0</v>
      </c>
      <c r="Q111" s="29">
        <v>0</v>
      </c>
      <c r="R111" s="29">
        <v>852132.39210000006</v>
      </c>
      <c r="S111" s="38">
        <v>24000</v>
      </c>
      <c r="T111" s="39">
        <v>182356.3319094</v>
      </c>
      <c r="U111" s="37">
        <f t="shared" si="13"/>
        <v>1</v>
      </c>
    </row>
    <row r="112" spans="1:22">
      <c r="A112" s="25">
        <f t="shared" si="11"/>
        <v>98</v>
      </c>
      <c r="B112" s="26">
        <f t="shared" si="12"/>
        <v>98</v>
      </c>
      <c r="C112" s="27" t="s">
        <v>109</v>
      </c>
      <c r="D112" s="27" t="s">
        <v>172</v>
      </c>
      <c r="E112" s="28">
        <f t="shared" si="14"/>
        <v>32849485.83675516</v>
      </c>
      <c r="F112" s="29">
        <v>7864219.1399999997</v>
      </c>
      <c r="G112" s="29"/>
      <c r="H112" s="29">
        <v>3146616.78</v>
      </c>
      <c r="I112" s="29">
        <v>3369342.59</v>
      </c>
      <c r="J112" s="29"/>
      <c r="K112" s="29"/>
      <c r="L112" s="29"/>
      <c r="M112" s="29">
        <v>0</v>
      </c>
      <c r="N112" s="29">
        <v>12780973.57</v>
      </c>
      <c r="O112" s="29">
        <v>0</v>
      </c>
      <c r="P112" s="29"/>
      <c r="Q112" s="29"/>
      <c r="R112" s="29">
        <v>4341944.4309</v>
      </c>
      <c r="S112" s="38">
        <v>461523.41970000003</v>
      </c>
      <c r="T112" s="39">
        <v>884865.90615516005</v>
      </c>
      <c r="U112" s="37">
        <f t="shared" si="13"/>
        <v>4</v>
      </c>
      <c r="V112" s="6" t="s">
        <v>716</v>
      </c>
    </row>
    <row r="113" spans="1:22">
      <c r="A113" s="25">
        <f t="shared" si="11"/>
        <v>99</v>
      </c>
      <c r="B113" s="26">
        <f t="shared" si="12"/>
        <v>99</v>
      </c>
      <c r="C113" s="27" t="s">
        <v>109</v>
      </c>
      <c r="D113" s="27" t="s">
        <v>173</v>
      </c>
      <c r="E113" s="28">
        <f t="shared" si="14"/>
        <v>24565160.651498862</v>
      </c>
      <c r="F113" s="29"/>
      <c r="G113" s="29"/>
      <c r="H113" s="29"/>
      <c r="I113" s="29"/>
      <c r="J113" s="29"/>
      <c r="K113" s="29"/>
      <c r="L113" s="29"/>
      <c r="M113" s="29"/>
      <c r="N113" s="29"/>
      <c r="O113" s="29">
        <v>0</v>
      </c>
      <c r="P113" s="29">
        <v>23210642.960000001</v>
      </c>
      <c r="Q113" s="29"/>
      <c r="R113" s="29">
        <v>237586.77</v>
      </c>
      <c r="S113" s="38"/>
      <c r="T113" s="39">
        <v>1116930.92149886</v>
      </c>
      <c r="U113" s="37">
        <f t="shared" si="13"/>
        <v>1</v>
      </c>
      <c r="V113" s="6" t="s">
        <v>716</v>
      </c>
    </row>
    <row r="114" spans="1:22">
      <c r="A114" s="25">
        <f t="shared" si="11"/>
        <v>100</v>
      </c>
      <c r="B114" s="26">
        <f t="shared" si="12"/>
        <v>100</v>
      </c>
      <c r="C114" s="27" t="s">
        <v>109</v>
      </c>
      <c r="D114" s="27" t="s">
        <v>174</v>
      </c>
      <c r="E114" s="28">
        <f t="shared" si="14"/>
        <v>24727799.600598522</v>
      </c>
      <c r="F114" s="29"/>
      <c r="G114" s="29"/>
      <c r="H114" s="29"/>
      <c r="I114" s="29"/>
      <c r="J114" s="29"/>
      <c r="K114" s="29"/>
      <c r="L114" s="29"/>
      <c r="M114" s="29"/>
      <c r="N114" s="29"/>
      <c r="O114" s="29">
        <v>0</v>
      </c>
      <c r="P114" s="29">
        <v>23383629.18</v>
      </c>
      <c r="Q114" s="29"/>
      <c r="R114" s="29">
        <v>237124.23</v>
      </c>
      <c r="S114" s="38"/>
      <c r="T114" s="39">
        <v>1107046.19059852</v>
      </c>
      <c r="U114" s="37">
        <f t="shared" si="13"/>
        <v>1</v>
      </c>
      <c r="V114" s="6" t="s">
        <v>716</v>
      </c>
    </row>
    <row r="115" spans="1:22">
      <c r="A115" s="25">
        <f t="shared" si="11"/>
        <v>101</v>
      </c>
      <c r="B115" s="26">
        <f t="shared" si="12"/>
        <v>101</v>
      </c>
      <c r="C115" s="27" t="s">
        <v>109</v>
      </c>
      <c r="D115" s="27" t="s">
        <v>175</v>
      </c>
      <c r="E115" s="28">
        <f t="shared" si="14"/>
        <v>5531712.218633756</v>
      </c>
      <c r="F115" s="29"/>
      <c r="G115" s="29"/>
      <c r="H115" s="31">
        <v>655531.02</v>
      </c>
      <c r="I115" s="29"/>
      <c r="J115" s="29"/>
      <c r="K115" s="29"/>
      <c r="L115" s="29"/>
      <c r="M115" s="29"/>
      <c r="N115" s="29"/>
      <c r="O115" s="29"/>
      <c r="P115" s="29"/>
      <c r="Q115" s="31">
        <v>4379923.05</v>
      </c>
      <c r="R115" s="29"/>
      <c r="S115" s="38"/>
      <c r="T115" s="39">
        <v>496258.14863375598</v>
      </c>
      <c r="U115" s="37">
        <f t="shared" si="13"/>
        <v>2</v>
      </c>
    </row>
    <row r="116" spans="1:22">
      <c r="A116" s="25">
        <f t="shared" si="11"/>
        <v>102</v>
      </c>
      <c r="B116" s="26">
        <f t="shared" si="12"/>
        <v>102</v>
      </c>
      <c r="C116" s="27" t="s">
        <v>109</v>
      </c>
      <c r="D116" s="27" t="s">
        <v>176</v>
      </c>
      <c r="E116" s="28">
        <f t="shared" si="14"/>
        <v>8825748.4216627013</v>
      </c>
      <c r="F116" s="29"/>
      <c r="G116" s="29">
        <v>1337737.05</v>
      </c>
      <c r="H116" s="29">
        <v>613148.77</v>
      </c>
      <c r="I116" s="29">
        <v>943239.55</v>
      </c>
      <c r="J116" s="29"/>
      <c r="K116" s="29"/>
      <c r="L116" s="29"/>
      <c r="M116" s="29">
        <v>0</v>
      </c>
      <c r="N116" s="29">
        <v>3170792.72</v>
      </c>
      <c r="O116" s="29">
        <v>0</v>
      </c>
      <c r="P116" s="29">
        <v>0</v>
      </c>
      <c r="Q116" s="29">
        <v>0</v>
      </c>
      <c r="R116" s="29">
        <v>2090379.2509000001</v>
      </c>
      <c r="S116" s="38">
        <v>229328.92860000001</v>
      </c>
      <c r="T116" s="39">
        <v>441122.15216270002</v>
      </c>
      <c r="U116" s="37">
        <f t="shared" si="13"/>
        <v>4</v>
      </c>
      <c r="V116" s="6" t="s">
        <v>714</v>
      </c>
    </row>
    <row r="117" spans="1:22">
      <c r="A117" s="25">
        <f t="shared" si="11"/>
        <v>103</v>
      </c>
      <c r="B117" s="26">
        <f t="shared" si="12"/>
        <v>103</v>
      </c>
      <c r="C117" s="27" t="s">
        <v>109</v>
      </c>
      <c r="D117" s="27" t="s">
        <v>177</v>
      </c>
      <c r="E117" s="28">
        <f t="shared" si="14"/>
        <v>4462811.3410231601</v>
      </c>
      <c r="F117" s="29">
        <v>3489079.68</v>
      </c>
      <c r="G117" s="29"/>
      <c r="H117" s="29"/>
      <c r="I117" s="29"/>
      <c r="J117" s="29"/>
      <c r="K117" s="29">
        <v>0</v>
      </c>
      <c r="L117" s="29"/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788750.73</v>
      </c>
      <c r="S117" s="38"/>
      <c r="T117" s="39">
        <v>184980.93102316</v>
      </c>
      <c r="U117" s="37">
        <f t="shared" si="13"/>
        <v>1</v>
      </c>
      <c r="V117" s="6" t="s">
        <v>716</v>
      </c>
    </row>
    <row r="118" spans="1:22">
      <c r="A118" s="25">
        <f t="shared" si="11"/>
        <v>104</v>
      </c>
      <c r="B118" s="26">
        <f t="shared" si="12"/>
        <v>104</v>
      </c>
      <c r="C118" s="27" t="s">
        <v>109</v>
      </c>
      <c r="D118" s="27" t="s">
        <v>178</v>
      </c>
      <c r="E118" s="28">
        <f t="shared" si="14"/>
        <v>1013056.9700000001</v>
      </c>
      <c r="F118" s="29">
        <v>0</v>
      </c>
      <c r="G118" s="29">
        <v>0</v>
      </c>
      <c r="H118" s="29">
        <v>0</v>
      </c>
      <c r="I118" s="29">
        <v>0</v>
      </c>
      <c r="J118" s="29">
        <v>1007223.29</v>
      </c>
      <c r="K118" s="29"/>
      <c r="L118" s="29"/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/>
      <c r="S118" s="38"/>
      <c r="T118" s="39">
        <v>5833.68</v>
      </c>
      <c r="U118" s="37">
        <f t="shared" si="13"/>
        <v>1</v>
      </c>
    </row>
    <row r="119" spans="1:22">
      <c r="A119" s="25">
        <f t="shared" si="11"/>
        <v>105</v>
      </c>
      <c r="B119" s="26">
        <f t="shared" si="12"/>
        <v>105</v>
      </c>
      <c r="C119" s="27" t="s">
        <v>109</v>
      </c>
      <c r="D119" s="27" t="s">
        <v>179</v>
      </c>
      <c r="E119" s="28">
        <f t="shared" si="14"/>
        <v>12649312.870907839</v>
      </c>
      <c r="F119" s="29">
        <v>3644506.14</v>
      </c>
      <c r="G119" s="29"/>
      <c r="H119" s="29">
        <v>914465.47</v>
      </c>
      <c r="I119" s="29"/>
      <c r="J119" s="29">
        <v>0</v>
      </c>
      <c r="K119" s="29"/>
      <c r="L119" s="29"/>
      <c r="M119" s="29">
        <v>0</v>
      </c>
      <c r="N119" s="29">
        <v>3794408.23</v>
      </c>
      <c r="O119" s="29">
        <v>0</v>
      </c>
      <c r="P119" s="29">
        <v>0</v>
      </c>
      <c r="Q119" s="29">
        <v>3615223.51</v>
      </c>
      <c r="R119" s="29">
        <v>160007.0122</v>
      </c>
      <c r="S119" s="38">
        <v>37048.782200000001</v>
      </c>
      <c r="T119" s="39">
        <v>483653.72650783998</v>
      </c>
      <c r="U119" s="37">
        <f t="shared" si="13"/>
        <v>4</v>
      </c>
      <c r="V119" s="6" t="s">
        <v>714</v>
      </c>
    </row>
    <row r="120" spans="1:22">
      <c r="A120" s="25">
        <f t="shared" si="11"/>
        <v>106</v>
      </c>
      <c r="B120" s="26">
        <f t="shared" si="12"/>
        <v>106</v>
      </c>
      <c r="C120" s="27"/>
      <c r="D120" s="27" t="s">
        <v>181</v>
      </c>
      <c r="E120" s="28">
        <f t="shared" ref="E120" si="15">SUBTOTAL(9,F120:T120)</f>
        <v>57755965.378878094</v>
      </c>
      <c r="F120" s="29"/>
      <c r="G120" s="29"/>
      <c r="H120" s="29">
        <v>2477792.7799999998</v>
      </c>
      <c r="I120" s="29"/>
      <c r="J120" s="29"/>
      <c r="K120" s="29"/>
      <c r="L120" s="29"/>
      <c r="M120" s="29"/>
      <c r="N120" s="29">
        <v>14003938.84</v>
      </c>
      <c r="O120" s="29"/>
      <c r="P120" s="29">
        <f>21866798.21+10915236.37</f>
        <v>32782034.579999998</v>
      </c>
      <c r="Q120" s="29">
        <v>6582856.3200000003</v>
      </c>
      <c r="R120" s="29">
        <v>228290.3</v>
      </c>
      <c r="S120" s="38"/>
      <c r="T120" s="39">
        <v>1681052.5588781</v>
      </c>
      <c r="U120" s="37"/>
      <c r="V120" s="6" t="s">
        <v>719</v>
      </c>
    </row>
    <row r="121" spans="1:22">
      <c r="A121" s="25">
        <f t="shared" si="11"/>
        <v>107</v>
      </c>
      <c r="B121" s="26">
        <f t="shared" si="12"/>
        <v>107</v>
      </c>
      <c r="C121" s="27" t="s">
        <v>109</v>
      </c>
      <c r="D121" s="27" t="s">
        <v>185</v>
      </c>
      <c r="E121" s="28">
        <f t="shared" si="14"/>
        <v>24434887.203030363</v>
      </c>
      <c r="F121" s="29">
        <v>6509238.7699999996</v>
      </c>
      <c r="G121" s="29">
        <v>2319400.21</v>
      </c>
      <c r="H121" s="29"/>
      <c r="I121" s="29">
        <v>1790627.54</v>
      </c>
      <c r="J121" s="29"/>
      <c r="K121" s="29"/>
      <c r="L121" s="29"/>
      <c r="M121" s="29">
        <v>0</v>
      </c>
      <c r="N121" s="29">
        <v>4646956.9000000004</v>
      </c>
      <c r="O121" s="29">
        <v>0</v>
      </c>
      <c r="P121" s="29">
        <v>5003516.4000000004</v>
      </c>
      <c r="Q121" s="29">
        <v>2513954.87</v>
      </c>
      <c r="R121" s="29"/>
      <c r="S121" s="38"/>
      <c r="T121" s="39">
        <v>1651192.51303036</v>
      </c>
      <c r="U121" s="37">
        <f t="shared" si="13"/>
        <v>6</v>
      </c>
      <c r="V121" s="6" t="s">
        <v>714</v>
      </c>
    </row>
    <row r="122" spans="1:22">
      <c r="A122" s="25">
        <f t="shared" si="11"/>
        <v>108</v>
      </c>
      <c r="B122" s="26">
        <f t="shared" si="12"/>
        <v>108</v>
      </c>
      <c r="C122" s="27" t="s">
        <v>109</v>
      </c>
      <c r="D122" s="27" t="s">
        <v>186</v>
      </c>
      <c r="E122" s="28">
        <f t="shared" si="14"/>
        <v>8954679.3352534007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/>
      <c r="L122" s="29"/>
      <c r="M122" s="29">
        <v>0</v>
      </c>
      <c r="N122" s="29">
        <v>7109869.4400000004</v>
      </c>
      <c r="O122" s="29">
        <v>0</v>
      </c>
      <c r="P122" s="29">
        <v>0</v>
      </c>
      <c r="Q122" s="29">
        <v>0</v>
      </c>
      <c r="R122" s="29">
        <v>1523817.88</v>
      </c>
      <c r="S122" s="38"/>
      <c r="T122" s="39">
        <v>320992.01525340002</v>
      </c>
      <c r="U122" s="37">
        <f t="shared" si="13"/>
        <v>1</v>
      </c>
    </row>
    <row r="123" spans="1:22">
      <c r="A123" s="25">
        <f t="shared" si="11"/>
        <v>109</v>
      </c>
      <c r="B123" s="26">
        <f t="shared" si="12"/>
        <v>109</v>
      </c>
      <c r="C123" s="27" t="s">
        <v>109</v>
      </c>
      <c r="D123" s="27" t="s">
        <v>187</v>
      </c>
      <c r="E123" s="28">
        <f t="shared" si="14"/>
        <v>6451211.9614079995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/>
      <c r="L123" s="29"/>
      <c r="M123" s="29">
        <v>0</v>
      </c>
      <c r="N123" s="29">
        <v>4590130.5599999996</v>
      </c>
      <c r="O123" s="29">
        <v>0</v>
      </c>
      <c r="P123" s="29">
        <v>0</v>
      </c>
      <c r="Q123" s="29">
        <v>0</v>
      </c>
      <c r="R123" s="29">
        <v>1547459.25</v>
      </c>
      <c r="S123" s="38"/>
      <c r="T123" s="39">
        <v>313622.15140799998</v>
      </c>
      <c r="U123" s="37">
        <f t="shared" si="13"/>
        <v>1</v>
      </c>
    </row>
    <row r="124" spans="1:22">
      <c r="A124" s="25">
        <f t="shared" si="11"/>
        <v>110</v>
      </c>
      <c r="B124" s="26">
        <f t="shared" si="12"/>
        <v>110</v>
      </c>
      <c r="C124" s="27" t="s">
        <v>109</v>
      </c>
      <c r="D124" s="27" t="s">
        <v>188</v>
      </c>
      <c r="E124" s="28">
        <f t="shared" si="14"/>
        <v>435458</v>
      </c>
      <c r="F124" s="29">
        <v>0</v>
      </c>
      <c r="G124" s="29">
        <v>0</v>
      </c>
      <c r="H124" s="29">
        <v>0</v>
      </c>
      <c r="I124" s="29">
        <v>0</v>
      </c>
      <c r="J124" s="29">
        <v>435458</v>
      </c>
      <c r="K124" s="29"/>
      <c r="L124" s="29"/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/>
      <c r="S124" s="38"/>
      <c r="T124" s="39"/>
      <c r="U124" s="37">
        <f t="shared" si="13"/>
        <v>1</v>
      </c>
    </row>
    <row r="125" spans="1:22">
      <c r="A125" s="25">
        <f t="shared" si="11"/>
        <v>111</v>
      </c>
      <c r="B125" s="26">
        <f t="shared" si="12"/>
        <v>111</v>
      </c>
      <c r="C125" s="27" t="s">
        <v>109</v>
      </c>
      <c r="D125" s="27" t="s">
        <v>189</v>
      </c>
      <c r="E125" s="28">
        <f t="shared" si="14"/>
        <v>5964161.0093955807</v>
      </c>
      <c r="F125" s="29">
        <v>3176406.16</v>
      </c>
      <c r="G125" s="29">
        <v>1063489.17</v>
      </c>
      <c r="H125" s="29">
        <v>0</v>
      </c>
      <c r="I125" s="29">
        <v>1045305.74</v>
      </c>
      <c r="J125" s="29">
        <v>500183.41</v>
      </c>
      <c r="K125" s="29"/>
      <c r="L125" s="29"/>
      <c r="M125" s="29">
        <v>0</v>
      </c>
      <c r="N125" s="29">
        <v>0</v>
      </c>
      <c r="O125" s="29">
        <v>0</v>
      </c>
      <c r="P125" s="29"/>
      <c r="Q125" s="29">
        <v>0</v>
      </c>
      <c r="R125" s="29"/>
      <c r="S125" s="38"/>
      <c r="T125" s="39">
        <v>178776.52939558</v>
      </c>
      <c r="U125" s="37">
        <f t="shared" si="13"/>
        <v>4</v>
      </c>
    </row>
    <row r="126" spans="1:22">
      <c r="A126" s="25">
        <f t="shared" si="11"/>
        <v>112</v>
      </c>
      <c r="B126" s="26">
        <f t="shared" si="12"/>
        <v>112</v>
      </c>
      <c r="C126" s="27" t="s">
        <v>109</v>
      </c>
      <c r="D126" s="27" t="s">
        <v>190</v>
      </c>
      <c r="E126" s="28">
        <f t="shared" si="14"/>
        <v>6918791.5024397802</v>
      </c>
      <c r="F126" s="29">
        <v>3719699.05</v>
      </c>
      <c r="G126" s="29">
        <v>1063489.17</v>
      </c>
      <c r="H126" s="29">
        <v>671766.41</v>
      </c>
      <c r="I126" s="29">
        <v>1307914.6299999999</v>
      </c>
      <c r="J126" s="29"/>
      <c r="K126" s="29"/>
      <c r="L126" s="29"/>
      <c r="M126" s="29">
        <v>0</v>
      </c>
      <c r="N126" s="29">
        <v>0</v>
      </c>
      <c r="O126" s="29">
        <v>0</v>
      </c>
      <c r="P126" s="29"/>
      <c r="Q126" s="29">
        <v>0</v>
      </c>
      <c r="R126" s="29"/>
      <c r="S126" s="38"/>
      <c r="T126" s="39">
        <v>155922.24243978001</v>
      </c>
      <c r="U126" s="37">
        <f t="shared" si="13"/>
        <v>4</v>
      </c>
    </row>
    <row r="127" spans="1:22">
      <c r="A127" s="25">
        <f t="shared" si="11"/>
        <v>113</v>
      </c>
      <c r="B127" s="26">
        <f t="shared" si="12"/>
        <v>113</v>
      </c>
      <c r="C127" s="27" t="s">
        <v>109</v>
      </c>
      <c r="D127" s="27" t="s">
        <v>191</v>
      </c>
      <c r="E127" s="28">
        <f t="shared" si="14"/>
        <v>994811.65</v>
      </c>
      <c r="F127" s="29">
        <v>0</v>
      </c>
      <c r="G127" s="29">
        <v>0</v>
      </c>
      <c r="H127" s="29">
        <v>0</v>
      </c>
      <c r="I127" s="29">
        <v>0</v>
      </c>
      <c r="J127" s="29">
        <v>994811.65</v>
      </c>
      <c r="K127" s="29"/>
      <c r="L127" s="29"/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/>
      <c r="S127" s="38"/>
      <c r="T127" s="39"/>
      <c r="U127" s="37">
        <f t="shared" si="13"/>
        <v>1</v>
      </c>
    </row>
    <row r="128" spans="1:22">
      <c r="A128" s="25">
        <f t="shared" si="11"/>
        <v>114</v>
      </c>
      <c r="B128" s="26">
        <f t="shared" si="12"/>
        <v>114</v>
      </c>
      <c r="C128" s="27" t="s">
        <v>109</v>
      </c>
      <c r="D128" s="27" t="s">
        <v>192</v>
      </c>
      <c r="E128" s="28">
        <f t="shared" si="14"/>
        <v>1790839.18224</v>
      </c>
      <c r="F128" s="29"/>
      <c r="G128" s="29"/>
      <c r="H128" s="29"/>
      <c r="I128" s="29"/>
      <c r="J128" s="29">
        <v>1699077.52</v>
      </c>
      <c r="K128" s="29"/>
      <c r="L128" s="29"/>
      <c r="M128" s="29">
        <v>0</v>
      </c>
      <c r="N128" s="29">
        <v>0</v>
      </c>
      <c r="O128" s="29"/>
      <c r="P128" s="29"/>
      <c r="Q128" s="29"/>
      <c r="R128" s="29">
        <v>2857.14</v>
      </c>
      <c r="S128" s="38">
        <v>24000</v>
      </c>
      <c r="T128" s="39">
        <v>64904.522239999998</v>
      </c>
      <c r="U128" s="37">
        <f t="shared" si="13"/>
        <v>1</v>
      </c>
      <c r="V128" s="6" t="s">
        <v>716</v>
      </c>
    </row>
    <row r="129" spans="1:22">
      <c r="A129" s="25">
        <f t="shared" si="11"/>
        <v>115</v>
      </c>
      <c r="B129" s="26">
        <f t="shared" si="12"/>
        <v>115</v>
      </c>
      <c r="C129" s="27" t="s">
        <v>109</v>
      </c>
      <c r="D129" s="27" t="s">
        <v>193</v>
      </c>
      <c r="E129" s="28">
        <f t="shared" si="14"/>
        <v>22642012.956827998</v>
      </c>
      <c r="F129" s="29"/>
      <c r="G129" s="29"/>
      <c r="H129" s="29"/>
      <c r="I129" s="29"/>
      <c r="J129" s="29"/>
      <c r="K129" s="29"/>
      <c r="L129" s="29"/>
      <c r="M129" s="29">
        <v>0</v>
      </c>
      <c r="N129" s="29"/>
      <c r="O129" s="29">
        <v>0</v>
      </c>
      <c r="P129" s="29">
        <v>21965723.18</v>
      </c>
      <c r="Q129" s="29"/>
      <c r="R129" s="29"/>
      <c r="S129" s="38"/>
      <c r="T129" s="39">
        <v>676289.77682799997</v>
      </c>
      <c r="U129" s="37">
        <f t="shared" si="13"/>
        <v>1</v>
      </c>
    </row>
    <row r="130" spans="1:22">
      <c r="A130" s="25">
        <f t="shared" si="11"/>
        <v>116</v>
      </c>
      <c r="B130" s="26">
        <f t="shared" si="12"/>
        <v>116</v>
      </c>
      <c r="C130" s="27" t="s">
        <v>109</v>
      </c>
      <c r="D130" s="27" t="s">
        <v>194</v>
      </c>
      <c r="E130" s="28">
        <f t="shared" si="14"/>
        <v>27880033.496240743</v>
      </c>
      <c r="F130" s="29">
        <v>6026593.9400000004</v>
      </c>
      <c r="G130" s="29">
        <v>1950514.3</v>
      </c>
      <c r="H130" s="29"/>
      <c r="I130" s="29">
        <v>1578269.9</v>
      </c>
      <c r="J130" s="29"/>
      <c r="K130" s="29"/>
      <c r="L130" s="29"/>
      <c r="M130" s="29">
        <v>0</v>
      </c>
      <c r="N130" s="29">
        <v>4125438.85</v>
      </c>
      <c r="O130" s="29">
        <v>0</v>
      </c>
      <c r="P130" s="29">
        <v>13140802.220000001</v>
      </c>
      <c r="Q130" s="29"/>
      <c r="R130" s="29"/>
      <c r="S130" s="38"/>
      <c r="T130" s="39">
        <v>1058414.28624074</v>
      </c>
      <c r="U130" s="37">
        <f t="shared" si="13"/>
        <v>5</v>
      </c>
      <c r="V130" s="6" t="s">
        <v>714</v>
      </c>
    </row>
    <row r="131" spans="1:22">
      <c r="A131" s="25">
        <f t="shared" si="11"/>
        <v>117</v>
      </c>
      <c r="B131" s="26">
        <f t="shared" si="12"/>
        <v>117</v>
      </c>
      <c r="C131" s="27" t="s">
        <v>109</v>
      </c>
      <c r="D131" s="27" t="s">
        <v>195</v>
      </c>
      <c r="E131" s="28">
        <f t="shared" si="14"/>
        <v>7247351.3765099403</v>
      </c>
      <c r="F131" s="29">
        <v>3719699.05</v>
      </c>
      <c r="G131" s="29">
        <v>1397547.49</v>
      </c>
      <c r="H131" s="29">
        <v>625935.94999999995</v>
      </c>
      <c r="I131" s="29">
        <v>1348454.42</v>
      </c>
      <c r="J131" s="29"/>
      <c r="K131" s="29"/>
      <c r="L131" s="29"/>
      <c r="M131" s="29">
        <v>0</v>
      </c>
      <c r="N131" s="29">
        <v>0</v>
      </c>
      <c r="O131" s="29">
        <v>0</v>
      </c>
      <c r="P131" s="29"/>
      <c r="Q131" s="29">
        <v>0</v>
      </c>
      <c r="R131" s="29"/>
      <c r="S131" s="38"/>
      <c r="T131" s="39">
        <v>155714.46650993999</v>
      </c>
      <c r="U131" s="37">
        <f t="shared" si="13"/>
        <v>4</v>
      </c>
    </row>
    <row r="132" spans="1:22">
      <c r="A132" s="25">
        <f t="shared" si="11"/>
        <v>118</v>
      </c>
      <c r="B132" s="26">
        <f t="shared" si="12"/>
        <v>118</v>
      </c>
      <c r="C132" s="27" t="s">
        <v>196</v>
      </c>
      <c r="D132" s="27" t="s">
        <v>197</v>
      </c>
      <c r="E132" s="28">
        <f t="shared" si="14"/>
        <v>9785218.7020976003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/>
      <c r="L132" s="29"/>
      <c r="M132" s="29">
        <v>0</v>
      </c>
      <c r="N132" s="29">
        <v>9447493.2200000007</v>
      </c>
      <c r="O132" s="29">
        <v>0</v>
      </c>
      <c r="P132" s="29"/>
      <c r="Q132" s="29"/>
      <c r="R132" s="29"/>
      <c r="S132" s="38"/>
      <c r="T132" s="39">
        <v>337725.4820976</v>
      </c>
      <c r="U132" s="37">
        <f t="shared" si="13"/>
        <v>1</v>
      </c>
    </row>
    <row r="133" spans="1:22">
      <c r="A133" s="25">
        <f t="shared" si="11"/>
        <v>119</v>
      </c>
      <c r="B133" s="26">
        <f t="shared" si="12"/>
        <v>119</v>
      </c>
      <c r="C133" s="27" t="s">
        <v>196</v>
      </c>
      <c r="D133" s="27" t="s">
        <v>198</v>
      </c>
      <c r="E133" s="28">
        <f t="shared" si="14"/>
        <v>459932.97</v>
      </c>
      <c r="F133" s="29">
        <v>0</v>
      </c>
      <c r="G133" s="29">
        <v>0</v>
      </c>
      <c r="H133" s="29">
        <v>0</v>
      </c>
      <c r="I133" s="29">
        <v>0</v>
      </c>
      <c r="J133" s="29">
        <v>459932.97</v>
      </c>
      <c r="K133" s="29"/>
      <c r="L133" s="29"/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/>
      <c r="S133" s="38"/>
      <c r="T133" s="39"/>
      <c r="U133" s="37">
        <f t="shared" si="13"/>
        <v>1</v>
      </c>
    </row>
    <row r="134" spans="1:22">
      <c r="A134" s="25">
        <f t="shared" si="11"/>
        <v>120</v>
      </c>
      <c r="B134" s="26">
        <f t="shared" si="12"/>
        <v>120</v>
      </c>
      <c r="C134" s="27" t="s">
        <v>196</v>
      </c>
      <c r="D134" s="27" t="s">
        <v>199</v>
      </c>
      <c r="E134" s="28">
        <f t="shared" si="14"/>
        <v>7741470.9756144593</v>
      </c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>
        <v>6735029.0899999999</v>
      </c>
      <c r="R134" s="29">
        <v>779909.40099999995</v>
      </c>
      <c r="S134" s="38">
        <v>77990.940100000007</v>
      </c>
      <c r="T134" s="39">
        <v>148541.54451445999</v>
      </c>
      <c r="U134" s="37">
        <f t="shared" si="13"/>
        <v>1</v>
      </c>
      <c r="V134" s="6" t="s">
        <v>714</v>
      </c>
    </row>
    <row r="135" spans="1:22">
      <c r="A135" s="25">
        <f t="shared" si="11"/>
        <v>121</v>
      </c>
      <c r="B135" s="26">
        <f t="shared" si="12"/>
        <v>121</v>
      </c>
      <c r="C135" s="27" t="s">
        <v>196</v>
      </c>
      <c r="D135" s="27" t="s">
        <v>201</v>
      </c>
      <c r="E135" s="28">
        <f t="shared" si="14"/>
        <v>1318598.3729000001</v>
      </c>
      <c r="F135" s="29">
        <v>0</v>
      </c>
      <c r="G135" s="29"/>
      <c r="H135" s="29">
        <v>1005861.31</v>
      </c>
      <c r="I135" s="29">
        <v>0</v>
      </c>
      <c r="J135" s="29"/>
      <c r="K135" s="29"/>
      <c r="L135" s="29"/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268460.93900000001</v>
      </c>
      <c r="S135" s="38">
        <v>26846.0939</v>
      </c>
      <c r="T135" s="39">
        <v>17430.03</v>
      </c>
      <c r="U135" s="37">
        <f t="shared" si="13"/>
        <v>1</v>
      </c>
    </row>
    <row r="136" spans="1:22">
      <c r="A136" s="25">
        <f t="shared" si="11"/>
        <v>122</v>
      </c>
      <c r="B136" s="26">
        <f t="shared" si="12"/>
        <v>122</v>
      </c>
      <c r="C136" s="27" t="s">
        <v>202</v>
      </c>
      <c r="D136" s="27" t="s">
        <v>203</v>
      </c>
      <c r="E136" s="28">
        <f t="shared" si="14"/>
        <v>1175462.0518470199</v>
      </c>
      <c r="F136" s="29">
        <v>1115776.76</v>
      </c>
      <c r="G136" s="29"/>
      <c r="H136" s="29"/>
      <c r="I136" s="29"/>
      <c r="J136" s="29">
        <v>0</v>
      </c>
      <c r="K136" s="29"/>
      <c r="L136" s="29"/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/>
      <c r="S136" s="38"/>
      <c r="T136" s="39">
        <v>59685.291847020002</v>
      </c>
      <c r="U136" s="37">
        <f t="shared" si="13"/>
        <v>1</v>
      </c>
    </row>
    <row r="137" spans="1:22">
      <c r="A137" s="25">
        <f t="shared" si="11"/>
        <v>123</v>
      </c>
      <c r="B137" s="26">
        <f t="shared" si="12"/>
        <v>123</v>
      </c>
      <c r="C137" s="27" t="s">
        <v>204</v>
      </c>
      <c r="D137" s="27" t="s">
        <v>205</v>
      </c>
      <c r="E137" s="28">
        <f t="shared" si="14"/>
        <v>7543619.07816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/>
      <c r="L137" s="29"/>
      <c r="M137" s="29">
        <v>0</v>
      </c>
      <c r="N137" s="29">
        <v>7293813.5599999996</v>
      </c>
      <c r="O137" s="29">
        <v>0</v>
      </c>
      <c r="P137" s="29">
        <v>0</v>
      </c>
      <c r="Q137" s="29">
        <v>0</v>
      </c>
      <c r="R137" s="29">
        <v>44378.15</v>
      </c>
      <c r="S137" s="38">
        <v>24000</v>
      </c>
      <c r="T137" s="39">
        <v>181427.36816000001</v>
      </c>
      <c r="U137" s="37">
        <f t="shared" si="13"/>
        <v>1</v>
      </c>
    </row>
    <row r="138" spans="1:22">
      <c r="A138" s="25">
        <f t="shared" si="11"/>
        <v>124</v>
      </c>
      <c r="B138" s="26">
        <f t="shared" si="12"/>
        <v>124</v>
      </c>
      <c r="C138" s="27" t="s">
        <v>204</v>
      </c>
      <c r="D138" s="27" t="s">
        <v>206</v>
      </c>
      <c r="E138" s="28">
        <f t="shared" ref="E138" si="16">SUBTOTAL(9,F138:T138)</f>
        <v>5577897.7643837398</v>
      </c>
      <c r="F138" s="29"/>
      <c r="G138" s="29"/>
      <c r="H138" s="29">
        <v>0</v>
      </c>
      <c r="I138" s="29"/>
      <c r="J138" s="29"/>
      <c r="K138" s="29"/>
      <c r="L138" s="29"/>
      <c r="M138" s="29">
        <v>0</v>
      </c>
      <c r="N138" s="29">
        <v>0</v>
      </c>
      <c r="O138" s="29">
        <v>1450733.92</v>
      </c>
      <c r="P138" s="29">
        <v>0</v>
      </c>
      <c r="Q138" s="29">
        <v>2577007.54</v>
      </c>
      <c r="R138" s="29">
        <v>1200305.659</v>
      </c>
      <c r="S138" s="38">
        <v>108232.6369</v>
      </c>
      <c r="T138" s="39">
        <v>241618.00848374001</v>
      </c>
      <c r="U138" s="37">
        <f t="shared" ref="U138" si="17">COUNTIF(F138:Q138,"&gt;0")</f>
        <v>2</v>
      </c>
      <c r="V138" s="6" t="s">
        <v>716</v>
      </c>
    </row>
    <row r="139" spans="1:22">
      <c r="A139" s="25">
        <f t="shared" si="11"/>
        <v>125</v>
      </c>
      <c r="B139" s="26">
        <f t="shared" si="12"/>
        <v>125</v>
      </c>
      <c r="C139" s="27" t="s">
        <v>204</v>
      </c>
      <c r="D139" s="27" t="s">
        <v>207</v>
      </c>
      <c r="E139" s="28">
        <f t="shared" ref="E139:E143" si="18">SUBTOTAL(9,F139:T139)</f>
        <v>5711883.7509560008</v>
      </c>
      <c r="F139" s="29">
        <v>0</v>
      </c>
      <c r="G139" s="29"/>
      <c r="H139" s="29"/>
      <c r="I139" s="29"/>
      <c r="J139" s="29">
        <v>0</v>
      </c>
      <c r="K139" s="29"/>
      <c r="L139" s="29"/>
      <c r="M139" s="29">
        <v>0</v>
      </c>
      <c r="N139" s="29">
        <v>5345797.1100000003</v>
      </c>
      <c r="O139" s="29">
        <v>0</v>
      </c>
      <c r="P139" s="29">
        <v>0</v>
      </c>
      <c r="Q139" s="29">
        <v>0</v>
      </c>
      <c r="R139" s="29">
        <v>229623.17</v>
      </c>
      <c r="S139" s="38">
        <v>6666.66</v>
      </c>
      <c r="T139" s="39">
        <v>129796.810956</v>
      </c>
      <c r="U139" s="37">
        <f t="shared" ref="U139:U143" si="19">COUNTIF(F139:Q139,"&gt;0")</f>
        <v>1</v>
      </c>
      <c r="V139" s="6" t="s">
        <v>716</v>
      </c>
    </row>
    <row r="140" spans="1:22">
      <c r="A140" s="25">
        <f t="shared" si="11"/>
        <v>126</v>
      </c>
      <c r="B140" s="26">
        <f t="shared" si="12"/>
        <v>126</v>
      </c>
      <c r="C140" s="27" t="s">
        <v>204</v>
      </c>
      <c r="D140" s="27" t="s">
        <v>208</v>
      </c>
      <c r="E140" s="28">
        <f t="shared" si="18"/>
        <v>4646812.0886898199</v>
      </c>
      <c r="F140" s="29"/>
      <c r="G140" s="29"/>
      <c r="H140" s="29"/>
      <c r="I140" s="29"/>
      <c r="J140" s="29"/>
      <c r="K140" s="29"/>
      <c r="L140" s="29"/>
      <c r="M140" s="29">
        <v>0</v>
      </c>
      <c r="N140" s="29">
        <v>0</v>
      </c>
      <c r="O140" s="43"/>
      <c r="P140" s="29">
        <v>0</v>
      </c>
      <c r="Q140" s="29">
        <v>2631853.69</v>
      </c>
      <c r="R140" s="29">
        <v>1575434.3365</v>
      </c>
      <c r="S140" s="38">
        <v>151747.05220000001</v>
      </c>
      <c r="T140" s="39">
        <v>287777.00998982001</v>
      </c>
      <c r="U140" s="37">
        <f t="shared" si="19"/>
        <v>1</v>
      </c>
      <c r="V140" s="6" t="s">
        <v>716</v>
      </c>
    </row>
    <row r="141" spans="1:22">
      <c r="A141" s="25">
        <f t="shared" si="11"/>
        <v>127</v>
      </c>
      <c r="B141" s="26">
        <f t="shared" si="12"/>
        <v>127</v>
      </c>
      <c r="C141" s="27" t="s">
        <v>204</v>
      </c>
      <c r="D141" s="27" t="s">
        <v>209</v>
      </c>
      <c r="E141" s="28">
        <f t="shared" si="18"/>
        <v>4535295.2881458001</v>
      </c>
      <c r="F141" s="29"/>
      <c r="G141" s="29"/>
      <c r="H141" s="29"/>
      <c r="I141" s="29"/>
      <c r="J141" s="29"/>
      <c r="K141" s="29"/>
      <c r="L141" s="29"/>
      <c r="M141" s="29">
        <v>0</v>
      </c>
      <c r="N141" s="29">
        <v>0</v>
      </c>
      <c r="O141" s="43"/>
      <c r="P141" s="29">
        <v>0</v>
      </c>
      <c r="Q141" s="29">
        <v>3065630.82</v>
      </c>
      <c r="R141" s="29">
        <v>1151371.1732999999</v>
      </c>
      <c r="S141" s="38">
        <v>109963.64969999999</v>
      </c>
      <c r="T141" s="39">
        <v>208329.64514579999</v>
      </c>
      <c r="U141" s="37">
        <f t="shared" si="19"/>
        <v>1</v>
      </c>
      <c r="V141" s="6" t="s">
        <v>716</v>
      </c>
    </row>
    <row r="142" spans="1:22">
      <c r="A142" s="25">
        <f t="shared" si="11"/>
        <v>128</v>
      </c>
      <c r="B142" s="26">
        <f t="shared" si="12"/>
        <v>128</v>
      </c>
      <c r="C142" s="27" t="s">
        <v>204</v>
      </c>
      <c r="D142" s="27" t="s">
        <v>210</v>
      </c>
      <c r="E142" s="28">
        <f t="shared" si="18"/>
        <v>5854211.9964419995</v>
      </c>
      <c r="F142" s="29">
        <v>0</v>
      </c>
      <c r="G142" s="29"/>
      <c r="H142" s="29"/>
      <c r="I142" s="29"/>
      <c r="J142" s="29">
        <v>0</v>
      </c>
      <c r="K142" s="29"/>
      <c r="L142" s="29"/>
      <c r="M142" s="29">
        <v>0</v>
      </c>
      <c r="N142" s="29">
        <v>5484086.3899999997</v>
      </c>
      <c r="O142" s="29">
        <v>0</v>
      </c>
      <c r="P142" s="29">
        <v>0</v>
      </c>
      <c r="Q142" s="29">
        <v>0</v>
      </c>
      <c r="R142" s="29">
        <v>229304.55</v>
      </c>
      <c r="S142" s="38">
        <v>6666.66</v>
      </c>
      <c r="T142" s="39">
        <v>134154.396442</v>
      </c>
      <c r="U142" s="37">
        <f t="shared" si="19"/>
        <v>1</v>
      </c>
      <c r="V142" s="6" t="s">
        <v>716</v>
      </c>
    </row>
    <row r="143" spans="1:22">
      <c r="A143" s="25">
        <f t="shared" si="11"/>
        <v>129</v>
      </c>
      <c r="B143" s="26">
        <f t="shared" si="12"/>
        <v>129</v>
      </c>
      <c r="C143" s="27" t="s">
        <v>211</v>
      </c>
      <c r="D143" s="27" t="s">
        <v>212</v>
      </c>
      <c r="E143" s="28">
        <f t="shared" si="18"/>
        <v>526378.2994685102</v>
      </c>
      <c r="F143" s="29"/>
      <c r="G143" s="29"/>
      <c r="H143" s="29"/>
      <c r="I143" s="29">
        <v>492037.06</v>
      </c>
      <c r="J143" s="29">
        <v>0</v>
      </c>
      <c r="K143" s="29"/>
      <c r="L143" s="29"/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/>
      <c r="S143" s="38"/>
      <c r="T143" s="39">
        <v>34341.239468510197</v>
      </c>
      <c r="U143" s="37">
        <f t="shared" si="19"/>
        <v>1</v>
      </c>
    </row>
    <row r="144" spans="1:22">
      <c r="A144" s="25">
        <f t="shared" si="11"/>
        <v>130</v>
      </c>
      <c r="B144" s="26">
        <f t="shared" si="12"/>
        <v>130</v>
      </c>
      <c r="C144" s="27" t="s">
        <v>211</v>
      </c>
      <c r="D144" s="27" t="s">
        <v>213</v>
      </c>
      <c r="E144" s="28">
        <f t="shared" si="14"/>
        <v>466454.1786358984</v>
      </c>
      <c r="F144" s="29"/>
      <c r="G144" s="29"/>
      <c r="H144" s="29"/>
      <c r="I144" s="29">
        <v>422534</v>
      </c>
      <c r="J144" s="29">
        <v>0</v>
      </c>
      <c r="K144" s="29"/>
      <c r="L144" s="29"/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/>
      <c r="S144" s="38"/>
      <c r="T144" s="39">
        <v>43920.178635898403</v>
      </c>
      <c r="U144" s="37">
        <f t="shared" si="13"/>
        <v>1</v>
      </c>
    </row>
    <row r="145" spans="1:22">
      <c r="A145" s="25">
        <f t="shared" si="11"/>
        <v>131</v>
      </c>
      <c r="B145" s="26">
        <f t="shared" si="12"/>
        <v>131</v>
      </c>
      <c r="C145" s="27" t="s">
        <v>211</v>
      </c>
      <c r="D145" s="27" t="s">
        <v>214</v>
      </c>
      <c r="E145" s="28">
        <f t="shared" si="14"/>
        <v>592533.52921070822</v>
      </c>
      <c r="F145" s="29">
        <v>0</v>
      </c>
      <c r="G145" s="29">
        <v>0</v>
      </c>
      <c r="H145" s="29">
        <v>0</v>
      </c>
      <c r="I145" s="29">
        <v>548136.26</v>
      </c>
      <c r="J145" s="29">
        <v>0</v>
      </c>
      <c r="K145" s="29"/>
      <c r="L145" s="29"/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/>
      <c r="S145" s="38"/>
      <c r="T145" s="39">
        <v>44397.269210708197</v>
      </c>
      <c r="U145" s="37">
        <f t="shared" si="13"/>
        <v>1</v>
      </c>
    </row>
    <row r="146" spans="1:22">
      <c r="A146" s="25">
        <f t="shared" si="11"/>
        <v>132</v>
      </c>
      <c r="B146" s="26">
        <f t="shared" si="12"/>
        <v>132</v>
      </c>
      <c r="C146" s="27" t="s">
        <v>215</v>
      </c>
      <c r="D146" s="27" t="s">
        <v>216</v>
      </c>
      <c r="E146" s="28">
        <f t="shared" si="14"/>
        <v>16085249.867532</v>
      </c>
      <c r="F146" s="29">
        <v>5015996.87</v>
      </c>
      <c r="G146" s="29">
        <v>2161426.54</v>
      </c>
      <c r="H146" s="29"/>
      <c r="I146" s="29">
        <v>1568575.74</v>
      </c>
      <c r="J146" s="29">
        <v>0</v>
      </c>
      <c r="K146" s="29"/>
      <c r="L146" s="29"/>
      <c r="M146" s="29">
        <v>0</v>
      </c>
      <c r="N146" s="29">
        <v>6665001.5300000003</v>
      </c>
      <c r="O146" s="29">
        <v>0</v>
      </c>
      <c r="P146" s="29"/>
      <c r="Q146" s="29"/>
      <c r="R146" s="29"/>
      <c r="S146" s="38"/>
      <c r="T146" s="39">
        <v>674249.18753200001</v>
      </c>
      <c r="U146" s="37">
        <f t="shared" si="13"/>
        <v>4</v>
      </c>
      <c r="V146" s="6" t="s">
        <v>714</v>
      </c>
    </row>
    <row r="147" spans="1:22">
      <c r="A147" s="25">
        <f t="shared" si="11"/>
        <v>133</v>
      </c>
      <c r="B147" s="26">
        <f t="shared" si="12"/>
        <v>133</v>
      </c>
      <c r="C147" s="27" t="s">
        <v>217</v>
      </c>
      <c r="D147" s="27" t="s">
        <v>218</v>
      </c>
      <c r="E147" s="28">
        <f t="shared" si="14"/>
        <v>20219702.920000002</v>
      </c>
      <c r="F147" s="29">
        <v>5331233.07</v>
      </c>
      <c r="G147" s="29"/>
      <c r="H147" s="29"/>
      <c r="I147" s="29">
        <v>2162679.08</v>
      </c>
      <c r="J147" s="29">
        <v>0</v>
      </c>
      <c r="K147" s="29"/>
      <c r="L147" s="29"/>
      <c r="M147" s="29">
        <v>0</v>
      </c>
      <c r="N147" s="29"/>
      <c r="O147" s="29">
        <v>0</v>
      </c>
      <c r="P147" s="29"/>
      <c r="Q147" s="29">
        <v>12638125.92</v>
      </c>
      <c r="R147" s="29"/>
      <c r="S147" s="29"/>
      <c r="T147" s="39">
        <v>87664.85</v>
      </c>
      <c r="U147" s="37">
        <f t="shared" si="13"/>
        <v>3</v>
      </c>
      <c r="V147" s="6" t="s">
        <v>714</v>
      </c>
    </row>
    <row r="148" spans="1:22">
      <c r="A148" s="25">
        <f t="shared" ref="A148:A207" si="20">+A147+1</f>
        <v>134</v>
      </c>
      <c r="B148" s="26">
        <f t="shared" ref="B148:B207" si="21">+B147+1</f>
        <v>134</v>
      </c>
      <c r="C148" s="27" t="s">
        <v>217</v>
      </c>
      <c r="D148" s="27" t="s">
        <v>219</v>
      </c>
      <c r="E148" s="28">
        <f t="shared" si="14"/>
        <v>13485796.644782159</v>
      </c>
      <c r="F148" s="29">
        <v>0</v>
      </c>
      <c r="G148" s="29">
        <v>0</v>
      </c>
      <c r="H148" s="29"/>
      <c r="I148" s="29">
        <v>0</v>
      </c>
      <c r="J148" s="29">
        <v>0</v>
      </c>
      <c r="K148" s="29"/>
      <c r="L148" s="29"/>
      <c r="M148" s="29">
        <v>0</v>
      </c>
      <c r="N148" s="29">
        <v>0</v>
      </c>
      <c r="O148" s="29">
        <v>0</v>
      </c>
      <c r="P148" s="29">
        <v>13313168.82</v>
      </c>
      <c r="Q148" s="29">
        <v>0</v>
      </c>
      <c r="R148" s="29"/>
      <c r="S148" s="38"/>
      <c r="T148" s="39">
        <v>172627.82478215999</v>
      </c>
      <c r="U148" s="37">
        <f t="shared" si="13"/>
        <v>1</v>
      </c>
    </row>
    <row r="149" spans="1:22">
      <c r="A149" s="25">
        <f t="shared" si="20"/>
        <v>135</v>
      </c>
      <c r="B149" s="26">
        <f t="shared" si="21"/>
        <v>135</v>
      </c>
      <c r="C149" s="27" t="s">
        <v>221</v>
      </c>
      <c r="D149" s="27" t="s">
        <v>222</v>
      </c>
      <c r="E149" s="28">
        <f t="shared" si="14"/>
        <v>275546.21000000002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/>
      <c r="L149" s="29"/>
      <c r="M149" s="29">
        <v>0</v>
      </c>
      <c r="N149" s="29">
        <v>0</v>
      </c>
      <c r="O149" s="29">
        <v>0</v>
      </c>
      <c r="P149" s="29">
        <v>0</v>
      </c>
      <c r="Q149" s="29">
        <v>275546.21000000002</v>
      </c>
      <c r="R149" s="29"/>
      <c r="S149" s="38"/>
      <c r="T149" s="39"/>
      <c r="U149" s="37">
        <f t="shared" si="13"/>
        <v>1</v>
      </c>
    </row>
    <row r="150" spans="1:22">
      <c r="A150" s="25">
        <f t="shared" si="20"/>
        <v>136</v>
      </c>
      <c r="B150" s="26">
        <f t="shared" si="21"/>
        <v>136</v>
      </c>
      <c r="C150" s="27" t="s">
        <v>221</v>
      </c>
      <c r="D150" s="27" t="s">
        <v>223</v>
      </c>
      <c r="E150" s="28">
        <f t="shared" si="14"/>
        <v>2485206.75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/>
      <c r="L150" s="29"/>
      <c r="M150" s="29">
        <v>0</v>
      </c>
      <c r="N150" s="29">
        <v>1968122.34</v>
      </c>
      <c r="O150" s="29">
        <v>0</v>
      </c>
      <c r="P150" s="29">
        <v>0</v>
      </c>
      <c r="Q150" s="29">
        <v>517084.41</v>
      </c>
      <c r="R150" s="29"/>
      <c r="S150" s="38"/>
      <c r="T150" s="39"/>
      <c r="U150" s="37">
        <f t="shared" si="13"/>
        <v>2</v>
      </c>
    </row>
    <row r="151" spans="1:22">
      <c r="A151" s="25">
        <f t="shared" si="20"/>
        <v>137</v>
      </c>
      <c r="B151" s="26">
        <f t="shared" si="21"/>
        <v>137</v>
      </c>
      <c r="C151" s="27" t="s">
        <v>221</v>
      </c>
      <c r="D151" s="27" t="s">
        <v>224</v>
      </c>
      <c r="E151" s="28">
        <f t="shared" si="14"/>
        <v>1052989.615364</v>
      </c>
      <c r="F151" s="29"/>
      <c r="G151" s="29">
        <v>624846.18000000005</v>
      </c>
      <c r="H151" s="29"/>
      <c r="I151" s="29">
        <v>317481.74</v>
      </c>
      <c r="J151" s="29">
        <v>0</v>
      </c>
      <c r="K151" s="29"/>
      <c r="L151" s="29"/>
      <c r="M151" s="29">
        <v>0</v>
      </c>
      <c r="N151" s="29"/>
      <c r="O151" s="29">
        <v>0</v>
      </c>
      <c r="P151" s="29"/>
      <c r="Q151" s="29"/>
      <c r="R151" s="29"/>
      <c r="S151" s="38"/>
      <c r="T151" s="39">
        <v>110661.695364</v>
      </c>
      <c r="U151" s="37">
        <f t="shared" si="13"/>
        <v>2</v>
      </c>
      <c r="V151" s="6" t="s">
        <v>714</v>
      </c>
    </row>
    <row r="152" spans="1:22">
      <c r="A152" s="25">
        <f t="shared" si="20"/>
        <v>138</v>
      </c>
      <c r="B152" s="26">
        <f t="shared" si="21"/>
        <v>138</v>
      </c>
      <c r="C152" s="27" t="s">
        <v>221</v>
      </c>
      <c r="D152" s="27" t="s">
        <v>225</v>
      </c>
      <c r="E152" s="28">
        <f t="shared" si="14"/>
        <v>1356273.23863332</v>
      </c>
      <c r="F152" s="29"/>
      <c r="G152" s="29">
        <v>450967.71</v>
      </c>
      <c r="H152" s="29"/>
      <c r="I152" s="29">
        <v>341058.14</v>
      </c>
      <c r="J152" s="29">
        <v>0</v>
      </c>
      <c r="K152" s="29"/>
      <c r="L152" s="29"/>
      <c r="M152" s="29">
        <v>0</v>
      </c>
      <c r="N152" s="29"/>
      <c r="O152" s="29">
        <v>0</v>
      </c>
      <c r="P152" s="29"/>
      <c r="Q152" s="29">
        <v>283215.94</v>
      </c>
      <c r="R152" s="29"/>
      <c r="S152" s="38"/>
      <c r="T152" s="39">
        <v>281031.44863331999</v>
      </c>
      <c r="U152" s="37">
        <f t="shared" si="13"/>
        <v>3</v>
      </c>
      <c r="V152" s="6" t="s">
        <v>714</v>
      </c>
    </row>
    <row r="153" spans="1:22">
      <c r="A153" s="25">
        <f t="shared" si="20"/>
        <v>139</v>
      </c>
      <c r="B153" s="26">
        <f t="shared" si="21"/>
        <v>139</v>
      </c>
      <c r="C153" s="27" t="s">
        <v>221</v>
      </c>
      <c r="D153" s="27" t="s">
        <v>226</v>
      </c>
      <c r="E153" s="28">
        <f t="shared" si="14"/>
        <v>1738894.6808183601</v>
      </c>
      <c r="F153" s="29"/>
      <c r="G153" s="29">
        <v>691727.99</v>
      </c>
      <c r="H153" s="29"/>
      <c r="I153" s="29">
        <v>374090.08</v>
      </c>
      <c r="J153" s="29">
        <v>0</v>
      </c>
      <c r="K153" s="29"/>
      <c r="L153" s="29"/>
      <c r="M153" s="29">
        <v>0</v>
      </c>
      <c r="N153" s="29"/>
      <c r="O153" s="29"/>
      <c r="P153" s="29"/>
      <c r="Q153" s="29">
        <v>406759.99</v>
      </c>
      <c r="R153" s="29"/>
      <c r="S153" s="38"/>
      <c r="T153" s="39">
        <v>266316.62081836001</v>
      </c>
      <c r="U153" s="37">
        <f t="shared" si="13"/>
        <v>3</v>
      </c>
      <c r="V153" s="6" t="s">
        <v>714</v>
      </c>
    </row>
    <row r="154" spans="1:22">
      <c r="A154" s="25">
        <f t="shared" si="20"/>
        <v>140</v>
      </c>
      <c r="B154" s="26">
        <f t="shared" si="21"/>
        <v>140</v>
      </c>
      <c r="C154" s="27" t="s">
        <v>221</v>
      </c>
      <c r="D154" s="27" t="s">
        <v>227</v>
      </c>
      <c r="E154" s="28">
        <f t="shared" si="14"/>
        <v>2639128.318248</v>
      </c>
      <c r="F154" s="29"/>
      <c r="G154" s="29">
        <v>552436.80000000005</v>
      </c>
      <c r="H154" s="29"/>
      <c r="I154" s="29">
        <v>338855.02</v>
      </c>
      <c r="J154" s="29">
        <v>0</v>
      </c>
      <c r="K154" s="29"/>
      <c r="L154" s="29"/>
      <c r="M154" s="29">
        <v>0</v>
      </c>
      <c r="N154" s="29"/>
      <c r="O154" s="29">
        <v>0</v>
      </c>
      <c r="P154" s="29"/>
      <c r="Q154" s="29">
        <v>1428913.34</v>
      </c>
      <c r="R154" s="29"/>
      <c r="S154" s="38"/>
      <c r="T154" s="39">
        <v>318923.15824800002</v>
      </c>
      <c r="U154" s="37">
        <f t="shared" si="13"/>
        <v>3</v>
      </c>
      <c r="V154" s="6" t="s">
        <v>714</v>
      </c>
    </row>
    <row r="155" spans="1:22">
      <c r="A155" s="25">
        <f t="shared" si="20"/>
        <v>141</v>
      </c>
      <c r="B155" s="26">
        <f t="shared" si="21"/>
        <v>141</v>
      </c>
      <c r="C155" s="27" t="s">
        <v>228</v>
      </c>
      <c r="D155" s="27" t="s">
        <v>229</v>
      </c>
      <c r="E155" s="28">
        <f t="shared" si="14"/>
        <v>2468575.57526031</v>
      </c>
      <c r="F155" s="29">
        <v>2316165.3841716298</v>
      </c>
      <c r="G155" s="29">
        <v>0</v>
      </c>
      <c r="H155" s="29"/>
      <c r="I155" s="29">
        <v>0</v>
      </c>
      <c r="J155" s="29">
        <v>0</v>
      </c>
      <c r="K155" s="29"/>
      <c r="L155" s="29"/>
      <c r="M155" s="29">
        <v>0</v>
      </c>
      <c r="N155" s="29">
        <v>0</v>
      </c>
      <c r="O155" s="29">
        <v>0</v>
      </c>
      <c r="P155" s="29"/>
      <c r="Q155" s="29">
        <v>0</v>
      </c>
      <c r="R155" s="29"/>
      <c r="S155" s="38"/>
      <c r="T155" s="39">
        <v>152410.19108868</v>
      </c>
      <c r="U155" s="37">
        <f t="shared" si="13"/>
        <v>1</v>
      </c>
    </row>
    <row r="156" spans="1:22">
      <c r="A156" s="25">
        <f t="shared" si="20"/>
        <v>142</v>
      </c>
      <c r="B156" s="26">
        <f t="shared" si="21"/>
        <v>142</v>
      </c>
      <c r="C156" s="27" t="s">
        <v>228</v>
      </c>
      <c r="D156" s="27" t="s">
        <v>231</v>
      </c>
      <c r="E156" s="28">
        <f t="shared" si="14"/>
        <v>32383284.490927197</v>
      </c>
      <c r="F156" s="29"/>
      <c r="G156" s="29"/>
      <c r="H156" s="29"/>
      <c r="I156" s="29"/>
      <c r="J156" s="29"/>
      <c r="K156" s="29"/>
      <c r="L156" s="29"/>
      <c r="M156" s="29"/>
      <c r="N156" s="29"/>
      <c r="O156" s="29">
        <v>0</v>
      </c>
      <c r="P156" s="29">
        <v>14702886.76</v>
      </c>
      <c r="Q156" s="29">
        <v>14838033.07</v>
      </c>
      <c r="R156" s="29"/>
      <c r="S156" s="38"/>
      <c r="T156" s="39">
        <v>2842364.6609272002</v>
      </c>
      <c r="U156" s="37">
        <f t="shared" ref="U156" si="22">COUNTIF(F156:Q156,"&gt;0")</f>
        <v>2</v>
      </c>
    </row>
    <row r="157" spans="1:22">
      <c r="A157" s="25">
        <f t="shared" si="20"/>
        <v>143</v>
      </c>
      <c r="B157" s="26">
        <f t="shared" si="21"/>
        <v>143</v>
      </c>
      <c r="C157" s="27"/>
      <c r="D157" s="27" t="s">
        <v>232</v>
      </c>
      <c r="E157" s="28">
        <f t="shared" si="14"/>
        <v>3072511.9939301223</v>
      </c>
      <c r="F157" s="29"/>
      <c r="G157" s="29"/>
      <c r="H157" s="29"/>
      <c r="I157" s="29"/>
      <c r="J157" s="29"/>
      <c r="K157" s="29"/>
      <c r="L157" s="29"/>
      <c r="M157" s="29">
        <v>2869496.64</v>
      </c>
      <c r="N157" s="29"/>
      <c r="O157" s="29"/>
      <c r="P157" s="29"/>
      <c r="Q157" s="29"/>
      <c r="R157" s="29">
        <v>104919.11907840001</v>
      </c>
      <c r="S157" s="38">
        <v>24000</v>
      </c>
      <c r="T157" s="39">
        <v>74096.234851722198</v>
      </c>
      <c r="U157" s="37">
        <f t="shared" ref="U157:U217" si="23">COUNTIF(F157:Q157,"&gt;0")</f>
        <v>1</v>
      </c>
    </row>
    <row r="158" spans="1:22">
      <c r="A158" s="25">
        <f t="shared" si="20"/>
        <v>144</v>
      </c>
      <c r="B158" s="26">
        <f t="shared" si="21"/>
        <v>144</v>
      </c>
      <c r="C158" s="27"/>
      <c r="D158" s="27" t="s">
        <v>234</v>
      </c>
      <c r="E158" s="28">
        <f t="shared" ref="E158:E207" si="24">SUBTOTAL(9,F158:T158)</f>
        <v>3072474.8799129105</v>
      </c>
      <c r="F158" s="29"/>
      <c r="G158" s="29"/>
      <c r="H158" s="29"/>
      <c r="I158" s="29"/>
      <c r="J158" s="29"/>
      <c r="K158" s="29"/>
      <c r="L158" s="29"/>
      <c r="M158" s="29">
        <v>2869496.64</v>
      </c>
      <c r="N158" s="29"/>
      <c r="O158" s="29"/>
      <c r="P158" s="29"/>
      <c r="Q158" s="29"/>
      <c r="R158" s="29">
        <v>104881.1934528</v>
      </c>
      <c r="S158" s="38">
        <v>24000</v>
      </c>
      <c r="T158" s="39">
        <v>74097.046460110098</v>
      </c>
      <c r="U158" s="37">
        <f t="shared" si="23"/>
        <v>1</v>
      </c>
    </row>
    <row r="159" spans="1:22">
      <c r="A159" s="25">
        <f t="shared" si="20"/>
        <v>145</v>
      </c>
      <c r="B159" s="26">
        <f t="shared" si="21"/>
        <v>145</v>
      </c>
      <c r="C159" s="27"/>
      <c r="D159" s="27" t="s">
        <v>235</v>
      </c>
      <c r="E159" s="28">
        <f t="shared" si="24"/>
        <v>3072835.2361071859</v>
      </c>
      <c r="F159" s="29"/>
      <c r="G159" s="29"/>
      <c r="H159" s="29"/>
      <c r="I159" s="29"/>
      <c r="J159" s="29"/>
      <c r="K159" s="29"/>
      <c r="L159" s="29"/>
      <c r="M159" s="29">
        <v>2869496.64</v>
      </c>
      <c r="N159" s="29"/>
      <c r="O159" s="29"/>
      <c r="P159" s="29"/>
      <c r="Q159" s="29"/>
      <c r="R159" s="29">
        <v>105249.4299072</v>
      </c>
      <c r="S159" s="38">
        <v>24000</v>
      </c>
      <c r="T159" s="39">
        <v>74089.166199985906</v>
      </c>
      <c r="U159" s="37">
        <f t="shared" si="23"/>
        <v>1</v>
      </c>
    </row>
    <row r="160" spans="1:22">
      <c r="A160" s="25">
        <f t="shared" si="20"/>
        <v>146</v>
      </c>
      <c r="B160" s="26">
        <f t="shared" si="21"/>
        <v>146</v>
      </c>
      <c r="C160" s="27" t="s">
        <v>228</v>
      </c>
      <c r="D160" s="27" t="s">
        <v>237</v>
      </c>
      <c r="E160" s="28">
        <f t="shared" si="24"/>
        <v>6284189.3513380401</v>
      </c>
      <c r="F160" s="29">
        <v>3826027.56</v>
      </c>
      <c r="G160" s="29">
        <v>0</v>
      </c>
      <c r="H160" s="29">
        <v>0</v>
      </c>
      <c r="I160" s="29">
        <v>2180636.06</v>
      </c>
      <c r="J160" s="29">
        <v>0</v>
      </c>
      <c r="K160" s="29"/>
      <c r="L160" s="29"/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/>
      <c r="S160" s="38"/>
      <c r="T160" s="39">
        <v>277525.73133803997</v>
      </c>
      <c r="U160" s="37">
        <f t="shared" si="23"/>
        <v>2</v>
      </c>
      <c r="V160" s="6" t="s">
        <v>716</v>
      </c>
    </row>
    <row r="161" spans="1:22">
      <c r="A161" s="25">
        <f t="shared" si="20"/>
        <v>147</v>
      </c>
      <c r="B161" s="26">
        <f t="shared" si="21"/>
        <v>147</v>
      </c>
      <c r="C161" s="27" t="s">
        <v>228</v>
      </c>
      <c r="D161" s="27" t="s">
        <v>238</v>
      </c>
      <c r="E161" s="28">
        <f t="shared" si="24"/>
        <v>863296.86591239995</v>
      </c>
      <c r="F161" s="29">
        <v>0</v>
      </c>
      <c r="G161" s="29">
        <v>0</v>
      </c>
      <c r="H161" s="29">
        <v>782900.97</v>
      </c>
      <c r="I161" s="29"/>
      <c r="J161" s="29">
        <v>0</v>
      </c>
      <c r="K161" s="29"/>
      <c r="L161" s="29"/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/>
      <c r="S161" s="38"/>
      <c r="T161" s="39">
        <v>80395.895912399996</v>
      </c>
      <c r="U161" s="37">
        <f t="shared" si="23"/>
        <v>1</v>
      </c>
    </row>
    <row r="162" spans="1:22">
      <c r="A162" s="25">
        <f t="shared" si="20"/>
        <v>148</v>
      </c>
      <c r="B162" s="26">
        <f t="shared" si="21"/>
        <v>148</v>
      </c>
      <c r="C162" s="27" t="s">
        <v>228</v>
      </c>
      <c r="D162" s="27" t="s">
        <v>239</v>
      </c>
      <c r="E162" s="28">
        <f t="shared" si="24"/>
        <v>11321051.292631399</v>
      </c>
      <c r="F162" s="29">
        <v>3735913.84</v>
      </c>
      <c r="G162" s="29">
        <v>627030.85</v>
      </c>
      <c r="H162" s="29">
        <v>1443652.49</v>
      </c>
      <c r="I162" s="29">
        <v>1126366.8799999999</v>
      </c>
      <c r="J162" s="29">
        <v>0</v>
      </c>
      <c r="K162" s="29"/>
      <c r="L162" s="29"/>
      <c r="M162" s="29">
        <v>0</v>
      </c>
      <c r="N162" s="29">
        <v>0</v>
      </c>
      <c r="O162" s="29">
        <v>0</v>
      </c>
      <c r="P162" s="29">
        <v>0</v>
      </c>
      <c r="Q162" s="29">
        <v>4237247.8099999996</v>
      </c>
      <c r="R162" s="29"/>
      <c r="S162" s="38"/>
      <c r="T162" s="39">
        <v>150839.4226314</v>
      </c>
      <c r="U162" s="37">
        <f t="shared" si="23"/>
        <v>5</v>
      </c>
      <c r="V162" s="6" t="s">
        <v>716</v>
      </c>
    </row>
    <row r="163" spans="1:22">
      <c r="A163" s="25">
        <f t="shared" si="20"/>
        <v>149</v>
      </c>
      <c r="B163" s="26">
        <f t="shared" si="21"/>
        <v>149</v>
      </c>
      <c r="C163" s="27" t="s">
        <v>228</v>
      </c>
      <c r="D163" s="27" t="s">
        <v>240</v>
      </c>
      <c r="E163" s="28">
        <f t="shared" si="24"/>
        <v>498098.01</v>
      </c>
      <c r="F163" s="29">
        <v>0</v>
      </c>
      <c r="G163" s="29"/>
      <c r="H163" s="29">
        <v>498098.01</v>
      </c>
      <c r="I163" s="29">
        <v>0</v>
      </c>
      <c r="J163" s="29">
        <v>0</v>
      </c>
      <c r="K163" s="29"/>
      <c r="L163" s="29"/>
      <c r="M163" s="29">
        <v>0</v>
      </c>
      <c r="N163" s="29"/>
      <c r="O163" s="29">
        <v>0</v>
      </c>
      <c r="P163" s="29"/>
      <c r="Q163" s="29"/>
      <c r="R163" s="29"/>
      <c r="S163" s="38"/>
      <c r="T163" s="39"/>
      <c r="U163" s="37">
        <f t="shared" si="23"/>
        <v>1</v>
      </c>
    </row>
    <row r="164" spans="1:22">
      <c r="A164" s="25">
        <f t="shared" si="20"/>
        <v>150</v>
      </c>
      <c r="B164" s="26">
        <f t="shared" si="21"/>
        <v>150</v>
      </c>
      <c r="C164" s="27" t="s">
        <v>228</v>
      </c>
      <c r="D164" s="27" t="s">
        <v>241</v>
      </c>
      <c r="E164" s="28">
        <f t="shared" si="24"/>
        <v>2689617.46</v>
      </c>
      <c r="F164" s="29">
        <v>0</v>
      </c>
      <c r="G164" s="29">
        <v>0</v>
      </c>
      <c r="H164" s="29">
        <v>2689617.46</v>
      </c>
      <c r="I164" s="29">
        <v>0</v>
      </c>
      <c r="J164" s="29">
        <v>0</v>
      </c>
      <c r="K164" s="29"/>
      <c r="L164" s="29"/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/>
      <c r="S164" s="38"/>
      <c r="T164" s="39"/>
      <c r="U164" s="37">
        <f t="shared" si="23"/>
        <v>1</v>
      </c>
    </row>
    <row r="165" spans="1:22">
      <c r="A165" s="44">
        <f t="shared" si="20"/>
        <v>151</v>
      </c>
      <c r="B165" s="45">
        <f t="shared" si="21"/>
        <v>151</v>
      </c>
      <c r="C165" s="27" t="s">
        <v>228</v>
      </c>
      <c r="D165" s="30" t="s">
        <v>242</v>
      </c>
      <c r="E165" s="46">
        <f t="shared" si="24"/>
        <v>25727773.27</v>
      </c>
      <c r="F165" s="31"/>
      <c r="G165" s="31">
        <v>3182426.63</v>
      </c>
      <c r="H165" s="31"/>
      <c r="I165" s="31"/>
      <c r="J165" s="31">
        <v>0</v>
      </c>
      <c r="K165" s="31"/>
      <c r="L165" s="31"/>
      <c r="M165" s="31">
        <v>0</v>
      </c>
      <c r="N165" s="31">
        <v>0</v>
      </c>
      <c r="O165" s="31">
        <v>0</v>
      </c>
      <c r="P165" s="31">
        <v>0</v>
      </c>
      <c r="Q165" s="31">
        <v>22545346.640000001</v>
      </c>
      <c r="R165" s="31"/>
      <c r="S165" s="47"/>
      <c r="T165" s="48"/>
      <c r="U165" s="37">
        <f t="shared" si="23"/>
        <v>2</v>
      </c>
    </row>
    <row r="166" spans="1:22">
      <c r="A166" s="25">
        <f t="shared" si="20"/>
        <v>152</v>
      </c>
      <c r="B166" s="26">
        <f t="shared" si="21"/>
        <v>152</v>
      </c>
      <c r="C166" s="27" t="s">
        <v>228</v>
      </c>
      <c r="D166" s="27" t="s">
        <v>243</v>
      </c>
      <c r="E166" s="28">
        <f t="shared" si="24"/>
        <v>4832654.76811272</v>
      </c>
      <c r="F166" s="29"/>
      <c r="G166" s="29">
        <v>4620819.76</v>
      </c>
      <c r="H166" s="29"/>
      <c r="I166" s="29"/>
      <c r="J166" s="29">
        <v>0</v>
      </c>
      <c r="K166" s="29"/>
      <c r="L166" s="29"/>
      <c r="M166" s="29">
        <v>0</v>
      </c>
      <c r="N166" s="29"/>
      <c r="O166" s="29">
        <v>0</v>
      </c>
      <c r="P166" s="29"/>
      <c r="Q166" s="29"/>
      <c r="R166" s="29"/>
      <c r="S166" s="38"/>
      <c r="T166" s="39">
        <v>211835.00811272001</v>
      </c>
      <c r="U166" s="37">
        <f t="shared" si="23"/>
        <v>1</v>
      </c>
    </row>
    <row r="167" spans="1:22">
      <c r="A167" s="25">
        <f t="shared" si="20"/>
        <v>153</v>
      </c>
      <c r="B167" s="26">
        <f t="shared" si="21"/>
        <v>153</v>
      </c>
      <c r="C167" s="27" t="s">
        <v>228</v>
      </c>
      <c r="D167" s="27" t="s">
        <v>244</v>
      </c>
      <c r="E167" s="28">
        <f t="shared" si="24"/>
        <v>9962928.3052925188</v>
      </c>
      <c r="F167" s="29"/>
      <c r="G167" s="29">
        <v>7323917.46</v>
      </c>
      <c r="H167" s="29"/>
      <c r="I167" s="29">
        <v>2315022.9</v>
      </c>
      <c r="J167" s="29">
        <v>0</v>
      </c>
      <c r="K167" s="29"/>
      <c r="L167" s="29"/>
      <c r="M167" s="29">
        <v>0</v>
      </c>
      <c r="N167" s="29">
        <v>0</v>
      </c>
      <c r="O167" s="29">
        <v>0</v>
      </c>
      <c r="P167" s="29">
        <v>0</v>
      </c>
      <c r="Q167" s="29"/>
      <c r="R167" s="29"/>
      <c r="S167" s="38"/>
      <c r="T167" s="39">
        <v>323987.94529251999</v>
      </c>
      <c r="U167" s="37">
        <f t="shared" si="23"/>
        <v>2</v>
      </c>
    </row>
    <row r="168" spans="1:22">
      <c r="A168" s="25">
        <f t="shared" si="20"/>
        <v>154</v>
      </c>
      <c r="B168" s="26">
        <f t="shared" si="21"/>
        <v>154</v>
      </c>
      <c r="C168" s="27" t="s">
        <v>228</v>
      </c>
      <c r="D168" s="27" t="s">
        <v>245</v>
      </c>
      <c r="E168" s="28">
        <f t="shared" si="24"/>
        <v>53790180.38000001</v>
      </c>
      <c r="F168" s="29">
        <v>5141989.9000000004</v>
      </c>
      <c r="G168" s="29"/>
      <c r="H168" s="29">
        <v>2714177.72</v>
      </c>
      <c r="I168" s="29"/>
      <c r="J168" s="29">
        <v>0</v>
      </c>
      <c r="K168" s="29"/>
      <c r="L168" s="29"/>
      <c r="M168" s="29">
        <v>0</v>
      </c>
      <c r="N168" s="29">
        <v>0</v>
      </c>
      <c r="O168" s="29">
        <v>0</v>
      </c>
      <c r="P168" s="29">
        <f>37030869.74+5977035.1</f>
        <v>43007904.840000004</v>
      </c>
      <c r="Q168" s="29"/>
      <c r="R168" s="29"/>
      <c r="S168" s="38"/>
      <c r="T168" s="39">
        <v>2926107.92</v>
      </c>
      <c r="U168" s="37">
        <f t="shared" si="23"/>
        <v>3</v>
      </c>
      <c r="V168" s="6" t="s">
        <v>714</v>
      </c>
    </row>
    <row r="169" spans="1:22">
      <c r="A169" s="25">
        <f t="shared" si="20"/>
        <v>155</v>
      </c>
      <c r="B169" s="26">
        <f t="shared" si="21"/>
        <v>155</v>
      </c>
      <c r="C169" s="27" t="s">
        <v>228</v>
      </c>
      <c r="D169" s="27" t="s">
        <v>246</v>
      </c>
      <c r="E169" s="28">
        <f t="shared" si="24"/>
        <v>17169391.084560137</v>
      </c>
      <c r="F169" s="29">
        <v>3172690.78</v>
      </c>
      <c r="G169" s="29">
        <v>0</v>
      </c>
      <c r="H169" s="29">
        <v>0</v>
      </c>
      <c r="I169" s="29"/>
      <c r="J169" s="29">
        <v>0</v>
      </c>
      <c r="K169" s="29"/>
      <c r="L169" s="29"/>
      <c r="M169" s="29">
        <v>0</v>
      </c>
      <c r="N169" s="29">
        <v>5090700.49</v>
      </c>
      <c r="O169" s="29">
        <v>0</v>
      </c>
      <c r="P169" s="29">
        <v>7382703.5599999996</v>
      </c>
      <c r="Q169" s="29"/>
      <c r="R169" s="29"/>
      <c r="S169" s="38"/>
      <c r="T169" s="39">
        <v>1523296.25456014</v>
      </c>
      <c r="U169" s="37">
        <f t="shared" si="23"/>
        <v>3</v>
      </c>
      <c r="V169" s="6" t="s">
        <v>714</v>
      </c>
    </row>
    <row r="170" spans="1:22">
      <c r="A170" s="25">
        <f t="shared" si="20"/>
        <v>156</v>
      </c>
      <c r="B170" s="26">
        <f t="shared" si="21"/>
        <v>156</v>
      </c>
      <c r="C170" s="27" t="s">
        <v>228</v>
      </c>
      <c r="D170" s="27" t="s">
        <v>247</v>
      </c>
      <c r="E170" s="28">
        <f t="shared" si="24"/>
        <v>1160745.41417932</v>
      </c>
      <c r="F170" s="29"/>
      <c r="G170" s="29"/>
      <c r="H170" s="29"/>
      <c r="I170" s="29"/>
      <c r="J170" s="29"/>
      <c r="K170" s="29"/>
      <c r="L170" s="29"/>
      <c r="M170" s="29">
        <v>0</v>
      </c>
      <c r="N170" s="29">
        <v>0</v>
      </c>
      <c r="O170" s="29">
        <v>0</v>
      </c>
      <c r="P170" s="29"/>
      <c r="Q170" s="29">
        <v>585673.72</v>
      </c>
      <c r="R170" s="29"/>
      <c r="S170" s="38"/>
      <c r="T170" s="39">
        <v>575071.69417932001</v>
      </c>
      <c r="U170" s="37">
        <f t="shared" si="23"/>
        <v>1</v>
      </c>
      <c r="V170" s="6" t="s">
        <v>714</v>
      </c>
    </row>
    <row r="171" spans="1:22">
      <c r="A171" s="25">
        <f t="shared" si="20"/>
        <v>157</v>
      </c>
      <c r="B171" s="26">
        <f t="shared" si="21"/>
        <v>157</v>
      </c>
      <c r="C171" s="27" t="s">
        <v>228</v>
      </c>
      <c r="D171" s="27" t="s">
        <v>248</v>
      </c>
      <c r="E171" s="28">
        <f t="shared" si="24"/>
        <v>8066054.8088218002</v>
      </c>
      <c r="F171" s="29"/>
      <c r="G171" s="29"/>
      <c r="H171" s="29">
        <v>3648621.62</v>
      </c>
      <c r="I171" s="29">
        <v>3268542.62</v>
      </c>
      <c r="J171" s="29">
        <v>0</v>
      </c>
      <c r="K171" s="29"/>
      <c r="L171" s="29"/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630230.47770000005</v>
      </c>
      <c r="S171" s="38">
        <v>85014.565300000002</v>
      </c>
      <c r="T171" s="39">
        <v>433645.52582179999</v>
      </c>
      <c r="U171" s="37">
        <f t="shared" si="23"/>
        <v>2</v>
      </c>
      <c r="V171" s="6" t="s">
        <v>716</v>
      </c>
    </row>
    <row r="172" spans="1:22">
      <c r="A172" s="25">
        <f t="shared" si="20"/>
        <v>158</v>
      </c>
      <c r="B172" s="26">
        <f t="shared" si="21"/>
        <v>158</v>
      </c>
      <c r="C172" s="27" t="s">
        <v>249</v>
      </c>
      <c r="D172" s="27" t="s">
        <v>250</v>
      </c>
      <c r="E172" s="28">
        <f t="shared" si="24"/>
        <v>10316811.362920118</v>
      </c>
      <c r="F172" s="29"/>
      <c r="G172" s="29"/>
      <c r="H172" s="29">
        <v>0</v>
      </c>
      <c r="I172" s="29">
        <v>0</v>
      </c>
      <c r="J172" s="29">
        <v>0</v>
      </c>
      <c r="K172" s="29"/>
      <c r="L172" s="29"/>
      <c r="M172" s="29">
        <v>0</v>
      </c>
      <c r="N172" s="29">
        <v>9398785.4499999993</v>
      </c>
      <c r="O172" s="29">
        <v>0</v>
      </c>
      <c r="P172" s="29">
        <v>0</v>
      </c>
      <c r="Q172" s="29">
        <v>0</v>
      </c>
      <c r="R172" s="29"/>
      <c r="S172" s="38"/>
      <c r="T172" s="39">
        <v>918025.91292012006</v>
      </c>
      <c r="U172" s="37">
        <f t="shared" si="23"/>
        <v>1</v>
      </c>
      <c r="V172" s="6" t="s">
        <v>716</v>
      </c>
    </row>
    <row r="173" spans="1:22">
      <c r="A173" s="25">
        <f t="shared" si="20"/>
        <v>159</v>
      </c>
      <c r="B173" s="26">
        <f t="shared" si="21"/>
        <v>159</v>
      </c>
      <c r="C173" s="27" t="s">
        <v>249</v>
      </c>
      <c r="D173" s="27" t="s">
        <v>251</v>
      </c>
      <c r="E173" s="28">
        <f t="shared" si="24"/>
        <v>10050452.1841392</v>
      </c>
      <c r="F173" s="29"/>
      <c r="G173" s="29"/>
      <c r="H173" s="29"/>
      <c r="I173" s="29">
        <v>0</v>
      </c>
      <c r="J173" s="29">
        <v>0</v>
      </c>
      <c r="K173" s="29"/>
      <c r="L173" s="29"/>
      <c r="M173" s="29">
        <v>0</v>
      </c>
      <c r="N173" s="29">
        <v>9546866.3969999999</v>
      </c>
      <c r="O173" s="29">
        <v>0</v>
      </c>
      <c r="P173" s="29">
        <v>0</v>
      </c>
      <c r="Q173" s="29">
        <v>0</v>
      </c>
      <c r="R173" s="29"/>
      <c r="S173" s="38"/>
      <c r="T173" s="39">
        <v>503585.78713920002</v>
      </c>
      <c r="U173" s="37">
        <f t="shared" si="23"/>
        <v>1</v>
      </c>
    </row>
    <row r="174" spans="1:22">
      <c r="A174" s="25">
        <f t="shared" si="20"/>
        <v>160</v>
      </c>
      <c r="B174" s="26">
        <f t="shared" si="21"/>
        <v>160</v>
      </c>
      <c r="C174" s="27" t="s">
        <v>252</v>
      </c>
      <c r="D174" s="27" t="s">
        <v>253</v>
      </c>
      <c r="E174" s="28">
        <f t="shared" si="24"/>
        <v>650224.41704400012</v>
      </c>
      <c r="F174" s="29">
        <v>0</v>
      </c>
      <c r="G174" s="29">
        <v>0</v>
      </c>
      <c r="H174" s="29">
        <v>0</v>
      </c>
      <c r="I174" s="29">
        <v>0</v>
      </c>
      <c r="J174" s="29">
        <v>579887.30000000005</v>
      </c>
      <c r="K174" s="29"/>
      <c r="L174" s="29"/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58462.29</v>
      </c>
      <c r="S174" s="29"/>
      <c r="T174" s="39">
        <v>11874.827044</v>
      </c>
      <c r="U174" s="37">
        <f t="shared" si="23"/>
        <v>1</v>
      </c>
    </row>
    <row r="175" spans="1:22">
      <c r="A175" s="25">
        <f t="shared" si="20"/>
        <v>161</v>
      </c>
      <c r="B175" s="26">
        <f t="shared" si="21"/>
        <v>161</v>
      </c>
      <c r="C175" s="27" t="s">
        <v>254</v>
      </c>
      <c r="D175" s="27" t="s">
        <v>255</v>
      </c>
      <c r="E175" s="28">
        <f t="shared" si="24"/>
        <v>5402443.1989632025</v>
      </c>
      <c r="F175" s="29"/>
      <c r="G175" s="29"/>
      <c r="H175" s="29"/>
      <c r="I175" s="29"/>
      <c r="J175" s="29"/>
      <c r="K175" s="29"/>
      <c r="L175" s="29"/>
      <c r="M175" s="29"/>
      <c r="N175" s="29">
        <v>1229943.21</v>
      </c>
      <c r="O175" s="29"/>
      <c r="P175" s="29"/>
      <c r="Q175" s="29">
        <v>4083208.4891993902</v>
      </c>
      <c r="R175" s="29"/>
      <c r="S175" s="38"/>
      <c r="T175" s="39">
        <v>89291.499763812506</v>
      </c>
      <c r="U175" s="37">
        <f t="shared" si="23"/>
        <v>2</v>
      </c>
    </row>
    <row r="176" spans="1:22">
      <c r="A176" s="25">
        <f t="shared" si="20"/>
        <v>162</v>
      </c>
      <c r="B176" s="26">
        <f t="shared" si="21"/>
        <v>162</v>
      </c>
      <c r="C176" s="27" t="s">
        <v>254</v>
      </c>
      <c r="D176" s="27" t="s">
        <v>256</v>
      </c>
      <c r="E176" s="28">
        <f t="shared" si="24"/>
        <v>2326131.7975841803</v>
      </c>
      <c r="F176" s="29">
        <v>0</v>
      </c>
      <c r="G176" s="29">
        <v>0</v>
      </c>
      <c r="H176" s="29"/>
      <c r="I176" s="29"/>
      <c r="J176" s="29"/>
      <c r="K176" s="29"/>
      <c r="L176" s="29"/>
      <c r="M176" s="29"/>
      <c r="N176" s="29">
        <v>2093523.54</v>
      </c>
      <c r="O176" s="29"/>
      <c r="P176" s="29"/>
      <c r="Q176" s="29"/>
      <c r="R176" s="29"/>
      <c r="S176" s="38"/>
      <c r="T176" s="39">
        <v>232608.25758418001</v>
      </c>
      <c r="U176" s="37">
        <f t="shared" si="23"/>
        <v>1</v>
      </c>
    </row>
    <row r="177" spans="1:22">
      <c r="A177" s="25">
        <f t="shared" si="20"/>
        <v>163</v>
      </c>
      <c r="B177" s="26">
        <f t="shared" si="21"/>
        <v>163</v>
      </c>
      <c r="C177" s="27" t="s">
        <v>254</v>
      </c>
      <c r="D177" s="27" t="s">
        <v>257</v>
      </c>
      <c r="E177" s="28">
        <f t="shared" si="24"/>
        <v>1546028.3117803601</v>
      </c>
      <c r="F177" s="29">
        <v>0</v>
      </c>
      <c r="G177" s="29">
        <v>0</v>
      </c>
      <c r="H177" s="29"/>
      <c r="I177" s="29"/>
      <c r="J177" s="29"/>
      <c r="K177" s="29"/>
      <c r="L177" s="29"/>
      <c r="M177" s="29"/>
      <c r="N177" s="29"/>
      <c r="O177" s="29"/>
      <c r="P177" s="29">
        <v>0</v>
      </c>
      <c r="Q177" s="29">
        <v>539462.39</v>
      </c>
      <c r="R177" s="29"/>
      <c r="S177" s="38"/>
      <c r="T177" s="39">
        <v>1006565.92178036</v>
      </c>
      <c r="U177" s="37">
        <f t="shared" si="23"/>
        <v>1</v>
      </c>
      <c r="V177" s="6" t="s">
        <v>714</v>
      </c>
    </row>
    <row r="178" spans="1:22">
      <c r="A178" s="25">
        <f t="shared" si="20"/>
        <v>164</v>
      </c>
      <c r="B178" s="26">
        <f t="shared" si="21"/>
        <v>164</v>
      </c>
      <c r="C178" s="27" t="s">
        <v>258</v>
      </c>
      <c r="D178" s="27" t="s">
        <v>259</v>
      </c>
      <c r="E178" s="28">
        <f t="shared" si="24"/>
        <v>15514381.07834428</v>
      </c>
      <c r="F178" s="29">
        <v>3480915.82</v>
      </c>
      <c r="G178" s="29">
        <v>959623.11</v>
      </c>
      <c r="H178" s="29">
        <v>759421.53</v>
      </c>
      <c r="I178" s="29"/>
      <c r="J178" s="29">
        <v>0</v>
      </c>
      <c r="K178" s="29"/>
      <c r="L178" s="29"/>
      <c r="M178" s="29">
        <v>0</v>
      </c>
      <c r="N178" s="29">
        <v>5126751.9400000004</v>
      </c>
      <c r="O178" s="29">
        <v>0</v>
      </c>
      <c r="P178" s="29"/>
      <c r="Q178" s="29">
        <v>4806514.7699999996</v>
      </c>
      <c r="R178" s="29"/>
      <c r="S178" s="38"/>
      <c r="T178" s="39">
        <v>381153.90834427997</v>
      </c>
      <c r="U178" s="37">
        <f t="shared" si="23"/>
        <v>5</v>
      </c>
    </row>
    <row r="179" spans="1:22">
      <c r="A179" s="25">
        <f t="shared" si="20"/>
        <v>165</v>
      </c>
      <c r="B179" s="26">
        <f t="shared" si="21"/>
        <v>165</v>
      </c>
      <c r="C179" s="27" t="s">
        <v>260</v>
      </c>
      <c r="D179" s="27" t="s">
        <v>261</v>
      </c>
      <c r="E179" s="28">
        <f t="shared" si="24"/>
        <v>4147111.6458220002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/>
      <c r="L179" s="29"/>
      <c r="M179" s="29">
        <v>0</v>
      </c>
      <c r="N179" s="29">
        <v>0</v>
      </c>
      <c r="O179" s="29">
        <v>0</v>
      </c>
      <c r="P179" s="29">
        <v>0</v>
      </c>
      <c r="Q179" s="29">
        <v>3880712.95</v>
      </c>
      <c r="R179" s="29">
        <v>63874.52</v>
      </c>
      <c r="S179" s="38">
        <v>52548.83</v>
      </c>
      <c r="T179" s="39">
        <v>149975.345822</v>
      </c>
      <c r="U179" s="37">
        <f t="shared" si="23"/>
        <v>1</v>
      </c>
      <c r="V179" s="6" t="s">
        <v>716</v>
      </c>
    </row>
    <row r="180" spans="1:22">
      <c r="A180" s="25">
        <f t="shared" si="20"/>
        <v>166</v>
      </c>
      <c r="B180" s="26">
        <f t="shared" si="21"/>
        <v>166</v>
      </c>
      <c r="C180" s="27" t="s">
        <v>260</v>
      </c>
      <c r="D180" s="27" t="s">
        <v>262</v>
      </c>
      <c r="E180" s="28">
        <f t="shared" ref="E180:E181" si="25">SUBTOTAL(9,F180:T180)</f>
        <v>7160735.1737979995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/>
      <c r="L180" s="29"/>
      <c r="M180" s="29">
        <v>0</v>
      </c>
      <c r="N180" s="29">
        <v>6406790.6799999997</v>
      </c>
      <c r="O180" s="29">
        <v>0</v>
      </c>
      <c r="P180" s="29">
        <v>0</v>
      </c>
      <c r="Q180" s="29"/>
      <c r="R180" s="29">
        <v>228114.94</v>
      </c>
      <c r="S180" s="38">
        <v>61903.35</v>
      </c>
      <c r="T180" s="39">
        <v>463926.203798</v>
      </c>
      <c r="U180" s="37">
        <f t="shared" ref="U180:U181" si="26">COUNTIF(F180:Q180,"&gt;0")</f>
        <v>1</v>
      </c>
      <c r="V180" s="6" t="s">
        <v>716</v>
      </c>
    </row>
    <row r="181" spans="1:22">
      <c r="A181" s="25">
        <f t="shared" si="20"/>
        <v>167</v>
      </c>
      <c r="B181" s="26">
        <f t="shared" si="21"/>
        <v>167</v>
      </c>
      <c r="C181" s="27" t="s">
        <v>260</v>
      </c>
      <c r="D181" s="27" t="s">
        <v>263</v>
      </c>
      <c r="E181" s="28">
        <f t="shared" si="25"/>
        <v>5397409.9453919996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/>
      <c r="L181" s="29"/>
      <c r="M181" s="29">
        <v>0</v>
      </c>
      <c r="N181" s="29">
        <v>5087630.67</v>
      </c>
      <c r="O181" s="29">
        <v>0</v>
      </c>
      <c r="P181" s="29">
        <v>0</v>
      </c>
      <c r="Q181" s="29">
        <v>0</v>
      </c>
      <c r="R181" s="29">
        <v>92267.42</v>
      </c>
      <c r="S181" s="38">
        <v>15260</v>
      </c>
      <c r="T181" s="39">
        <v>202251.855392</v>
      </c>
      <c r="U181" s="37">
        <f t="shared" si="26"/>
        <v>1</v>
      </c>
      <c r="V181" s="6" t="s">
        <v>716</v>
      </c>
    </row>
    <row r="182" spans="1:22">
      <c r="A182" s="25">
        <f t="shared" si="20"/>
        <v>168</v>
      </c>
      <c r="B182" s="26">
        <f t="shared" si="21"/>
        <v>168</v>
      </c>
      <c r="C182" s="27" t="s">
        <v>264</v>
      </c>
      <c r="D182" s="27" t="s">
        <v>265</v>
      </c>
      <c r="E182" s="28">
        <f t="shared" si="24"/>
        <v>5878693.8685020199</v>
      </c>
      <c r="F182" s="29">
        <v>5464157.29</v>
      </c>
      <c r="G182" s="29">
        <v>0</v>
      </c>
      <c r="H182" s="29"/>
      <c r="I182" s="29"/>
      <c r="J182" s="29">
        <v>0</v>
      </c>
      <c r="K182" s="29"/>
      <c r="L182" s="29"/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/>
      <c r="S182" s="38"/>
      <c r="T182" s="39">
        <v>414536.57850201998</v>
      </c>
      <c r="U182" s="37">
        <f t="shared" si="23"/>
        <v>1</v>
      </c>
    </row>
    <row r="183" spans="1:22">
      <c r="A183" s="25">
        <f t="shared" si="20"/>
        <v>169</v>
      </c>
      <c r="B183" s="26">
        <f t="shared" si="21"/>
        <v>169</v>
      </c>
      <c r="C183" s="27"/>
      <c r="D183" s="27" t="s">
        <v>266</v>
      </c>
      <c r="E183" s="28">
        <f t="shared" si="24"/>
        <v>29029624.603229266</v>
      </c>
      <c r="F183" s="29">
        <v>8079212.4000000004</v>
      </c>
      <c r="G183" s="29"/>
      <c r="H183" s="29">
        <v>3039831.6</v>
      </c>
      <c r="I183" s="29">
        <v>2344507</v>
      </c>
      <c r="J183" s="29"/>
      <c r="K183" s="29"/>
      <c r="L183" s="29"/>
      <c r="M183" s="29"/>
      <c r="N183" s="29">
        <v>14009282.4</v>
      </c>
      <c r="O183" s="29"/>
      <c r="P183" s="29"/>
      <c r="Q183" s="29"/>
      <c r="R183" s="29">
        <v>700984.03</v>
      </c>
      <c r="S183" s="38">
        <v>24000</v>
      </c>
      <c r="T183" s="39">
        <v>831807.17322926596</v>
      </c>
      <c r="U183" s="37">
        <f t="shared" si="23"/>
        <v>4</v>
      </c>
    </row>
    <row r="184" spans="1:22">
      <c r="A184" s="25">
        <f t="shared" si="20"/>
        <v>170</v>
      </c>
      <c r="B184" s="26">
        <f t="shared" si="21"/>
        <v>170</v>
      </c>
      <c r="C184" s="27"/>
      <c r="D184" s="27" t="s">
        <v>268</v>
      </c>
      <c r="E184" s="28">
        <f t="shared" si="24"/>
        <v>20395305.887644947</v>
      </c>
      <c r="F184" s="29"/>
      <c r="G184" s="29"/>
      <c r="H184" s="29">
        <v>3153436.8</v>
      </c>
      <c r="I184" s="29">
        <v>2158646.4</v>
      </c>
      <c r="J184" s="29"/>
      <c r="K184" s="29"/>
      <c r="L184" s="29"/>
      <c r="M184" s="29"/>
      <c r="N184" s="29">
        <v>13939516.800000001</v>
      </c>
      <c r="O184" s="29"/>
      <c r="P184" s="29"/>
      <c r="Q184" s="29"/>
      <c r="R184" s="29">
        <v>495096.03</v>
      </c>
      <c r="S184" s="38">
        <v>24000</v>
      </c>
      <c r="T184" s="39">
        <v>624609.85764494399</v>
      </c>
      <c r="U184" s="37">
        <f t="shared" si="23"/>
        <v>3</v>
      </c>
    </row>
    <row r="185" spans="1:22">
      <c r="A185" s="25">
        <f t="shared" si="20"/>
        <v>171</v>
      </c>
      <c r="B185" s="26">
        <f t="shared" si="21"/>
        <v>171</v>
      </c>
      <c r="C185" s="27" t="s">
        <v>264</v>
      </c>
      <c r="D185" s="27" t="s">
        <v>270</v>
      </c>
      <c r="E185" s="28">
        <f t="shared" si="24"/>
        <v>10151683.942115799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/>
      <c r="L185" s="29"/>
      <c r="M185" s="29">
        <v>0</v>
      </c>
      <c r="N185" s="29">
        <v>9802331.1099999994</v>
      </c>
      <c r="O185" s="29">
        <v>0</v>
      </c>
      <c r="P185" s="29">
        <v>0</v>
      </c>
      <c r="Q185" s="29">
        <v>0</v>
      </c>
      <c r="R185" s="29"/>
      <c r="S185" s="38"/>
      <c r="T185" s="39">
        <v>349352.8321158</v>
      </c>
      <c r="U185" s="37">
        <f t="shared" si="23"/>
        <v>1</v>
      </c>
    </row>
    <row r="186" spans="1:22">
      <c r="A186" s="25">
        <f t="shared" si="20"/>
        <v>172</v>
      </c>
      <c r="B186" s="26">
        <f t="shared" si="21"/>
        <v>172</v>
      </c>
      <c r="C186" s="27"/>
      <c r="D186" s="27" t="s">
        <v>271</v>
      </c>
      <c r="E186" s="28">
        <f t="shared" si="24"/>
        <v>17671817.467479024</v>
      </c>
      <c r="F186" s="29">
        <v>7939864.5</v>
      </c>
      <c r="G186" s="29"/>
      <c r="H186" s="29">
        <v>4681160.4000000004</v>
      </c>
      <c r="I186" s="29">
        <v>3537004.8</v>
      </c>
      <c r="J186" s="29"/>
      <c r="K186" s="29"/>
      <c r="L186" s="29"/>
      <c r="M186" s="29"/>
      <c r="N186" s="29"/>
      <c r="O186" s="29"/>
      <c r="P186" s="29"/>
      <c r="Q186" s="29"/>
      <c r="R186" s="29">
        <v>634398.13</v>
      </c>
      <c r="S186" s="38">
        <v>24000</v>
      </c>
      <c r="T186" s="39">
        <v>855389.63747902703</v>
      </c>
      <c r="U186" s="37">
        <f t="shared" si="23"/>
        <v>3</v>
      </c>
    </row>
    <row r="187" spans="1:22">
      <c r="A187" s="25">
        <f t="shared" si="20"/>
        <v>173</v>
      </c>
      <c r="B187" s="26">
        <f t="shared" si="21"/>
        <v>173</v>
      </c>
      <c r="C187" s="27"/>
      <c r="D187" s="27" t="s">
        <v>273</v>
      </c>
      <c r="E187" s="28">
        <f t="shared" si="24"/>
        <v>11775966.67212354</v>
      </c>
      <c r="F187" s="29">
        <v>5903245.2000000002</v>
      </c>
      <c r="G187" s="29"/>
      <c r="H187" s="29">
        <v>3002210.4</v>
      </c>
      <c r="I187" s="29">
        <v>1923324</v>
      </c>
      <c r="J187" s="29"/>
      <c r="K187" s="29"/>
      <c r="L187" s="29"/>
      <c r="M187" s="29"/>
      <c r="N187" s="29"/>
      <c r="O187" s="29"/>
      <c r="P187" s="29"/>
      <c r="Q187" s="29"/>
      <c r="R187" s="29">
        <v>516618.54</v>
      </c>
      <c r="S187" s="38">
        <v>24000</v>
      </c>
      <c r="T187" s="39">
        <v>406568.53212354099</v>
      </c>
      <c r="U187" s="37">
        <f t="shared" si="23"/>
        <v>3</v>
      </c>
    </row>
    <row r="188" spans="1:22">
      <c r="A188" s="25">
        <f t="shared" si="20"/>
        <v>174</v>
      </c>
      <c r="B188" s="26">
        <f t="shared" si="21"/>
        <v>174</v>
      </c>
      <c r="C188" s="27"/>
      <c r="D188" s="27" t="s">
        <v>274</v>
      </c>
      <c r="E188" s="28">
        <f t="shared" si="24"/>
        <v>22244636.410089906</v>
      </c>
      <c r="F188" s="29">
        <v>11356723.199999999</v>
      </c>
      <c r="G188" s="29"/>
      <c r="H188" s="29">
        <v>5611190.4000000004</v>
      </c>
      <c r="I188" s="29">
        <v>3761995.2</v>
      </c>
      <c r="J188" s="29"/>
      <c r="K188" s="29"/>
      <c r="L188" s="29"/>
      <c r="M188" s="29"/>
      <c r="N188" s="29"/>
      <c r="O188" s="29"/>
      <c r="P188" s="29"/>
      <c r="Q188" s="29"/>
      <c r="R188" s="29">
        <v>634436.54</v>
      </c>
      <c r="S188" s="38">
        <v>24000</v>
      </c>
      <c r="T188" s="39">
        <v>856291.07008990704</v>
      </c>
      <c r="U188" s="37">
        <f t="shared" si="23"/>
        <v>3</v>
      </c>
    </row>
    <row r="189" spans="1:22">
      <c r="A189" s="25">
        <f t="shared" si="20"/>
        <v>175</v>
      </c>
      <c r="B189" s="26">
        <f t="shared" si="21"/>
        <v>175</v>
      </c>
      <c r="C189" s="27"/>
      <c r="D189" s="27" t="s">
        <v>275</v>
      </c>
      <c r="E189" s="28">
        <f t="shared" si="24"/>
        <v>22243618.238094788</v>
      </c>
      <c r="F189" s="29">
        <v>11356723.199999999</v>
      </c>
      <c r="G189" s="29"/>
      <c r="H189" s="29">
        <v>5611190.4000000004</v>
      </c>
      <c r="I189" s="29">
        <v>3761995.2</v>
      </c>
      <c r="J189" s="29"/>
      <c r="K189" s="29"/>
      <c r="L189" s="29"/>
      <c r="M189" s="29"/>
      <c r="N189" s="29"/>
      <c r="O189" s="29"/>
      <c r="P189" s="29"/>
      <c r="Q189" s="29"/>
      <c r="R189" s="29">
        <v>634394.92000000004</v>
      </c>
      <c r="S189" s="38">
        <v>24000</v>
      </c>
      <c r="T189" s="39">
        <v>855314.51809478702</v>
      </c>
      <c r="U189" s="37">
        <f t="shared" si="23"/>
        <v>3</v>
      </c>
    </row>
    <row r="190" spans="1:22">
      <c r="A190" s="25">
        <f t="shared" si="20"/>
        <v>176</v>
      </c>
      <c r="B190" s="26">
        <f t="shared" si="21"/>
        <v>176</v>
      </c>
      <c r="C190" s="27" t="s">
        <v>264</v>
      </c>
      <c r="D190" s="27" t="s">
        <v>276</v>
      </c>
      <c r="E190" s="28">
        <f t="shared" si="24"/>
        <v>3910954.3912454001</v>
      </c>
      <c r="F190" s="29">
        <v>3733979.02</v>
      </c>
      <c r="G190" s="29">
        <v>0</v>
      </c>
      <c r="H190" s="29">
        <v>0</v>
      </c>
      <c r="I190" s="29">
        <v>0</v>
      </c>
      <c r="J190" s="29">
        <v>0</v>
      </c>
      <c r="K190" s="29"/>
      <c r="L190" s="29"/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/>
      <c r="S190" s="38"/>
      <c r="T190" s="39">
        <v>176975.37124539999</v>
      </c>
      <c r="U190" s="37">
        <f t="shared" si="23"/>
        <v>1</v>
      </c>
    </row>
    <row r="191" spans="1:22">
      <c r="A191" s="25">
        <f t="shared" si="20"/>
        <v>177</v>
      </c>
      <c r="B191" s="26">
        <f t="shared" si="21"/>
        <v>177</v>
      </c>
      <c r="C191" s="27" t="s">
        <v>264</v>
      </c>
      <c r="D191" s="27" t="s">
        <v>277</v>
      </c>
      <c r="E191" s="28">
        <f t="shared" si="24"/>
        <v>5217261.4636666002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/>
      <c r="L191" s="29"/>
      <c r="M191" s="29">
        <v>0</v>
      </c>
      <c r="N191" s="29">
        <v>5044368.49</v>
      </c>
      <c r="O191" s="29">
        <v>0</v>
      </c>
      <c r="P191" s="29">
        <v>0</v>
      </c>
      <c r="Q191" s="29">
        <v>0</v>
      </c>
      <c r="R191" s="29"/>
      <c r="S191" s="38"/>
      <c r="T191" s="39">
        <v>172892.97366660001</v>
      </c>
      <c r="U191" s="37">
        <f t="shared" si="23"/>
        <v>1</v>
      </c>
    </row>
    <row r="192" spans="1:22">
      <c r="A192" s="25">
        <f t="shared" si="20"/>
        <v>178</v>
      </c>
      <c r="B192" s="26">
        <f t="shared" si="21"/>
        <v>178</v>
      </c>
      <c r="C192" s="27" t="s">
        <v>278</v>
      </c>
      <c r="D192" s="27" t="s">
        <v>279</v>
      </c>
      <c r="E192" s="28">
        <f t="shared" si="24"/>
        <v>8755162.1893241201</v>
      </c>
      <c r="F192" s="29">
        <v>0</v>
      </c>
      <c r="G192" s="29">
        <v>0</v>
      </c>
      <c r="H192" s="29">
        <v>1011024.23</v>
      </c>
      <c r="I192" s="29">
        <v>0</v>
      </c>
      <c r="J192" s="29"/>
      <c r="K192" s="29"/>
      <c r="L192" s="29"/>
      <c r="M192" s="29">
        <v>0</v>
      </c>
      <c r="N192" s="29">
        <v>0</v>
      </c>
      <c r="O192" s="29">
        <v>0</v>
      </c>
      <c r="P192" s="29">
        <v>4376437.43</v>
      </c>
      <c r="Q192" s="29">
        <v>3141303.98</v>
      </c>
      <c r="R192" s="29"/>
      <c r="S192" s="38"/>
      <c r="T192" s="39">
        <v>226396.54932411999</v>
      </c>
      <c r="U192" s="37">
        <f t="shared" si="23"/>
        <v>3</v>
      </c>
    </row>
    <row r="193" spans="1:22">
      <c r="A193" s="25">
        <f t="shared" si="20"/>
        <v>179</v>
      </c>
      <c r="B193" s="26">
        <f t="shared" si="21"/>
        <v>179</v>
      </c>
      <c r="C193" s="27" t="s">
        <v>278</v>
      </c>
      <c r="D193" s="27" t="s">
        <v>280</v>
      </c>
      <c r="E193" s="28">
        <f t="shared" si="24"/>
        <v>1521216.82339412</v>
      </c>
      <c r="F193" s="29">
        <v>0</v>
      </c>
      <c r="G193" s="29">
        <v>0</v>
      </c>
      <c r="H193" s="29">
        <v>256799.44</v>
      </c>
      <c r="I193" s="29">
        <v>0</v>
      </c>
      <c r="J193" s="29">
        <v>0</v>
      </c>
      <c r="K193" s="29"/>
      <c r="L193" s="29"/>
      <c r="M193" s="29">
        <v>0</v>
      </c>
      <c r="N193" s="29">
        <v>0</v>
      </c>
      <c r="O193" s="29">
        <v>0</v>
      </c>
      <c r="P193" s="29">
        <v>0</v>
      </c>
      <c r="Q193" s="29">
        <v>1206681.83</v>
      </c>
      <c r="R193" s="29"/>
      <c r="S193" s="38"/>
      <c r="T193" s="39">
        <v>57735.553394119997</v>
      </c>
      <c r="U193" s="37">
        <f t="shared" si="23"/>
        <v>2</v>
      </c>
    </row>
    <row r="194" spans="1:22">
      <c r="A194" s="25">
        <f t="shared" si="20"/>
        <v>180</v>
      </c>
      <c r="B194" s="26">
        <f t="shared" si="21"/>
        <v>180</v>
      </c>
      <c r="C194" s="27" t="s">
        <v>281</v>
      </c>
      <c r="D194" s="27" t="s">
        <v>282</v>
      </c>
      <c r="E194" s="28">
        <f t="shared" si="24"/>
        <v>658025.64019825996</v>
      </c>
      <c r="F194" s="29">
        <v>0</v>
      </c>
      <c r="G194" s="29">
        <v>0</v>
      </c>
      <c r="H194" s="29">
        <v>558409.96</v>
      </c>
      <c r="I194" s="29"/>
      <c r="J194" s="29">
        <v>0</v>
      </c>
      <c r="K194" s="29"/>
      <c r="L194" s="29"/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77193.930999999997</v>
      </c>
      <c r="S194" s="38">
        <v>7719.3931000000002</v>
      </c>
      <c r="T194" s="39">
        <v>14702.356098259999</v>
      </c>
      <c r="U194" s="37">
        <f t="shared" si="23"/>
        <v>1</v>
      </c>
      <c r="V194" s="6" t="s">
        <v>716</v>
      </c>
    </row>
    <row r="195" spans="1:22">
      <c r="A195" s="25">
        <f t="shared" si="20"/>
        <v>181</v>
      </c>
      <c r="B195" s="26">
        <f t="shared" si="21"/>
        <v>181</v>
      </c>
      <c r="C195" s="27" t="s">
        <v>281</v>
      </c>
      <c r="D195" s="27" t="s">
        <v>283</v>
      </c>
      <c r="E195" s="28">
        <f t="shared" si="24"/>
        <v>353421.5598404</v>
      </c>
      <c r="F195" s="29">
        <v>0</v>
      </c>
      <c r="G195" s="29">
        <v>0</v>
      </c>
      <c r="H195" s="29">
        <v>0</v>
      </c>
      <c r="I195" s="29">
        <v>334888.73</v>
      </c>
      <c r="J195" s="29"/>
      <c r="K195" s="29"/>
      <c r="L195" s="29"/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/>
      <c r="S195" s="38"/>
      <c r="T195" s="39">
        <v>18532.829840400002</v>
      </c>
      <c r="U195" s="37">
        <f t="shared" si="23"/>
        <v>1</v>
      </c>
    </row>
    <row r="196" spans="1:22">
      <c r="A196" s="25">
        <f t="shared" si="20"/>
        <v>182</v>
      </c>
      <c r="B196" s="26">
        <f t="shared" si="21"/>
        <v>182</v>
      </c>
      <c r="C196" s="27" t="s">
        <v>281</v>
      </c>
      <c r="D196" s="27" t="s">
        <v>284</v>
      </c>
      <c r="E196" s="28">
        <f t="shared" si="24"/>
        <v>8606121.4599104002</v>
      </c>
      <c r="F196" s="29">
        <v>0</v>
      </c>
      <c r="G196" s="29">
        <v>0</v>
      </c>
      <c r="H196" s="29">
        <v>0</v>
      </c>
      <c r="I196" s="29"/>
      <c r="J196" s="29">
        <v>0</v>
      </c>
      <c r="K196" s="29"/>
      <c r="L196" s="29"/>
      <c r="M196" s="29">
        <v>0</v>
      </c>
      <c r="N196" s="29">
        <v>8345806.4000000004</v>
      </c>
      <c r="O196" s="29">
        <v>0</v>
      </c>
      <c r="P196" s="29">
        <v>0</v>
      </c>
      <c r="Q196" s="29">
        <v>0</v>
      </c>
      <c r="R196" s="29"/>
      <c r="S196" s="38"/>
      <c r="T196" s="39">
        <v>260315.05991040001</v>
      </c>
      <c r="U196" s="37">
        <f t="shared" si="23"/>
        <v>1</v>
      </c>
    </row>
    <row r="197" spans="1:22">
      <c r="A197" s="25">
        <f t="shared" si="20"/>
        <v>183</v>
      </c>
      <c r="B197" s="26">
        <f t="shared" si="21"/>
        <v>183</v>
      </c>
      <c r="C197" s="27" t="s">
        <v>281</v>
      </c>
      <c r="D197" s="27" t="s">
        <v>285</v>
      </c>
      <c r="E197" s="28">
        <f t="shared" si="24"/>
        <v>432899.10029291996</v>
      </c>
      <c r="F197" s="29"/>
      <c r="G197" s="29">
        <v>0</v>
      </c>
      <c r="H197" s="29"/>
      <c r="I197" s="29">
        <v>315051.15999999997</v>
      </c>
      <c r="J197" s="29">
        <v>0</v>
      </c>
      <c r="K197" s="29"/>
      <c r="L197" s="29"/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/>
      <c r="S197" s="38"/>
      <c r="T197" s="39">
        <v>117847.94029292</v>
      </c>
      <c r="U197" s="37">
        <f t="shared" si="23"/>
        <v>1</v>
      </c>
    </row>
    <row r="198" spans="1:22">
      <c r="A198" s="25">
        <f t="shared" si="20"/>
        <v>184</v>
      </c>
      <c r="B198" s="26">
        <f t="shared" si="21"/>
        <v>184</v>
      </c>
      <c r="C198" s="27" t="s">
        <v>281</v>
      </c>
      <c r="D198" s="27" t="s">
        <v>286</v>
      </c>
      <c r="E198" s="28">
        <f t="shared" si="24"/>
        <v>1301562.9211506001</v>
      </c>
      <c r="F198" s="29">
        <v>0</v>
      </c>
      <c r="G198" s="29">
        <v>0</v>
      </c>
      <c r="H198" s="29">
        <v>0</v>
      </c>
      <c r="I198" s="29">
        <v>1243064.01</v>
      </c>
      <c r="J198" s="29"/>
      <c r="K198" s="29"/>
      <c r="L198" s="29"/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/>
      <c r="S198" s="38"/>
      <c r="T198" s="39">
        <v>58498.911150599997</v>
      </c>
      <c r="U198" s="37">
        <f t="shared" si="23"/>
        <v>1</v>
      </c>
    </row>
    <row r="199" spans="1:22">
      <c r="A199" s="25">
        <f t="shared" si="20"/>
        <v>185</v>
      </c>
      <c r="B199" s="26">
        <f t="shared" si="21"/>
        <v>185</v>
      </c>
      <c r="C199" s="27" t="s">
        <v>281</v>
      </c>
      <c r="D199" s="27" t="s">
        <v>287</v>
      </c>
      <c r="E199" s="28">
        <f t="shared" si="24"/>
        <v>3552408.6974952403</v>
      </c>
      <c r="F199" s="29"/>
      <c r="G199" s="29">
        <v>0</v>
      </c>
      <c r="H199" s="29">
        <v>0</v>
      </c>
      <c r="I199" s="29">
        <v>0</v>
      </c>
      <c r="J199" s="29"/>
      <c r="K199" s="29"/>
      <c r="L199" s="29"/>
      <c r="M199" s="29">
        <v>0</v>
      </c>
      <c r="N199" s="29">
        <v>0</v>
      </c>
      <c r="O199" s="29">
        <v>0</v>
      </c>
      <c r="P199" s="29"/>
      <c r="Q199" s="29">
        <v>3253286.45</v>
      </c>
      <c r="R199" s="29"/>
      <c r="S199" s="38"/>
      <c r="T199" s="39">
        <v>299122.24749524001</v>
      </c>
      <c r="U199" s="37">
        <f t="shared" si="23"/>
        <v>1</v>
      </c>
      <c r="V199" s="6" t="s">
        <v>714</v>
      </c>
    </row>
    <row r="200" spans="1:22">
      <c r="A200" s="25">
        <f t="shared" si="20"/>
        <v>186</v>
      </c>
      <c r="B200" s="26">
        <f t="shared" si="21"/>
        <v>186</v>
      </c>
      <c r="C200" s="27" t="s">
        <v>281</v>
      </c>
      <c r="D200" s="27" t="s">
        <v>288</v>
      </c>
      <c r="E200" s="28">
        <f t="shared" si="24"/>
        <v>1388790.0975107199</v>
      </c>
      <c r="F200" s="29"/>
      <c r="G200" s="29"/>
      <c r="H200" s="29">
        <v>519461.61</v>
      </c>
      <c r="I200" s="29">
        <v>849765.59</v>
      </c>
      <c r="J200" s="29"/>
      <c r="K200" s="29"/>
      <c r="L200" s="29"/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/>
      <c r="S200" s="38"/>
      <c r="T200" s="39">
        <v>19562.897510719999</v>
      </c>
      <c r="U200" s="37">
        <f t="shared" si="23"/>
        <v>2</v>
      </c>
      <c r="V200" s="6" t="s">
        <v>716</v>
      </c>
    </row>
    <row r="201" spans="1:22">
      <c r="A201" s="25">
        <f t="shared" si="20"/>
        <v>187</v>
      </c>
      <c r="B201" s="26">
        <f t="shared" si="21"/>
        <v>187</v>
      </c>
      <c r="C201" s="27" t="s">
        <v>281</v>
      </c>
      <c r="D201" s="27" t="s">
        <v>289</v>
      </c>
      <c r="E201" s="28">
        <f t="shared" si="24"/>
        <v>2082590.2613292001</v>
      </c>
      <c r="F201" s="29">
        <v>0</v>
      </c>
      <c r="G201" s="29">
        <v>0</v>
      </c>
      <c r="H201" s="29"/>
      <c r="I201" s="29">
        <v>2023840.05</v>
      </c>
      <c r="J201" s="29"/>
      <c r="K201" s="29"/>
      <c r="L201" s="29"/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/>
      <c r="S201" s="38"/>
      <c r="T201" s="39">
        <v>58750.211329199999</v>
      </c>
      <c r="U201" s="37">
        <f t="shared" si="23"/>
        <v>1</v>
      </c>
    </row>
    <row r="202" spans="1:22">
      <c r="A202" s="25">
        <f t="shared" si="20"/>
        <v>188</v>
      </c>
      <c r="B202" s="26">
        <f t="shared" si="21"/>
        <v>188</v>
      </c>
      <c r="C202" s="27" t="s">
        <v>281</v>
      </c>
      <c r="D202" s="27" t="s">
        <v>290</v>
      </c>
      <c r="E202" s="28">
        <f t="shared" si="24"/>
        <v>12546312.051344</v>
      </c>
      <c r="F202" s="29">
        <v>0</v>
      </c>
      <c r="G202" s="29">
        <v>0</v>
      </c>
      <c r="H202" s="29">
        <v>0</v>
      </c>
      <c r="I202" s="29">
        <v>0</v>
      </c>
      <c r="J202" s="29"/>
      <c r="K202" s="29"/>
      <c r="L202" s="29"/>
      <c r="M202" s="29">
        <v>0</v>
      </c>
      <c r="N202" s="29">
        <v>0</v>
      </c>
      <c r="O202" s="29">
        <v>0</v>
      </c>
      <c r="P202" s="29">
        <v>6113601.8799999999</v>
      </c>
      <c r="Q202" s="29">
        <v>6280344.04</v>
      </c>
      <c r="R202" s="29"/>
      <c r="S202" s="38"/>
      <c r="T202" s="39">
        <v>152366.13134399999</v>
      </c>
      <c r="U202" s="37">
        <f t="shared" si="23"/>
        <v>2</v>
      </c>
    </row>
    <row r="203" spans="1:22">
      <c r="A203" s="25">
        <f t="shared" si="20"/>
        <v>189</v>
      </c>
      <c r="B203" s="26">
        <f t="shared" si="21"/>
        <v>189</v>
      </c>
      <c r="C203" s="27" t="s">
        <v>281</v>
      </c>
      <c r="D203" s="27" t="s">
        <v>291</v>
      </c>
      <c r="E203" s="28">
        <f t="shared" si="24"/>
        <v>18257138.112024002</v>
      </c>
      <c r="F203" s="29">
        <v>4878537.09</v>
      </c>
      <c r="G203" s="29">
        <v>0</v>
      </c>
      <c r="H203" s="29">
        <v>0</v>
      </c>
      <c r="I203" s="29">
        <v>0</v>
      </c>
      <c r="J203" s="29"/>
      <c r="K203" s="29"/>
      <c r="L203" s="29"/>
      <c r="M203" s="29">
        <v>0</v>
      </c>
      <c r="N203" s="29">
        <v>0</v>
      </c>
      <c r="O203" s="29">
        <v>0</v>
      </c>
      <c r="P203" s="29">
        <v>5994057.4199999999</v>
      </c>
      <c r="Q203" s="29">
        <v>7172099.8799999999</v>
      </c>
      <c r="R203" s="29"/>
      <c r="S203" s="38"/>
      <c r="T203" s="39">
        <v>212443.72202399999</v>
      </c>
      <c r="U203" s="37">
        <f t="shared" si="23"/>
        <v>3</v>
      </c>
    </row>
    <row r="204" spans="1:22">
      <c r="A204" s="25">
        <f t="shared" si="20"/>
        <v>190</v>
      </c>
      <c r="B204" s="26">
        <f t="shared" si="21"/>
        <v>190</v>
      </c>
      <c r="C204" s="27" t="s">
        <v>281</v>
      </c>
      <c r="D204" s="27" t="s">
        <v>292</v>
      </c>
      <c r="E204" s="28">
        <f t="shared" si="24"/>
        <v>1095677.8849406198</v>
      </c>
      <c r="F204" s="29">
        <v>0</v>
      </c>
      <c r="G204" s="29">
        <v>0</v>
      </c>
      <c r="H204" s="29">
        <v>1058390.1599999999</v>
      </c>
      <c r="I204" s="29">
        <v>0</v>
      </c>
      <c r="J204" s="29">
        <v>0</v>
      </c>
      <c r="K204" s="29"/>
      <c r="L204" s="29"/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/>
      <c r="S204" s="38"/>
      <c r="T204" s="39">
        <v>37287.724940619999</v>
      </c>
      <c r="U204" s="37">
        <f t="shared" si="23"/>
        <v>1</v>
      </c>
    </row>
    <row r="205" spans="1:22">
      <c r="A205" s="25">
        <f t="shared" si="20"/>
        <v>191</v>
      </c>
      <c r="B205" s="26">
        <f t="shared" si="21"/>
        <v>191</v>
      </c>
      <c r="C205" s="27" t="s">
        <v>109</v>
      </c>
      <c r="D205" s="27" t="s">
        <v>720</v>
      </c>
      <c r="E205" s="28">
        <f t="shared" si="24"/>
        <v>4254086.16</v>
      </c>
      <c r="F205" s="29"/>
      <c r="G205" s="29"/>
      <c r="H205" s="29"/>
      <c r="I205" s="29"/>
      <c r="J205" s="29"/>
      <c r="K205" s="29"/>
      <c r="L205" s="29"/>
      <c r="M205" s="29"/>
      <c r="N205" s="29">
        <v>4254086.16</v>
      </c>
      <c r="O205" s="29"/>
      <c r="P205" s="29"/>
      <c r="Q205" s="29"/>
      <c r="R205" s="29"/>
      <c r="S205" s="29"/>
      <c r="T205" s="29"/>
      <c r="U205" s="37">
        <f t="shared" si="23"/>
        <v>1</v>
      </c>
    </row>
    <row r="206" spans="1:22">
      <c r="A206" s="25">
        <f t="shared" si="20"/>
        <v>192</v>
      </c>
      <c r="B206" s="26">
        <f t="shared" si="21"/>
        <v>192</v>
      </c>
      <c r="C206" s="41"/>
      <c r="D206" s="27" t="s">
        <v>721</v>
      </c>
      <c r="E206" s="28">
        <f t="shared" si="24"/>
        <v>566057.97</v>
      </c>
      <c r="F206" s="29"/>
      <c r="G206" s="29"/>
      <c r="H206" s="29"/>
      <c r="I206" s="29"/>
      <c r="J206" s="29"/>
      <c r="K206" s="29"/>
      <c r="L206" s="29"/>
      <c r="M206" s="29"/>
      <c r="N206" s="29">
        <v>194953.44</v>
      </c>
      <c r="O206" s="29"/>
      <c r="P206" s="29">
        <v>371104.53</v>
      </c>
      <c r="Q206" s="29"/>
      <c r="R206" s="29"/>
      <c r="S206" s="29"/>
      <c r="T206" s="29"/>
      <c r="U206" s="37">
        <f t="shared" si="23"/>
        <v>2</v>
      </c>
    </row>
    <row r="207" spans="1:22">
      <c r="A207" s="25">
        <f t="shared" si="20"/>
        <v>193</v>
      </c>
      <c r="B207" s="26">
        <f t="shared" si="21"/>
        <v>193</v>
      </c>
      <c r="C207" s="41"/>
      <c r="D207" s="27" t="s">
        <v>722</v>
      </c>
      <c r="E207" s="28">
        <f t="shared" si="24"/>
        <v>10770762.300000001</v>
      </c>
      <c r="F207" s="29"/>
      <c r="G207" s="29"/>
      <c r="H207" s="29"/>
      <c r="I207" s="29"/>
      <c r="J207" s="29"/>
      <c r="K207" s="29"/>
      <c r="L207" s="29"/>
      <c r="M207" s="29"/>
      <c r="N207" s="29">
        <v>5195058.41</v>
      </c>
      <c r="O207" s="29"/>
      <c r="P207" s="29">
        <v>5575703.8899999997</v>
      </c>
      <c r="Q207" s="29"/>
      <c r="R207" s="29"/>
      <c r="S207" s="29"/>
      <c r="T207" s="29"/>
      <c r="U207" s="37">
        <f t="shared" si="23"/>
        <v>2</v>
      </c>
    </row>
    <row r="208" spans="1:22">
      <c r="A208" s="49"/>
      <c r="B208" s="49"/>
      <c r="C208" s="50"/>
      <c r="D208" s="51">
        <v>2023</v>
      </c>
      <c r="E208" s="52">
        <f>SUM(F208:T208)</f>
        <v>2439650340.3371034</v>
      </c>
      <c r="F208" s="53">
        <f t="shared" ref="F208:T208" si="27">SUM(F209:F456)</f>
        <v>558952209.27774012</v>
      </c>
      <c r="G208" s="53">
        <f t="shared" si="27"/>
        <v>146886596.60502177</v>
      </c>
      <c r="H208" s="53">
        <f t="shared" si="27"/>
        <v>270245354.81782103</v>
      </c>
      <c r="I208" s="53">
        <f t="shared" si="27"/>
        <v>114394362.47780669</v>
      </c>
      <c r="J208" s="53">
        <f t="shared" si="27"/>
        <v>52222227.592335187</v>
      </c>
      <c r="K208" s="53">
        <f t="shared" si="27"/>
        <v>0</v>
      </c>
      <c r="L208" s="53">
        <f t="shared" si="27"/>
        <v>18161236.494967163</v>
      </c>
      <c r="M208" s="53">
        <f t="shared" si="27"/>
        <v>6868490.3575085597</v>
      </c>
      <c r="N208" s="53">
        <f t="shared" si="27"/>
        <v>521030348.12888396</v>
      </c>
      <c r="O208" s="53">
        <f t="shared" si="27"/>
        <v>32898060.544232022</v>
      </c>
      <c r="P208" s="53">
        <f t="shared" si="27"/>
        <v>340572299.56357652</v>
      </c>
      <c r="Q208" s="53">
        <f t="shared" si="27"/>
        <v>268342929.64803192</v>
      </c>
      <c r="R208" s="53">
        <f t="shared" si="27"/>
        <v>30236656.021624658</v>
      </c>
      <c r="S208" s="53">
        <f t="shared" si="27"/>
        <v>1683184.0074984001</v>
      </c>
      <c r="T208" s="53">
        <f t="shared" si="27"/>
        <v>77156384.800055444</v>
      </c>
      <c r="U208" s="53">
        <f>SUM(U210:U454)</f>
        <v>506</v>
      </c>
    </row>
    <row r="209" spans="1:22">
      <c r="A209" s="20">
        <f>+A207+1</f>
        <v>194</v>
      </c>
      <c r="B209" s="21">
        <v>1</v>
      </c>
      <c r="C209" s="22" t="s">
        <v>56</v>
      </c>
      <c r="D209" s="22" t="s">
        <v>57</v>
      </c>
      <c r="E209" s="23">
        <f>SUBTOTAL(9,F209:T209)</f>
        <v>20142166.740000002</v>
      </c>
      <c r="F209" s="24">
        <v>2320624.2799999998</v>
      </c>
      <c r="G209" s="24">
        <v>1208886.8700000001</v>
      </c>
      <c r="H209" s="24"/>
      <c r="I209" s="24">
        <v>480187.06</v>
      </c>
      <c r="J209" s="24">
        <v>0</v>
      </c>
      <c r="K209" s="24"/>
      <c r="L209" s="24"/>
      <c r="M209" s="24">
        <v>0</v>
      </c>
      <c r="N209" s="24">
        <v>4272787.71</v>
      </c>
      <c r="O209" s="24">
        <v>4924704.8499999996</v>
      </c>
      <c r="P209" s="24">
        <v>5939807.0499999998</v>
      </c>
      <c r="Q209" s="24"/>
      <c r="R209" s="24"/>
      <c r="S209" s="35"/>
      <c r="T209" s="36">
        <v>995168.92</v>
      </c>
      <c r="U209" s="37">
        <f>COUNTIF(F209:Q209,"&gt;0")</f>
        <v>6</v>
      </c>
      <c r="V209" s="6" t="s">
        <v>714</v>
      </c>
    </row>
    <row r="210" spans="1:22">
      <c r="A210" s="25">
        <f>+A209+1</f>
        <v>195</v>
      </c>
      <c r="B210" s="26">
        <f>+B209+1</f>
        <v>2</v>
      </c>
      <c r="C210" s="27"/>
      <c r="D210" s="27" t="s">
        <v>299</v>
      </c>
      <c r="E210" s="28">
        <f t="shared" ref="E210:E217" si="28">SUBTOTAL(9,F210:T210)</f>
        <v>5736141.376241859</v>
      </c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>
        <v>5170939</v>
      </c>
      <c r="Q210" s="29"/>
      <c r="R210" s="29">
        <v>409917.87</v>
      </c>
      <c r="S210" s="38"/>
      <c r="T210" s="39">
        <v>155284.506241859</v>
      </c>
      <c r="U210" s="37">
        <f t="shared" si="23"/>
        <v>1</v>
      </c>
    </row>
    <row r="211" spans="1:22">
      <c r="A211" s="25">
        <f t="shared" ref="A211:A271" si="29">+A210+1</f>
        <v>196</v>
      </c>
      <c r="B211" s="26">
        <f t="shared" ref="B211:B271" si="30">+B210+1</f>
        <v>3</v>
      </c>
      <c r="C211" s="27"/>
      <c r="D211" s="27" t="s">
        <v>301</v>
      </c>
      <c r="E211" s="28">
        <f t="shared" si="28"/>
        <v>11407565.540871266</v>
      </c>
      <c r="F211" s="29"/>
      <c r="G211" s="29"/>
      <c r="H211" s="29">
        <v>3249291.36</v>
      </c>
      <c r="I211" s="29"/>
      <c r="J211" s="29"/>
      <c r="K211" s="29"/>
      <c r="L211" s="29"/>
      <c r="M211" s="29"/>
      <c r="N211" s="29"/>
      <c r="O211" s="29"/>
      <c r="P211" s="29">
        <v>7019342</v>
      </c>
      <c r="Q211" s="29"/>
      <c r="R211" s="29">
        <v>840138.45</v>
      </c>
      <c r="S211" s="38"/>
      <c r="T211" s="39">
        <v>298793.73087126698</v>
      </c>
      <c r="U211" s="37">
        <f t="shared" si="23"/>
        <v>2</v>
      </c>
    </row>
    <row r="212" spans="1:22">
      <c r="A212" s="25">
        <f t="shared" si="29"/>
        <v>197</v>
      </c>
      <c r="B212" s="26">
        <f t="shared" si="30"/>
        <v>4</v>
      </c>
      <c r="C212" s="27"/>
      <c r="D212" s="27" t="s">
        <v>303</v>
      </c>
      <c r="E212" s="28">
        <f t="shared" si="28"/>
        <v>11490103.106160862</v>
      </c>
      <c r="F212" s="29"/>
      <c r="G212" s="29"/>
      <c r="H212" s="29">
        <v>3226858.7</v>
      </c>
      <c r="I212" s="29"/>
      <c r="J212" s="29"/>
      <c r="K212" s="29"/>
      <c r="L212" s="29"/>
      <c r="M212" s="29"/>
      <c r="N212" s="29"/>
      <c r="O212" s="29"/>
      <c r="P212" s="29">
        <v>7111916</v>
      </c>
      <c r="Q212" s="29"/>
      <c r="R212" s="29">
        <v>852470.5</v>
      </c>
      <c r="S212" s="38"/>
      <c r="T212" s="39">
        <v>298857.90616086399</v>
      </c>
      <c r="U212" s="37">
        <f t="shared" si="23"/>
        <v>2</v>
      </c>
    </row>
    <row r="213" spans="1:22">
      <c r="A213" s="25">
        <f t="shared" si="29"/>
        <v>198</v>
      </c>
      <c r="B213" s="26">
        <f t="shared" si="30"/>
        <v>5</v>
      </c>
      <c r="C213" s="27"/>
      <c r="D213" s="27" t="s">
        <v>304</v>
      </c>
      <c r="E213" s="28">
        <f t="shared" si="28"/>
        <v>8312375.0256017651</v>
      </c>
      <c r="F213" s="29"/>
      <c r="G213" s="43"/>
      <c r="H213" s="29">
        <v>2078408.78</v>
      </c>
      <c r="I213" s="43"/>
      <c r="J213" s="29"/>
      <c r="K213" s="29"/>
      <c r="L213" s="29"/>
      <c r="M213" s="29"/>
      <c r="N213" s="43"/>
      <c r="O213" s="43"/>
      <c r="P213" s="29">
        <v>4938522</v>
      </c>
      <c r="Q213" s="29"/>
      <c r="R213" s="29">
        <v>693290.04</v>
      </c>
      <c r="S213" s="38"/>
      <c r="T213" s="39">
        <v>602154.20560176496</v>
      </c>
      <c r="U213" s="37">
        <f t="shared" si="23"/>
        <v>2</v>
      </c>
    </row>
    <row r="214" spans="1:22">
      <c r="A214" s="25">
        <f t="shared" si="29"/>
        <v>199</v>
      </c>
      <c r="B214" s="26">
        <f t="shared" si="30"/>
        <v>6</v>
      </c>
      <c r="C214" s="27" t="s">
        <v>67</v>
      </c>
      <c r="D214" s="27" t="s">
        <v>70</v>
      </c>
      <c r="E214" s="28">
        <f t="shared" si="28"/>
        <v>3192771.5425127186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/>
      <c r="L214" s="29"/>
      <c r="M214" s="29">
        <v>0</v>
      </c>
      <c r="N214" s="29">
        <v>0</v>
      </c>
      <c r="O214" s="29"/>
      <c r="P214" s="29">
        <v>3110879.85</v>
      </c>
      <c r="Q214" s="29"/>
      <c r="R214" s="29"/>
      <c r="S214" s="38"/>
      <c r="T214" s="39">
        <v>81891.692512718495</v>
      </c>
      <c r="U214" s="37">
        <f t="shared" si="23"/>
        <v>1</v>
      </c>
    </row>
    <row r="215" spans="1:22">
      <c r="A215" s="25">
        <f t="shared" si="29"/>
        <v>200</v>
      </c>
      <c r="B215" s="26">
        <f t="shared" si="30"/>
        <v>7</v>
      </c>
      <c r="C215" s="27" t="s">
        <v>67</v>
      </c>
      <c r="D215" s="27" t="s">
        <v>306</v>
      </c>
      <c r="E215" s="28">
        <f t="shared" si="28"/>
        <v>7061196.7887973767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/>
      <c r="L215" s="29"/>
      <c r="M215" s="29">
        <v>0</v>
      </c>
      <c r="N215" s="29">
        <v>0</v>
      </c>
      <c r="O215" s="29">
        <v>6881364.6500000004</v>
      </c>
      <c r="P215" s="29"/>
      <c r="Q215" s="29"/>
      <c r="R215" s="29"/>
      <c r="S215" s="38"/>
      <c r="T215" s="39">
        <v>179832.13879737601</v>
      </c>
      <c r="U215" s="37">
        <f t="shared" si="23"/>
        <v>1</v>
      </c>
      <c r="V215" s="6" t="s">
        <v>714</v>
      </c>
    </row>
    <row r="216" spans="1:22">
      <c r="A216" s="25">
        <f t="shared" si="29"/>
        <v>201</v>
      </c>
      <c r="B216" s="26">
        <f t="shared" si="30"/>
        <v>8</v>
      </c>
      <c r="C216" s="27"/>
      <c r="D216" s="27" t="s">
        <v>308</v>
      </c>
      <c r="E216" s="28">
        <f t="shared" si="28"/>
        <v>18946373.691320777</v>
      </c>
      <c r="F216" s="29"/>
      <c r="G216" s="29"/>
      <c r="H216" s="29"/>
      <c r="I216" s="29"/>
      <c r="J216" s="29"/>
      <c r="K216" s="29"/>
      <c r="L216" s="29"/>
      <c r="M216" s="29"/>
      <c r="N216" s="29">
        <v>15106811.686908999</v>
      </c>
      <c r="O216" s="29"/>
      <c r="P216" s="29"/>
      <c r="Q216" s="29">
        <v>2820033.8505075099</v>
      </c>
      <c r="R216" s="29">
        <f>290921.45+336582.9</f>
        <v>627504.35000000009</v>
      </c>
      <c r="S216" s="38"/>
      <c r="T216" s="39">
        <v>392023.80390426499</v>
      </c>
      <c r="U216" s="37">
        <f t="shared" si="23"/>
        <v>2</v>
      </c>
    </row>
    <row r="217" spans="1:22">
      <c r="A217" s="25">
        <f t="shared" si="29"/>
        <v>202</v>
      </c>
      <c r="B217" s="26">
        <f t="shared" si="30"/>
        <v>9</v>
      </c>
      <c r="C217" s="27"/>
      <c r="D217" s="27" t="s">
        <v>310</v>
      </c>
      <c r="E217" s="28">
        <f t="shared" si="28"/>
        <v>21757304.968426671</v>
      </c>
      <c r="F217" s="29"/>
      <c r="G217" s="29"/>
      <c r="H217" s="29"/>
      <c r="I217" s="29"/>
      <c r="J217" s="29"/>
      <c r="K217" s="29"/>
      <c r="L217" s="29"/>
      <c r="M217" s="29"/>
      <c r="N217" s="29">
        <v>17384404.096572001</v>
      </c>
      <c r="O217" s="29"/>
      <c r="P217" s="29"/>
      <c r="Q217" s="29">
        <v>3245198.8572623399</v>
      </c>
      <c r="R217" s="29">
        <f>311340.13+365234.25</f>
        <v>676574.38</v>
      </c>
      <c r="S217" s="38"/>
      <c r="T217" s="39">
        <v>451127.63459233101</v>
      </c>
      <c r="U217" s="37">
        <f t="shared" si="23"/>
        <v>2</v>
      </c>
    </row>
    <row r="218" spans="1:22">
      <c r="A218" s="25">
        <f t="shared" si="29"/>
        <v>203</v>
      </c>
      <c r="B218" s="26">
        <f t="shared" si="30"/>
        <v>10</v>
      </c>
      <c r="C218" s="27"/>
      <c r="D218" s="27" t="s">
        <v>312</v>
      </c>
      <c r="E218" s="28">
        <f t="shared" ref="E218:E283" si="31">SUBTOTAL(9,F218:T218)</f>
        <v>19391960.106639903</v>
      </c>
      <c r="F218" s="29"/>
      <c r="G218" s="29"/>
      <c r="H218" s="29"/>
      <c r="I218" s="29"/>
      <c r="J218" s="29"/>
      <c r="K218" s="29"/>
      <c r="L218" s="29"/>
      <c r="M218" s="29"/>
      <c r="N218" s="29">
        <v>15451901.445948901</v>
      </c>
      <c r="O218" s="29"/>
      <c r="P218" s="29"/>
      <c r="Q218" s="29">
        <v>2884452.79092491</v>
      </c>
      <c r="R218" s="29">
        <f>302003.3+352623.64</f>
        <v>654626.93999999994</v>
      </c>
      <c r="S218" s="38"/>
      <c r="T218" s="39">
        <v>400978.92976609297</v>
      </c>
      <c r="U218" s="37">
        <f t="shared" ref="U218:U283" si="32">COUNTIF(F218:Q218,"&gt;0")</f>
        <v>2</v>
      </c>
    </row>
    <row r="219" spans="1:22">
      <c r="A219" s="25">
        <f t="shared" si="29"/>
        <v>204</v>
      </c>
      <c r="B219" s="26">
        <f t="shared" si="30"/>
        <v>11</v>
      </c>
      <c r="C219" s="27"/>
      <c r="D219" s="27" t="s">
        <v>314</v>
      </c>
      <c r="E219" s="28">
        <f t="shared" si="31"/>
        <v>19634920.553313144</v>
      </c>
      <c r="F219" s="29"/>
      <c r="G219" s="29"/>
      <c r="H219" s="29"/>
      <c r="I219" s="29"/>
      <c r="J219" s="29"/>
      <c r="K219" s="29"/>
      <c r="L219" s="29"/>
      <c r="M219" s="29"/>
      <c r="N219" s="29">
        <v>15671134.939927099</v>
      </c>
      <c r="O219" s="29"/>
      <c r="P219" s="29"/>
      <c r="Q219" s="29">
        <v>2925377.7648371402</v>
      </c>
      <c r="R219" s="29">
        <v>631739.78</v>
      </c>
      <c r="S219" s="38"/>
      <c r="T219" s="39">
        <v>406668.068548902</v>
      </c>
      <c r="U219" s="37">
        <f t="shared" si="32"/>
        <v>2</v>
      </c>
    </row>
    <row r="220" spans="1:22">
      <c r="A220" s="25">
        <f t="shared" si="29"/>
        <v>205</v>
      </c>
      <c r="B220" s="26">
        <f t="shared" si="30"/>
        <v>12</v>
      </c>
      <c r="C220" s="27"/>
      <c r="D220" s="27" t="s">
        <v>315</v>
      </c>
      <c r="E220" s="28">
        <f t="shared" si="31"/>
        <v>19443015.754049111</v>
      </c>
      <c r="F220" s="29"/>
      <c r="G220" s="29"/>
      <c r="H220" s="29"/>
      <c r="I220" s="29"/>
      <c r="J220" s="29"/>
      <c r="K220" s="29"/>
      <c r="L220" s="29"/>
      <c r="M220" s="29"/>
      <c r="N220" s="29">
        <v>15512799.6387206</v>
      </c>
      <c r="O220" s="29"/>
      <c r="P220" s="29"/>
      <c r="Q220" s="29">
        <v>2895820.8392338599</v>
      </c>
      <c r="R220" s="29">
        <v>631836.03</v>
      </c>
      <c r="S220" s="38"/>
      <c r="T220" s="39">
        <v>402559.246094651</v>
      </c>
      <c r="U220" s="37">
        <f t="shared" si="32"/>
        <v>2</v>
      </c>
    </row>
    <row r="221" spans="1:22">
      <c r="A221" s="25">
        <f t="shared" si="29"/>
        <v>206</v>
      </c>
      <c r="B221" s="26">
        <f t="shared" si="30"/>
        <v>13</v>
      </c>
      <c r="C221" s="27"/>
      <c r="D221" s="27" t="s">
        <v>316</v>
      </c>
      <c r="E221" s="28">
        <f t="shared" si="31"/>
        <v>13211906.343772369</v>
      </c>
      <c r="F221" s="29"/>
      <c r="G221" s="29"/>
      <c r="H221" s="29"/>
      <c r="I221" s="29"/>
      <c r="J221" s="29"/>
      <c r="K221" s="29"/>
      <c r="L221" s="29"/>
      <c r="M221" s="29"/>
      <c r="N221" s="29">
        <v>10442010.1205939</v>
      </c>
      <c r="O221" s="29"/>
      <c r="P221" s="29"/>
      <c r="Q221" s="29">
        <v>1949241.3500417401</v>
      </c>
      <c r="R221" s="29">
        <v>549683.30000000005</v>
      </c>
      <c r="S221" s="38"/>
      <c r="T221" s="39">
        <v>270971.57313672901</v>
      </c>
      <c r="U221" s="37">
        <f t="shared" si="32"/>
        <v>2</v>
      </c>
    </row>
    <row r="222" spans="1:22">
      <c r="A222" s="25">
        <f t="shared" si="29"/>
        <v>207</v>
      </c>
      <c r="B222" s="26">
        <f t="shared" si="30"/>
        <v>14</v>
      </c>
      <c r="C222" s="27" t="s">
        <v>71</v>
      </c>
      <c r="D222" s="27" t="s">
        <v>318</v>
      </c>
      <c r="E222" s="28">
        <f t="shared" si="31"/>
        <v>2774182.8301903843</v>
      </c>
      <c r="F222" s="29">
        <v>0</v>
      </c>
      <c r="G222" s="29">
        <v>0</v>
      </c>
      <c r="H222" s="29">
        <v>2714815.31762431</v>
      </c>
      <c r="I222" s="29">
        <v>0</v>
      </c>
      <c r="J222" s="29">
        <v>0</v>
      </c>
      <c r="K222" s="29"/>
      <c r="L222" s="29"/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/>
      <c r="S222" s="38"/>
      <c r="T222" s="39">
        <v>59367.5125660743</v>
      </c>
      <c r="U222" s="37">
        <f t="shared" si="32"/>
        <v>1</v>
      </c>
    </row>
    <row r="223" spans="1:22">
      <c r="A223" s="25">
        <f t="shared" si="29"/>
        <v>208</v>
      </c>
      <c r="B223" s="26">
        <f t="shared" si="30"/>
        <v>15</v>
      </c>
      <c r="C223" s="27" t="s">
        <v>71</v>
      </c>
      <c r="D223" s="27" t="s">
        <v>319</v>
      </c>
      <c r="E223" s="28">
        <f t="shared" si="31"/>
        <v>1941089.6798392297</v>
      </c>
      <c r="F223" s="29"/>
      <c r="G223" s="29">
        <v>0</v>
      </c>
      <c r="H223" s="29">
        <v>1899550.3606906701</v>
      </c>
      <c r="I223" s="29">
        <v>0</v>
      </c>
      <c r="J223" s="29">
        <v>0</v>
      </c>
      <c r="K223" s="29"/>
      <c r="L223" s="29"/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/>
      <c r="S223" s="38"/>
      <c r="T223" s="39">
        <v>41539.319148559603</v>
      </c>
      <c r="U223" s="37">
        <f t="shared" si="32"/>
        <v>1</v>
      </c>
    </row>
    <row r="224" spans="1:22">
      <c r="A224" s="25">
        <f t="shared" si="29"/>
        <v>209</v>
      </c>
      <c r="B224" s="26">
        <f t="shared" si="30"/>
        <v>16</v>
      </c>
      <c r="C224" s="27" t="s">
        <v>71</v>
      </c>
      <c r="D224" s="27" t="s">
        <v>320</v>
      </c>
      <c r="E224" s="28">
        <f t="shared" si="31"/>
        <v>3942804.3934862632</v>
      </c>
      <c r="F224" s="29"/>
      <c r="G224" s="29"/>
      <c r="H224" s="29">
        <v>3492077.6109207701</v>
      </c>
      <c r="I224" s="29"/>
      <c r="J224" s="29">
        <v>0</v>
      </c>
      <c r="K224" s="29"/>
      <c r="L224" s="29"/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/>
      <c r="S224" s="38"/>
      <c r="T224" s="39">
        <v>450726.78256549302</v>
      </c>
      <c r="U224" s="37">
        <f t="shared" si="32"/>
        <v>1</v>
      </c>
    </row>
    <row r="225" spans="1:22">
      <c r="A225" s="25">
        <f t="shared" si="29"/>
        <v>210</v>
      </c>
      <c r="B225" s="26">
        <f t="shared" si="30"/>
        <v>17</v>
      </c>
      <c r="C225" s="27" t="s">
        <v>71</v>
      </c>
      <c r="D225" s="27" t="s">
        <v>321</v>
      </c>
      <c r="E225" s="28">
        <f t="shared" si="31"/>
        <v>2933317.4926648275</v>
      </c>
      <c r="F225" s="29">
        <v>0</v>
      </c>
      <c r="G225" s="29">
        <v>0</v>
      </c>
      <c r="H225" s="29">
        <v>2870544.4983218</v>
      </c>
      <c r="I225" s="29">
        <v>0</v>
      </c>
      <c r="J225" s="29">
        <v>0</v>
      </c>
      <c r="K225" s="29"/>
      <c r="L225" s="29"/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/>
      <c r="S225" s="38"/>
      <c r="T225" s="39">
        <v>62772.9943430274</v>
      </c>
      <c r="U225" s="37">
        <f t="shared" si="32"/>
        <v>1</v>
      </c>
    </row>
    <row r="226" spans="1:22">
      <c r="A226" s="25">
        <f t="shared" si="29"/>
        <v>211</v>
      </c>
      <c r="B226" s="26">
        <f t="shared" si="30"/>
        <v>18</v>
      </c>
      <c r="C226" s="27" t="s">
        <v>71</v>
      </c>
      <c r="D226" s="27" t="s">
        <v>77</v>
      </c>
      <c r="E226" s="28">
        <f t="shared" si="31"/>
        <v>6651991.1786065903</v>
      </c>
      <c r="F226" s="29"/>
      <c r="G226" s="29"/>
      <c r="H226" s="29">
        <v>6509638.5673844097</v>
      </c>
      <c r="I226" s="29"/>
      <c r="J226" s="29"/>
      <c r="K226" s="29"/>
      <c r="L226" s="29"/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/>
      <c r="S226" s="38"/>
      <c r="T226" s="39">
        <v>142352.611222181</v>
      </c>
      <c r="U226" s="37">
        <f t="shared" si="32"/>
        <v>1</v>
      </c>
    </row>
    <row r="227" spans="1:22">
      <c r="A227" s="25">
        <f t="shared" si="29"/>
        <v>212</v>
      </c>
      <c r="B227" s="26">
        <f t="shared" si="30"/>
        <v>19</v>
      </c>
      <c r="C227" s="27" t="s">
        <v>71</v>
      </c>
      <c r="D227" s="27" t="s">
        <v>78</v>
      </c>
      <c r="E227" s="28">
        <f t="shared" si="31"/>
        <v>2815397.687052289</v>
      </c>
      <c r="F227" s="29"/>
      <c r="G227" s="29"/>
      <c r="H227" s="29">
        <v>2755148.1765493699</v>
      </c>
      <c r="I227" s="29"/>
      <c r="J227" s="29"/>
      <c r="K227" s="29"/>
      <c r="L227" s="29"/>
      <c r="M227" s="29">
        <v>0</v>
      </c>
      <c r="N227" s="29">
        <v>0</v>
      </c>
      <c r="O227" s="29"/>
      <c r="P227" s="29">
        <v>0</v>
      </c>
      <c r="Q227" s="29">
        <v>0</v>
      </c>
      <c r="R227" s="29"/>
      <c r="S227" s="38"/>
      <c r="T227" s="39">
        <v>60249.510502919002</v>
      </c>
      <c r="U227" s="37">
        <f t="shared" si="32"/>
        <v>1</v>
      </c>
    </row>
    <row r="228" spans="1:22">
      <c r="A228" s="25">
        <f t="shared" si="29"/>
        <v>213</v>
      </c>
      <c r="B228" s="26">
        <f t="shared" si="30"/>
        <v>20</v>
      </c>
      <c r="C228" s="27" t="s">
        <v>71</v>
      </c>
      <c r="D228" s="27" t="s">
        <v>322</v>
      </c>
      <c r="E228" s="28">
        <f t="shared" si="31"/>
        <v>5085565.8713689651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/>
      <c r="L228" s="29"/>
      <c r="M228" s="29">
        <v>0</v>
      </c>
      <c r="N228" s="29">
        <v>0</v>
      </c>
      <c r="O228" s="29">
        <v>0</v>
      </c>
      <c r="P228" s="29">
        <v>4644971.0999999996</v>
      </c>
      <c r="Q228" s="29">
        <v>0</v>
      </c>
      <c r="R228" s="43"/>
      <c r="S228" s="43"/>
      <c r="T228" s="39">
        <v>440594.77136896597</v>
      </c>
      <c r="U228" s="37">
        <f t="shared" si="32"/>
        <v>1</v>
      </c>
      <c r="V228" s="6" t="s">
        <v>714</v>
      </c>
    </row>
    <row r="229" spans="1:22">
      <c r="A229" s="25">
        <f t="shared" si="29"/>
        <v>214</v>
      </c>
      <c r="B229" s="26">
        <f t="shared" si="30"/>
        <v>21</v>
      </c>
      <c r="C229" s="27" t="s">
        <v>71</v>
      </c>
      <c r="D229" s="27" t="s">
        <v>323</v>
      </c>
      <c r="E229" s="28">
        <f t="shared" si="31"/>
        <v>3925263.2927938583</v>
      </c>
      <c r="F229" s="29">
        <v>0</v>
      </c>
      <c r="G229" s="29">
        <v>0</v>
      </c>
      <c r="H229" s="29">
        <v>3841262.6583280698</v>
      </c>
      <c r="I229" s="29">
        <v>0</v>
      </c>
      <c r="J229" s="29">
        <v>0</v>
      </c>
      <c r="K229" s="29"/>
      <c r="L229" s="29"/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/>
      <c r="S229" s="38"/>
      <c r="T229" s="39">
        <v>84000.634465788506</v>
      </c>
      <c r="U229" s="37">
        <f t="shared" si="32"/>
        <v>1</v>
      </c>
    </row>
    <row r="230" spans="1:22">
      <c r="A230" s="25">
        <f t="shared" si="29"/>
        <v>215</v>
      </c>
      <c r="B230" s="26">
        <f t="shared" si="30"/>
        <v>22</v>
      </c>
      <c r="C230" s="27" t="s">
        <v>71</v>
      </c>
      <c r="D230" s="27" t="s">
        <v>324</v>
      </c>
      <c r="E230" s="28">
        <f t="shared" si="31"/>
        <v>34187098.075670868</v>
      </c>
      <c r="F230" s="29">
        <v>24967938.103438001</v>
      </c>
      <c r="G230" s="29">
        <v>0</v>
      </c>
      <c r="H230" s="29">
        <v>7378265.4321645703</v>
      </c>
      <c r="I230" s="29">
        <v>0</v>
      </c>
      <c r="J230" s="29">
        <v>0</v>
      </c>
      <c r="K230" s="29"/>
      <c r="L230" s="29">
        <v>1109290.64124894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/>
      <c r="S230" s="38"/>
      <c r="T230" s="39">
        <v>731603.89881935599</v>
      </c>
      <c r="U230" s="37">
        <f t="shared" si="32"/>
        <v>3</v>
      </c>
    </row>
    <row r="231" spans="1:22">
      <c r="A231" s="25">
        <f t="shared" si="29"/>
        <v>216</v>
      </c>
      <c r="B231" s="26">
        <f t="shared" si="30"/>
        <v>23</v>
      </c>
      <c r="C231" s="27" t="s">
        <v>71</v>
      </c>
      <c r="D231" s="27" t="s">
        <v>81</v>
      </c>
      <c r="E231" s="28">
        <f t="shared" si="31"/>
        <v>4356885.5964561403</v>
      </c>
      <c r="F231" s="29">
        <v>3825570</v>
      </c>
      <c r="G231" s="29"/>
      <c r="H231" s="29"/>
      <c r="I231" s="29">
        <v>0</v>
      </c>
      <c r="J231" s="29">
        <v>0</v>
      </c>
      <c r="K231" s="29"/>
      <c r="L231" s="29"/>
      <c r="M231" s="29"/>
      <c r="N231" s="29"/>
      <c r="O231" s="29">
        <v>0</v>
      </c>
      <c r="P231" s="29">
        <v>0</v>
      </c>
      <c r="Q231" s="29">
        <v>0</v>
      </c>
      <c r="R231" s="29"/>
      <c r="S231" s="38"/>
      <c r="T231" s="39">
        <v>531315.59645614005</v>
      </c>
      <c r="U231" s="37">
        <f t="shared" si="32"/>
        <v>1</v>
      </c>
      <c r="V231" s="6" t="s">
        <v>714</v>
      </c>
    </row>
    <row r="232" spans="1:22">
      <c r="A232" s="25">
        <f t="shared" si="29"/>
        <v>217</v>
      </c>
      <c r="B232" s="26">
        <f t="shared" si="30"/>
        <v>24</v>
      </c>
      <c r="C232" s="27" t="s">
        <v>71</v>
      </c>
      <c r="D232" s="27" t="s">
        <v>82</v>
      </c>
      <c r="E232" s="28">
        <f t="shared" si="31"/>
        <v>5964947.0233067553</v>
      </c>
      <c r="F232" s="29"/>
      <c r="G232" s="29"/>
      <c r="H232" s="29">
        <v>5837297.1570079904</v>
      </c>
      <c r="I232" s="29"/>
      <c r="J232" s="29"/>
      <c r="K232" s="29"/>
      <c r="L232" s="29"/>
      <c r="M232" s="29"/>
      <c r="N232" s="29"/>
      <c r="O232" s="29"/>
      <c r="P232" s="29">
        <v>0</v>
      </c>
      <c r="Q232" s="29">
        <v>0</v>
      </c>
      <c r="R232" s="29"/>
      <c r="S232" s="38"/>
      <c r="T232" s="39">
        <v>127649.866298765</v>
      </c>
      <c r="U232" s="37">
        <f t="shared" si="32"/>
        <v>1</v>
      </c>
    </row>
    <row r="233" spans="1:22">
      <c r="A233" s="25">
        <f t="shared" si="29"/>
        <v>218</v>
      </c>
      <c r="B233" s="26">
        <f t="shared" si="30"/>
        <v>25</v>
      </c>
      <c r="C233" s="27" t="s">
        <v>71</v>
      </c>
      <c r="D233" s="27" t="s">
        <v>83</v>
      </c>
      <c r="E233" s="28">
        <f t="shared" si="31"/>
        <v>4916517.9743421944</v>
      </c>
      <c r="F233" s="29"/>
      <c r="G233" s="29"/>
      <c r="H233" s="29"/>
      <c r="I233" s="29"/>
      <c r="J233" s="29">
        <v>0</v>
      </c>
      <c r="K233" s="29"/>
      <c r="L233" s="29"/>
      <c r="M233" s="29">
        <v>0</v>
      </c>
      <c r="N233" s="29">
        <v>0</v>
      </c>
      <c r="O233" s="29">
        <v>3968655.74</v>
      </c>
      <c r="P233" s="29">
        <v>0</v>
      </c>
      <c r="Q233" s="29">
        <v>0</v>
      </c>
      <c r="R233" s="29"/>
      <c r="S233" s="38"/>
      <c r="T233" s="39">
        <v>947862.23434219405</v>
      </c>
      <c r="U233" s="37">
        <f t="shared" si="32"/>
        <v>1</v>
      </c>
      <c r="V233" s="6" t="s">
        <v>714</v>
      </c>
    </row>
    <row r="234" spans="1:22">
      <c r="A234" s="25">
        <f t="shared" si="29"/>
        <v>219</v>
      </c>
      <c r="B234" s="26">
        <f t="shared" si="30"/>
        <v>26</v>
      </c>
      <c r="C234" s="27" t="s">
        <v>71</v>
      </c>
      <c r="D234" s="27" t="s">
        <v>86</v>
      </c>
      <c r="E234" s="28">
        <f t="shared" si="31"/>
        <v>2204474.6956677088</v>
      </c>
      <c r="F234" s="29"/>
      <c r="G234" s="29"/>
      <c r="H234" s="29">
        <v>2157298.9371804199</v>
      </c>
      <c r="I234" s="29"/>
      <c r="J234" s="29">
        <v>0</v>
      </c>
      <c r="K234" s="29"/>
      <c r="L234" s="29"/>
      <c r="M234" s="29">
        <v>0</v>
      </c>
      <c r="N234" s="29">
        <v>0</v>
      </c>
      <c r="O234" s="29"/>
      <c r="P234" s="29">
        <v>0</v>
      </c>
      <c r="Q234" s="29">
        <v>0</v>
      </c>
      <c r="R234" s="29"/>
      <c r="S234" s="38"/>
      <c r="T234" s="39">
        <v>47175.758487289</v>
      </c>
      <c r="U234" s="37">
        <f t="shared" si="32"/>
        <v>1</v>
      </c>
    </row>
    <row r="235" spans="1:22">
      <c r="A235" s="25">
        <f t="shared" si="29"/>
        <v>220</v>
      </c>
      <c r="B235" s="26">
        <f t="shared" si="30"/>
        <v>27</v>
      </c>
      <c r="C235" s="27" t="s">
        <v>71</v>
      </c>
      <c r="D235" s="27" t="s">
        <v>87</v>
      </c>
      <c r="E235" s="28">
        <f t="shared" si="31"/>
        <v>1338332.7178491482</v>
      </c>
      <c r="F235" s="29"/>
      <c r="G235" s="29"/>
      <c r="H235" s="29"/>
      <c r="I235" s="29"/>
      <c r="J235" s="29"/>
      <c r="K235" s="29"/>
      <c r="L235" s="29"/>
      <c r="M235" s="29">
        <v>0</v>
      </c>
      <c r="N235" s="29">
        <v>0</v>
      </c>
      <c r="O235" s="29">
        <v>1088656.8700000001</v>
      </c>
      <c r="P235" s="29">
        <v>0</v>
      </c>
      <c r="Q235" s="29">
        <v>0</v>
      </c>
      <c r="R235" s="29"/>
      <c r="S235" s="38"/>
      <c r="T235" s="39">
        <v>249675.84784914801</v>
      </c>
      <c r="U235" s="37">
        <f t="shared" si="32"/>
        <v>1</v>
      </c>
      <c r="V235" s="6" t="s">
        <v>714</v>
      </c>
    </row>
    <row r="236" spans="1:22">
      <c r="A236" s="25">
        <f t="shared" si="29"/>
        <v>221</v>
      </c>
      <c r="B236" s="26">
        <f t="shared" si="30"/>
        <v>28</v>
      </c>
      <c r="C236" s="27" t="s">
        <v>71</v>
      </c>
      <c r="D236" s="27" t="s">
        <v>325</v>
      </c>
      <c r="E236" s="28">
        <f t="shared" si="31"/>
        <v>2354342.2921141051</v>
      </c>
      <c r="F236" s="29"/>
      <c r="G236" s="29"/>
      <c r="H236" s="29">
        <v>1971493.36995265</v>
      </c>
      <c r="I236" s="29"/>
      <c r="J236" s="29">
        <v>0</v>
      </c>
      <c r="K236" s="29"/>
      <c r="L236" s="29"/>
      <c r="M236" s="29">
        <v>0</v>
      </c>
      <c r="N236" s="29">
        <v>0</v>
      </c>
      <c r="O236" s="29"/>
      <c r="P236" s="29">
        <v>0</v>
      </c>
      <c r="Q236" s="29">
        <v>0</v>
      </c>
      <c r="R236" s="29"/>
      <c r="S236" s="38"/>
      <c r="T236" s="39">
        <v>382848.92216145498</v>
      </c>
      <c r="U236" s="37">
        <f t="shared" si="32"/>
        <v>1</v>
      </c>
    </row>
    <row r="237" spans="1:22">
      <c r="A237" s="25">
        <f t="shared" si="29"/>
        <v>222</v>
      </c>
      <c r="B237" s="26">
        <f t="shared" si="30"/>
        <v>29</v>
      </c>
      <c r="C237" s="27" t="s">
        <v>71</v>
      </c>
      <c r="D237" s="27" t="s">
        <v>326</v>
      </c>
      <c r="E237" s="28">
        <f t="shared" si="31"/>
        <v>1852088.6992158697</v>
      </c>
      <c r="F237" s="29"/>
      <c r="G237" s="29"/>
      <c r="H237" s="29">
        <v>1812454.0010526499</v>
      </c>
      <c r="I237" s="29"/>
      <c r="J237" s="29"/>
      <c r="K237" s="29"/>
      <c r="L237" s="29"/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/>
      <c r="S237" s="38"/>
      <c r="T237" s="39">
        <v>39634.698163219698</v>
      </c>
      <c r="U237" s="37">
        <f t="shared" si="32"/>
        <v>1</v>
      </c>
    </row>
    <row r="238" spans="1:22">
      <c r="A238" s="25">
        <f t="shared" si="29"/>
        <v>223</v>
      </c>
      <c r="B238" s="26">
        <f t="shared" si="30"/>
        <v>30</v>
      </c>
      <c r="C238" s="27" t="s">
        <v>71</v>
      </c>
      <c r="D238" s="27" t="s">
        <v>102</v>
      </c>
      <c r="E238" s="28">
        <f t="shared" si="31"/>
        <v>3347402.0227854382</v>
      </c>
      <c r="F238" s="29"/>
      <c r="G238" s="29"/>
      <c r="H238" s="29">
        <v>3275767.61949783</v>
      </c>
      <c r="I238" s="29"/>
      <c r="J238" s="29"/>
      <c r="K238" s="29"/>
      <c r="L238" s="29"/>
      <c r="M238" s="29"/>
      <c r="N238" s="29"/>
      <c r="O238" s="29">
        <v>0</v>
      </c>
      <c r="P238" s="29">
        <v>0</v>
      </c>
      <c r="Q238" s="29">
        <v>0</v>
      </c>
      <c r="R238" s="29"/>
      <c r="S238" s="38"/>
      <c r="T238" s="39">
        <v>71634.403287608293</v>
      </c>
      <c r="U238" s="37">
        <f t="shared" si="32"/>
        <v>1</v>
      </c>
    </row>
    <row r="239" spans="1:22">
      <c r="A239" s="25">
        <f t="shared" si="29"/>
        <v>224</v>
      </c>
      <c r="B239" s="26">
        <f t="shared" si="30"/>
        <v>31</v>
      </c>
      <c r="C239" s="27" t="s">
        <v>71</v>
      </c>
      <c r="D239" s="27" t="s">
        <v>327</v>
      </c>
      <c r="E239" s="28">
        <f t="shared" si="31"/>
        <v>5076500.6375817228</v>
      </c>
      <c r="F239" s="29"/>
      <c r="G239" s="29"/>
      <c r="H239" s="29">
        <v>4496173.9029232701</v>
      </c>
      <c r="I239" s="29"/>
      <c r="J239" s="29">
        <v>0</v>
      </c>
      <c r="K239" s="29"/>
      <c r="L239" s="29"/>
      <c r="M239" s="29">
        <v>0</v>
      </c>
      <c r="N239" s="29">
        <v>0</v>
      </c>
      <c r="O239" s="29">
        <v>0</v>
      </c>
      <c r="P239" s="29">
        <v>0</v>
      </c>
      <c r="Q239" s="29">
        <v>0</v>
      </c>
      <c r="R239" s="29"/>
      <c r="S239" s="38"/>
      <c r="T239" s="39">
        <v>580326.73465845303</v>
      </c>
      <c r="U239" s="37">
        <f t="shared" si="32"/>
        <v>1</v>
      </c>
    </row>
    <row r="240" spans="1:22">
      <c r="A240" s="25">
        <f t="shared" si="29"/>
        <v>225</v>
      </c>
      <c r="B240" s="26">
        <f t="shared" si="30"/>
        <v>32</v>
      </c>
      <c r="C240" s="27" t="s">
        <v>71</v>
      </c>
      <c r="D240" s="27" t="s">
        <v>328</v>
      </c>
      <c r="E240" s="28">
        <f t="shared" si="31"/>
        <v>3746079.1046375432</v>
      </c>
      <c r="F240" s="29">
        <v>0</v>
      </c>
      <c r="G240" s="29">
        <v>0</v>
      </c>
      <c r="H240" s="29">
        <v>3665913.0117982998</v>
      </c>
      <c r="I240" s="29">
        <v>0</v>
      </c>
      <c r="J240" s="29">
        <v>0</v>
      </c>
      <c r="K240" s="29"/>
      <c r="L240" s="29"/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/>
      <c r="S240" s="38"/>
      <c r="T240" s="39">
        <v>80166.0928392434</v>
      </c>
      <c r="U240" s="37">
        <f t="shared" si="32"/>
        <v>1</v>
      </c>
    </row>
    <row r="241" spans="1:21">
      <c r="A241" s="25">
        <f t="shared" si="29"/>
        <v>226</v>
      </c>
      <c r="B241" s="26">
        <f t="shared" si="30"/>
        <v>33</v>
      </c>
      <c r="C241" s="27" t="s">
        <v>71</v>
      </c>
      <c r="D241" s="27" t="s">
        <v>104</v>
      </c>
      <c r="E241" s="28">
        <f t="shared" si="31"/>
        <v>5935901.4009709405</v>
      </c>
      <c r="F241" s="29">
        <v>5754660.8418093603</v>
      </c>
      <c r="G241" s="29"/>
      <c r="H241" s="29">
        <v>0</v>
      </c>
      <c r="I241" s="29">
        <v>0</v>
      </c>
      <c r="J241" s="29">
        <v>0</v>
      </c>
      <c r="K241" s="29"/>
      <c r="L241" s="29"/>
      <c r="M241" s="29"/>
      <c r="N241" s="29"/>
      <c r="O241" s="29"/>
      <c r="P241" s="29"/>
      <c r="Q241" s="29">
        <v>0</v>
      </c>
      <c r="R241" s="29"/>
      <c r="S241" s="38"/>
      <c r="T241" s="39">
        <v>181240.55916157999</v>
      </c>
      <c r="U241" s="37">
        <f t="shared" si="32"/>
        <v>1</v>
      </c>
    </row>
    <row r="242" spans="1:21">
      <c r="A242" s="25">
        <f t="shared" si="29"/>
        <v>227</v>
      </c>
      <c r="B242" s="26">
        <f t="shared" si="30"/>
        <v>34</v>
      </c>
      <c r="C242" s="27" t="s">
        <v>71</v>
      </c>
      <c r="D242" s="27" t="s">
        <v>329</v>
      </c>
      <c r="E242" s="28">
        <f t="shared" si="31"/>
        <v>41702387.5</v>
      </c>
      <c r="F242" s="29">
        <v>10425186.939999999</v>
      </c>
      <c r="G242" s="29">
        <v>4510570.45</v>
      </c>
      <c r="H242" s="29">
        <v>0</v>
      </c>
      <c r="I242" s="29">
        <v>0</v>
      </c>
      <c r="J242" s="29">
        <v>0</v>
      </c>
      <c r="K242" s="29"/>
      <c r="L242" s="29">
        <v>397015.54</v>
      </c>
      <c r="M242" s="29">
        <v>0</v>
      </c>
      <c r="N242" s="29">
        <v>17477225.23</v>
      </c>
      <c r="O242" s="29">
        <v>7999958.25</v>
      </c>
      <c r="P242" s="29">
        <v>0</v>
      </c>
      <c r="Q242" s="29">
        <v>0</v>
      </c>
      <c r="R242" s="29"/>
      <c r="S242" s="38"/>
      <c r="T242" s="39">
        <v>892431.09</v>
      </c>
      <c r="U242" s="37">
        <f t="shared" si="32"/>
        <v>5</v>
      </c>
    </row>
    <row r="243" spans="1:21">
      <c r="A243" s="25">
        <f t="shared" si="29"/>
        <v>228</v>
      </c>
      <c r="B243" s="26">
        <f t="shared" si="30"/>
        <v>35</v>
      </c>
      <c r="C243" s="27" t="s">
        <v>71</v>
      </c>
      <c r="D243" s="27" t="s">
        <v>330</v>
      </c>
      <c r="E243" s="28">
        <f t="shared" si="31"/>
        <v>18498158.42917446</v>
      </c>
      <c r="F243" s="29">
        <v>9987277.6916511394</v>
      </c>
      <c r="G243" s="29">
        <v>0</v>
      </c>
      <c r="H243" s="29">
        <v>3500633.0988559499</v>
      </c>
      <c r="I243" s="29">
        <v>4233998.4929506201</v>
      </c>
      <c r="J243" s="29">
        <v>0</v>
      </c>
      <c r="K243" s="29"/>
      <c r="L243" s="29">
        <v>380388.55533241399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/>
      <c r="S243" s="38"/>
      <c r="T243" s="39">
        <v>395860.59038433299</v>
      </c>
      <c r="U243" s="37">
        <f t="shared" si="32"/>
        <v>4</v>
      </c>
    </row>
    <row r="244" spans="1:21">
      <c r="A244" s="25">
        <f t="shared" si="29"/>
        <v>229</v>
      </c>
      <c r="B244" s="26">
        <f t="shared" si="30"/>
        <v>36</v>
      </c>
      <c r="C244" s="27" t="s">
        <v>71</v>
      </c>
      <c r="D244" s="27" t="s">
        <v>331</v>
      </c>
      <c r="E244" s="28">
        <f t="shared" si="31"/>
        <v>18345600.889129106</v>
      </c>
      <c r="F244" s="29">
        <v>9904894.5340016205</v>
      </c>
      <c r="G244" s="29">
        <v>0</v>
      </c>
      <c r="H244" s="29">
        <v>3471938.1437459402</v>
      </c>
      <c r="I244" s="29">
        <v>4198901.8708705204</v>
      </c>
      <c r="J244" s="29">
        <v>0</v>
      </c>
      <c r="K244" s="29"/>
      <c r="L244" s="29">
        <v>377270.48148366</v>
      </c>
      <c r="M244" s="29">
        <v>0</v>
      </c>
      <c r="N244" s="29">
        <v>0</v>
      </c>
      <c r="O244" s="29">
        <v>0</v>
      </c>
      <c r="P244" s="29">
        <v>0</v>
      </c>
      <c r="Q244" s="29">
        <v>0</v>
      </c>
      <c r="R244" s="29"/>
      <c r="S244" s="38"/>
      <c r="T244" s="39">
        <v>392595.85902736301</v>
      </c>
      <c r="U244" s="37">
        <f t="shared" si="32"/>
        <v>4</v>
      </c>
    </row>
    <row r="245" spans="1:21">
      <c r="A245" s="25">
        <f t="shared" si="29"/>
        <v>230</v>
      </c>
      <c r="B245" s="26">
        <f t="shared" si="30"/>
        <v>37</v>
      </c>
      <c r="C245" s="27" t="s">
        <v>71</v>
      </c>
      <c r="D245" s="27" t="s">
        <v>332</v>
      </c>
      <c r="E245" s="28">
        <f t="shared" si="31"/>
        <v>18417459.107653033</v>
      </c>
      <c r="F245" s="29">
        <v>9966368.6576054394</v>
      </c>
      <c r="G245" s="29">
        <v>0</v>
      </c>
      <c r="H245" s="29">
        <v>3475648.0455939299</v>
      </c>
      <c r="I245" s="29">
        <v>4203635.1697849901</v>
      </c>
      <c r="J245" s="29">
        <v>0</v>
      </c>
      <c r="K245" s="29"/>
      <c r="L245" s="29">
        <v>377673.60976489802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/>
      <c r="S245" s="38"/>
      <c r="T245" s="39">
        <v>394133.62490377499</v>
      </c>
      <c r="U245" s="37">
        <f t="shared" si="32"/>
        <v>4</v>
      </c>
    </row>
    <row r="246" spans="1:21">
      <c r="A246" s="25">
        <f t="shared" si="29"/>
        <v>231</v>
      </c>
      <c r="B246" s="26">
        <f t="shared" si="30"/>
        <v>38</v>
      </c>
      <c r="C246" s="27"/>
      <c r="D246" s="27" t="s">
        <v>333</v>
      </c>
      <c r="E246" s="28">
        <f t="shared" si="31"/>
        <v>11280046.000319108</v>
      </c>
      <c r="F246" s="29">
        <v>6799089.6135530798</v>
      </c>
      <c r="G246" s="29"/>
      <c r="H246" s="29">
        <v>2042435.95172456</v>
      </c>
      <c r="I246" s="29">
        <v>1151848.7610665599</v>
      </c>
      <c r="J246" s="29"/>
      <c r="K246" s="29"/>
      <c r="L246" s="29">
        <v>295198.03432807798</v>
      </c>
      <c r="M246" s="29"/>
      <c r="N246" s="29"/>
      <c r="O246" s="29"/>
      <c r="P246" s="29"/>
      <c r="Q246" s="29"/>
      <c r="R246" s="29">
        <v>766483.4</v>
      </c>
      <c r="S246" s="38"/>
      <c r="T246" s="39">
        <v>224990.239646829</v>
      </c>
      <c r="U246" s="37">
        <f t="shared" si="32"/>
        <v>4</v>
      </c>
    </row>
    <row r="247" spans="1:21">
      <c r="A247" s="25">
        <f t="shared" si="29"/>
        <v>232</v>
      </c>
      <c r="B247" s="26">
        <f t="shared" si="30"/>
        <v>39</v>
      </c>
      <c r="C247" s="27" t="s">
        <v>71</v>
      </c>
      <c r="D247" s="27" t="s">
        <v>334</v>
      </c>
      <c r="E247" s="28">
        <f t="shared" si="31"/>
        <v>11736958.54235182</v>
      </c>
      <c r="F247" s="29">
        <v>6602013.7682673596</v>
      </c>
      <c r="G247" s="29"/>
      <c r="H247" s="29"/>
      <c r="I247" s="29"/>
      <c r="J247" s="29">
        <v>0</v>
      </c>
      <c r="K247" s="29"/>
      <c r="L247" s="29">
        <v>293318.25704611302</v>
      </c>
      <c r="M247" s="29">
        <v>0</v>
      </c>
      <c r="N247" s="29">
        <v>0</v>
      </c>
      <c r="O247" s="29">
        <v>4590455.6042320197</v>
      </c>
      <c r="P247" s="29">
        <v>0</v>
      </c>
      <c r="Q247" s="29">
        <v>0</v>
      </c>
      <c r="R247" s="29"/>
      <c r="S247" s="38"/>
      <c r="T247" s="39">
        <v>251170.912806329</v>
      </c>
      <c r="U247" s="37">
        <f t="shared" si="32"/>
        <v>3</v>
      </c>
    </row>
    <row r="248" spans="1:21">
      <c r="A248" s="25">
        <f t="shared" si="29"/>
        <v>233</v>
      </c>
      <c r="B248" s="26">
        <f t="shared" si="30"/>
        <v>40</v>
      </c>
      <c r="C248" s="26" t="s">
        <v>63</v>
      </c>
      <c r="D248" s="27" t="s">
        <v>335</v>
      </c>
      <c r="E248" s="28">
        <f t="shared" si="31"/>
        <v>9483523.7206999995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/>
      <c r="L248" s="29"/>
      <c r="M248" s="29">
        <v>0</v>
      </c>
      <c r="N248" s="29">
        <v>0</v>
      </c>
      <c r="O248" s="29">
        <v>0</v>
      </c>
      <c r="P248" s="29">
        <v>9280576.3130770195</v>
      </c>
      <c r="Q248" s="29">
        <v>0</v>
      </c>
      <c r="R248" s="29"/>
      <c r="S248" s="38"/>
      <c r="T248" s="39">
        <v>202947.40762298001</v>
      </c>
      <c r="U248" s="37">
        <f t="shared" si="32"/>
        <v>1</v>
      </c>
    </row>
    <row r="249" spans="1:21">
      <c r="A249" s="25">
        <f t="shared" si="29"/>
        <v>234</v>
      </c>
      <c r="B249" s="26">
        <f t="shared" si="30"/>
        <v>41</v>
      </c>
      <c r="C249" s="27" t="s">
        <v>63</v>
      </c>
      <c r="D249" s="27" t="s">
        <v>64</v>
      </c>
      <c r="E249" s="28">
        <f t="shared" si="31"/>
        <v>18608626.178600039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/>
      <c r="L249" s="29"/>
      <c r="M249" s="29">
        <v>0</v>
      </c>
      <c r="N249" s="29">
        <v>0</v>
      </c>
      <c r="O249" s="29">
        <v>0</v>
      </c>
      <c r="P249" s="29">
        <v>18210401.578377999</v>
      </c>
      <c r="Q249" s="29">
        <v>0</v>
      </c>
      <c r="R249" s="29"/>
      <c r="S249" s="38"/>
      <c r="T249" s="39">
        <v>398224.60022204003</v>
      </c>
      <c r="U249" s="37">
        <f t="shared" si="32"/>
        <v>1</v>
      </c>
    </row>
    <row r="250" spans="1:21">
      <c r="A250" s="25">
        <f t="shared" si="29"/>
        <v>235</v>
      </c>
      <c r="B250" s="26">
        <f t="shared" si="30"/>
        <v>42</v>
      </c>
      <c r="C250" s="27" t="s">
        <v>71</v>
      </c>
      <c r="D250" s="27" t="s">
        <v>74</v>
      </c>
      <c r="E250" s="28">
        <f t="shared" si="31"/>
        <v>3609894.2457876457</v>
      </c>
      <c r="F250" s="29"/>
      <c r="G250" s="29"/>
      <c r="H250" s="29">
        <v>3532642.50892779</v>
      </c>
      <c r="I250" s="29"/>
      <c r="J250" s="29"/>
      <c r="K250" s="29"/>
      <c r="L250" s="29"/>
      <c r="M250" s="29">
        <v>0</v>
      </c>
      <c r="N250" s="29"/>
      <c r="O250" s="29">
        <v>0</v>
      </c>
      <c r="P250" s="29">
        <v>0</v>
      </c>
      <c r="Q250" s="29">
        <v>0</v>
      </c>
      <c r="R250" s="29"/>
      <c r="S250" s="38"/>
      <c r="T250" s="39">
        <v>77251.736859855693</v>
      </c>
      <c r="U250" s="37">
        <f t="shared" si="32"/>
        <v>1</v>
      </c>
    </row>
    <row r="251" spans="1:21">
      <c r="A251" s="25">
        <f t="shared" si="29"/>
        <v>236</v>
      </c>
      <c r="B251" s="26">
        <f t="shared" si="30"/>
        <v>43</v>
      </c>
      <c r="C251" s="27" t="s">
        <v>71</v>
      </c>
      <c r="D251" s="27" t="s">
        <v>336</v>
      </c>
      <c r="E251" s="28">
        <f t="shared" si="31"/>
        <v>2085412.760843613</v>
      </c>
      <c r="F251" s="29"/>
      <c r="G251" s="29">
        <v>0</v>
      </c>
      <c r="H251" s="29">
        <v>1897284.43913911</v>
      </c>
      <c r="I251" s="29">
        <v>0</v>
      </c>
      <c r="J251" s="29">
        <v>0</v>
      </c>
      <c r="K251" s="29"/>
      <c r="L251" s="29"/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/>
      <c r="S251" s="38"/>
      <c r="T251" s="39">
        <v>188128.321704503</v>
      </c>
      <c r="U251" s="37">
        <f t="shared" si="32"/>
        <v>1</v>
      </c>
    </row>
    <row r="252" spans="1:21">
      <c r="A252" s="25">
        <f t="shared" si="29"/>
        <v>237</v>
      </c>
      <c r="B252" s="26">
        <f t="shared" si="30"/>
        <v>44</v>
      </c>
      <c r="C252" s="27" t="s">
        <v>71</v>
      </c>
      <c r="D252" s="27" t="s">
        <v>337</v>
      </c>
      <c r="E252" s="28">
        <f t="shared" si="31"/>
        <v>19703004.987476192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/>
      <c r="L252" s="29"/>
      <c r="M252" s="29">
        <v>0</v>
      </c>
      <c r="N252" s="29">
        <v>0</v>
      </c>
      <c r="O252" s="29">
        <v>0</v>
      </c>
      <c r="P252" s="29">
        <v>19281360.680744201</v>
      </c>
      <c r="Q252" s="29">
        <v>0</v>
      </c>
      <c r="R252" s="29"/>
      <c r="S252" s="29"/>
      <c r="T252" s="39">
        <v>421644.30673199001</v>
      </c>
      <c r="U252" s="37">
        <f t="shared" si="32"/>
        <v>1</v>
      </c>
    </row>
    <row r="253" spans="1:21">
      <c r="A253" s="25">
        <f t="shared" si="29"/>
        <v>238</v>
      </c>
      <c r="B253" s="26">
        <f t="shared" si="30"/>
        <v>45</v>
      </c>
      <c r="C253" s="27" t="s">
        <v>71</v>
      </c>
      <c r="D253" s="27" t="s">
        <v>338</v>
      </c>
      <c r="E253" s="28">
        <f t="shared" si="31"/>
        <v>7890001.6978085143</v>
      </c>
      <c r="F253" s="29">
        <v>6414391.2079975698</v>
      </c>
      <c r="G253" s="29">
        <v>0</v>
      </c>
      <c r="H253" s="29">
        <v>0</v>
      </c>
      <c r="I253" s="29">
        <v>1211320.4642977</v>
      </c>
      <c r="J253" s="29">
        <v>0</v>
      </c>
      <c r="K253" s="29"/>
      <c r="L253" s="29"/>
      <c r="M253" s="29">
        <v>0</v>
      </c>
      <c r="N253" s="29">
        <v>0</v>
      </c>
      <c r="O253" s="29"/>
      <c r="P253" s="29">
        <v>0</v>
      </c>
      <c r="Q253" s="29">
        <v>0</v>
      </c>
      <c r="R253" s="29"/>
      <c r="S253" s="38"/>
      <c r="T253" s="39">
        <v>264290.02551324503</v>
      </c>
      <c r="U253" s="37">
        <f t="shared" si="32"/>
        <v>2</v>
      </c>
    </row>
    <row r="254" spans="1:21">
      <c r="A254" s="25">
        <f t="shared" si="29"/>
        <v>239</v>
      </c>
      <c r="B254" s="26">
        <f t="shared" si="30"/>
        <v>46</v>
      </c>
      <c r="C254" s="27" t="s">
        <v>71</v>
      </c>
      <c r="D254" s="27" t="s">
        <v>339</v>
      </c>
      <c r="E254" s="28">
        <f t="shared" si="31"/>
        <v>11172353.68743269</v>
      </c>
      <c r="F254" s="29">
        <v>7789654.8248060504</v>
      </c>
      <c r="G254" s="29">
        <v>0</v>
      </c>
      <c r="H254" s="29">
        <v>0</v>
      </c>
      <c r="I254" s="29">
        <v>3143610.4937155801</v>
      </c>
      <c r="J254" s="29">
        <v>0</v>
      </c>
      <c r="K254" s="29"/>
      <c r="L254" s="29"/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/>
      <c r="S254" s="38"/>
      <c r="T254" s="39">
        <v>239088.36891106001</v>
      </c>
      <c r="U254" s="37">
        <f t="shared" si="32"/>
        <v>2</v>
      </c>
    </row>
    <row r="255" spans="1:21">
      <c r="A255" s="25">
        <f t="shared" si="29"/>
        <v>240</v>
      </c>
      <c r="B255" s="26">
        <f t="shared" si="30"/>
        <v>47</v>
      </c>
      <c r="C255" s="27" t="s">
        <v>71</v>
      </c>
      <c r="D255" s="27" t="s">
        <v>340</v>
      </c>
      <c r="E255" s="28">
        <f t="shared" si="31"/>
        <v>12298370.967827704</v>
      </c>
      <c r="F255" s="29">
        <v>8574743.2839111704</v>
      </c>
      <c r="G255" s="29">
        <v>0</v>
      </c>
      <c r="H255" s="29">
        <v>0</v>
      </c>
      <c r="I255" s="29">
        <v>3460442.5452050199</v>
      </c>
      <c r="J255" s="29">
        <v>0</v>
      </c>
      <c r="K255" s="29"/>
      <c r="L255" s="29"/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/>
      <c r="S255" s="38"/>
      <c r="T255" s="39">
        <v>263185.13871151302</v>
      </c>
      <c r="U255" s="37">
        <f t="shared" si="32"/>
        <v>2</v>
      </c>
    </row>
    <row r="256" spans="1:21">
      <c r="A256" s="25">
        <f t="shared" si="29"/>
        <v>241</v>
      </c>
      <c r="B256" s="26">
        <f t="shared" si="30"/>
        <v>48</v>
      </c>
      <c r="C256" s="27" t="s">
        <v>71</v>
      </c>
      <c r="D256" s="27" t="s">
        <v>341</v>
      </c>
      <c r="E256" s="28">
        <f t="shared" si="31"/>
        <v>15830114.837610537</v>
      </c>
      <c r="F256" s="29">
        <v>11159574.1994895</v>
      </c>
      <c r="G256" s="29">
        <v>0</v>
      </c>
      <c r="H256" s="29">
        <v>3907208.0564832599</v>
      </c>
      <c r="I256" s="29">
        <v>0</v>
      </c>
      <c r="J256" s="29">
        <v>0</v>
      </c>
      <c r="K256" s="29"/>
      <c r="L256" s="29">
        <v>424568.124112911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/>
      <c r="S256" s="38"/>
      <c r="T256" s="39">
        <v>338764.45752486598</v>
      </c>
      <c r="U256" s="37">
        <f t="shared" si="32"/>
        <v>3</v>
      </c>
    </row>
    <row r="257" spans="1:22">
      <c r="A257" s="25">
        <f t="shared" si="29"/>
        <v>242</v>
      </c>
      <c r="B257" s="26">
        <f t="shared" si="30"/>
        <v>49</v>
      </c>
      <c r="C257" s="27" t="s">
        <v>109</v>
      </c>
      <c r="D257" s="27" t="s">
        <v>342</v>
      </c>
      <c r="E257" s="28">
        <f t="shared" si="31"/>
        <v>2251512.1387999998</v>
      </c>
      <c r="F257" s="29">
        <v>0</v>
      </c>
      <c r="G257" s="29">
        <v>0</v>
      </c>
      <c r="H257" s="29">
        <v>2203329.77902968</v>
      </c>
      <c r="I257" s="29">
        <v>0</v>
      </c>
      <c r="J257" s="29">
        <v>0</v>
      </c>
      <c r="K257" s="29"/>
      <c r="L257" s="29"/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/>
      <c r="S257" s="38"/>
      <c r="T257" s="39">
        <v>48182.359770319999</v>
      </c>
      <c r="U257" s="37">
        <f t="shared" si="32"/>
        <v>1</v>
      </c>
    </row>
    <row r="258" spans="1:22">
      <c r="A258" s="25">
        <f t="shared" si="29"/>
        <v>243</v>
      </c>
      <c r="B258" s="26">
        <f t="shared" si="30"/>
        <v>50</v>
      </c>
      <c r="C258" s="27" t="s">
        <v>109</v>
      </c>
      <c r="D258" s="27" t="s">
        <v>343</v>
      </c>
      <c r="E258" s="28">
        <f t="shared" si="31"/>
        <v>3102944.9011480003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/>
      <c r="L258" s="29"/>
      <c r="M258" s="29">
        <v>0</v>
      </c>
      <c r="N258" s="29">
        <v>2608175.2000000002</v>
      </c>
      <c r="O258" s="29">
        <v>0</v>
      </c>
      <c r="P258" s="29">
        <v>0</v>
      </c>
      <c r="Q258" s="29">
        <v>0</v>
      </c>
      <c r="R258" s="29">
        <v>101648.88</v>
      </c>
      <c r="S258" s="29">
        <v>46818</v>
      </c>
      <c r="T258" s="39">
        <v>346302.82114800002</v>
      </c>
      <c r="U258" s="37">
        <f t="shared" si="32"/>
        <v>1</v>
      </c>
      <c r="V258" s="6" t="s">
        <v>714</v>
      </c>
    </row>
    <row r="259" spans="1:22">
      <c r="A259" s="25">
        <f t="shared" si="29"/>
        <v>244</v>
      </c>
      <c r="B259" s="26">
        <f t="shared" si="30"/>
        <v>51</v>
      </c>
      <c r="C259" s="27" t="s">
        <v>109</v>
      </c>
      <c r="D259" s="27" t="s">
        <v>112</v>
      </c>
      <c r="E259" s="28">
        <f t="shared" si="31"/>
        <v>1283744.6199999999</v>
      </c>
      <c r="F259" s="29"/>
      <c r="G259" s="29">
        <v>0</v>
      </c>
      <c r="H259" s="29"/>
      <c r="I259" s="29">
        <v>1020106.99</v>
      </c>
      <c r="J259" s="29">
        <v>0</v>
      </c>
      <c r="K259" s="29"/>
      <c r="L259" s="29"/>
      <c r="M259" s="29">
        <v>0</v>
      </c>
      <c r="N259" s="29"/>
      <c r="O259" s="29">
        <v>0</v>
      </c>
      <c r="P259" s="29">
        <v>0</v>
      </c>
      <c r="Q259" s="29">
        <v>0</v>
      </c>
      <c r="R259" s="29">
        <v>86907.22</v>
      </c>
      <c r="S259" s="38">
        <v>25537.94</v>
      </c>
      <c r="T259" s="39">
        <v>151192.47</v>
      </c>
      <c r="U259" s="37">
        <f t="shared" si="32"/>
        <v>1</v>
      </c>
      <c r="V259" s="6" t="s">
        <v>716</v>
      </c>
    </row>
    <row r="260" spans="1:22">
      <c r="A260" s="25">
        <f t="shared" si="29"/>
        <v>245</v>
      </c>
      <c r="B260" s="26">
        <f t="shared" si="30"/>
        <v>52</v>
      </c>
      <c r="C260" s="27" t="s">
        <v>109</v>
      </c>
      <c r="D260" s="27" t="s">
        <v>116</v>
      </c>
      <c r="E260" s="28">
        <f t="shared" si="31"/>
        <v>11425328.479018999</v>
      </c>
      <c r="F260" s="29">
        <v>6361806.5999999996</v>
      </c>
      <c r="G260" s="29">
        <v>3744858.18609</v>
      </c>
      <c r="H260" s="29"/>
      <c r="I260" s="29"/>
      <c r="J260" s="29"/>
      <c r="K260" s="29"/>
      <c r="L260" s="29"/>
      <c r="M260" s="29">
        <v>0</v>
      </c>
      <c r="N260" s="29"/>
      <c r="O260" s="29"/>
      <c r="P260" s="29"/>
      <c r="Q260" s="29"/>
      <c r="R260" s="29"/>
      <c r="S260" s="38"/>
      <c r="T260" s="39">
        <v>1318663.6929289999</v>
      </c>
      <c r="U260" s="37">
        <f t="shared" si="32"/>
        <v>2</v>
      </c>
      <c r="V260" s="6" t="s">
        <v>717</v>
      </c>
    </row>
    <row r="261" spans="1:22">
      <c r="A261" s="25">
        <f t="shared" si="29"/>
        <v>246</v>
      </c>
      <c r="B261" s="26">
        <f t="shared" si="30"/>
        <v>53</v>
      </c>
      <c r="C261" s="27" t="s">
        <v>109</v>
      </c>
      <c r="D261" s="27" t="s">
        <v>113</v>
      </c>
      <c r="E261" s="28">
        <f t="shared" si="31"/>
        <v>4526101.9687000001</v>
      </c>
      <c r="F261" s="29"/>
      <c r="G261" s="29"/>
      <c r="H261" s="29">
        <v>4429243.3865698203</v>
      </c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38"/>
      <c r="T261" s="39">
        <v>96858.582130180002</v>
      </c>
      <c r="U261" s="37">
        <f t="shared" si="32"/>
        <v>1</v>
      </c>
    </row>
    <row r="262" spans="1:22">
      <c r="A262" s="25">
        <f t="shared" si="29"/>
        <v>247</v>
      </c>
      <c r="B262" s="26">
        <f t="shared" si="30"/>
        <v>54</v>
      </c>
      <c r="C262" s="27" t="s">
        <v>109</v>
      </c>
      <c r="D262" s="27" t="s">
        <v>344</v>
      </c>
      <c r="E262" s="28">
        <f t="shared" si="31"/>
        <v>3657664.212765906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/>
      <c r="L262" s="29"/>
      <c r="M262" s="29">
        <v>0</v>
      </c>
      <c r="N262" s="29">
        <v>3125457.58</v>
      </c>
      <c r="O262" s="29">
        <v>0</v>
      </c>
      <c r="P262" s="29">
        <v>0</v>
      </c>
      <c r="Q262" s="29">
        <v>0</v>
      </c>
      <c r="R262" s="29">
        <v>144246.84530748599</v>
      </c>
      <c r="S262" s="29">
        <v>41549</v>
      </c>
      <c r="T262" s="39">
        <v>346410.78745841997</v>
      </c>
      <c r="U262" s="37">
        <f t="shared" si="32"/>
        <v>1</v>
      </c>
      <c r="V262" s="6" t="s">
        <v>714</v>
      </c>
    </row>
    <row r="263" spans="1:22">
      <c r="A263" s="25">
        <f t="shared" si="29"/>
        <v>248</v>
      </c>
      <c r="B263" s="26">
        <f t="shared" si="30"/>
        <v>55</v>
      </c>
      <c r="C263" s="27" t="s">
        <v>109</v>
      </c>
      <c r="D263" s="27" t="s">
        <v>345</v>
      </c>
      <c r="E263" s="28">
        <f t="shared" si="31"/>
        <v>1141676.79756688</v>
      </c>
      <c r="F263" s="29"/>
      <c r="G263" s="29"/>
      <c r="H263" s="29"/>
      <c r="I263" s="29"/>
      <c r="J263" s="29">
        <v>1117005.032262</v>
      </c>
      <c r="K263" s="29"/>
      <c r="L263" s="29"/>
      <c r="M263" s="29"/>
      <c r="N263" s="29"/>
      <c r="O263" s="29">
        <v>0</v>
      </c>
      <c r="P263" s="29">
        <v>0</v>
      </c>
      <c r="Q263" s="29">
        <v>0</v>
      </c>
      <c r="R263" s="29"/>
      <c r="S263" s="38"/>
      <c r="T263" s="39">
        <v>24671.765304879998</v>
      </c>
      <c r="U263" s="37">
        <f t="shared" si="32"/>
        <v>1</v>
      </c>
    </row>
    <row r="264" spans="1:22">
      <c r="A264" s="25">
        <f t="shared" si="29"/>
        <v>249</v>
      </c>
      <c r="B264" s="26">
        <f t="shared" si="30"/>
        <v>56</v>
      </c>
      <c r="C264" s="27" t="s">
        <v>109</v>
      </c>
      <c r="D264" s="27" t="s">
        <v>129</v>
      </c>
      <c r="E264" s="28">
        <f t="shared" si="31"/>
        <v>5487157.1376640005</v>
      </c>
      <c r="F264" s="29">
        <v>3199919.31</v>
      </c>
      <c r="G264" s="29">
        <v>1171719.57</v>
      </c>
      <c r="H264" s="29"/>
      <c r="I264" s="29">
        <v>1045267.03</v>
      </c>
      <c r="J264" s="29"/>
      <c r="K264" s="29"/>
      <c r="L264" s="29"/>
      <c r="M264" s="29"/>
      <c r="N264" s="29"/>
      <c r="O264" s="29">
        <v>0</v>
      </c>
      <c r="P264" s="29">
        <v>0</v>
      </c>
      <c r="Q264" s="29">
        <v>0</v>
      </c>
      <c r="R264" s="29"/>
      <c r="S264" s="38"/>
      <c r="T264" s="39">
        <v>70251.227664000005</v>
      </c>
      <c r="U264" s="37">
        <f t="shared" si="32"/>
        <v>3</v>
      </c>
    </row>
    <row r="265" spans="1:22">
      <c r="A265" s="25">
        <f t="shared" si="29"/>
        <v>250</v>
      </c>
      <c r="B265" s="26">
        <f t="shared" si="30"/>
        <v>57</v>
      </c>
      <c r="C265" s="27" t="s">
        <v>109</v>
      </c>
      <c r="D265" s="27" t="s">
        <v>121</v>
      </c>
      <c r="E265" s="28">
        <f t="shared" si="31"/>
        <v>4535092.0845060004</v>
      </c>
      <c r="F265" s="29"/>
      <c r="G265" s="29">
        <v>2634178.6800000002</v>
      </c>
      <c r="H265" s="29"/>
      <c r="I265" s="29">
        <v>732868.56</v>
      </c>
      <c r="J265" s="29"/>
      <c r="K265" s="29"/>
      <c r="L265" s="29"/>
      <c r="M265" s="29">
        <v>0</v>
      </c>
      <c r="N265" s="29"/>
      <c r="O265" s="29"/>
      <c r="P265" s="29"/>
      <c r="Q265" s="29"/>
      <c r="R265" s="29"/>
      <c r="S265" s="29"/>
      <c r="T265" s="39">
        <v>1168044.8445059999</v>
      </c>
      <c r="U265" s="37">
        <f t="shared" si="32"/>
        <v>2</v>
      </c>
    </row>
    <row r="266" spans="1:22">
      <c r="A266" s="25">
        <f t="shared" si="29"/>
        <v>251</v>
      </c>
      <c r="B266" s="26">
        <f t="shared" si="30"/>
        <v>58</v>
      </c>
      <c r="C266" s="27" t="s">
        <v>109</v>
      </c>
      <c r="D266" s="27" t="s">
        <v>131</v>
      </c>
      <c r="E266" s="28">
        <f t="shared" si="31"/>
        <v>12736306.474216621</v>
      </c>
      <c r="F266" s="29">
        <v>6402530.3799999999</v>
      </c>
      <c r="G266" s="29">
        <v>0</v>
      </c>
      <c r="H266" s="29">
        <v>1227624.8600000001</v>
      </c>
      <c r="I266" s="29"/>
      <c r="J266" s="29">
        <v>0</v>
      </c>
      <c r="K266" s="29"/>
      <c r="L266" s="29"/>
      <c r="M266" s="29">
        <v>0</v>
      </c>
      <c r="N266" s="29">
        <v>4215079.9000000004</v>
      </c>
      <c r="O266" s="29">
        <v>0</v>
      </c>
      <c r="P266" s="29"/>
      <c r="Q266" s="29">
        <v>0</v>
      </c>
      <c r="R266" s="29"/>
      <c r="S266" s="38"/>
      <c r="T266" s="39">
        <v>891071.33421661996</v>
      </c>
      <c r="U266" s="37">
        <f t="shared" si="32"/>
        <v>3</v>
      </c>
      <c r="V266" s="6" t="s">
        <v>714</v>
      </c>
    </row>
    <row r="267" spans="1:22">
      <c r="A267" s="25">
        <f t="shared" si="29"/>
        <v>252</v>
      </c>
      <c r="B267" s="26">
        <f t="shared" si="30"/>
        <v>59</v>
      </c>
      <c r="C267" s="27" t="s">
        <v>109</v>
      </c>
      <c r="D267" s="27" t="s">
        <v>133</v>
      </c>
      <c r="E267" s="28">
        <f t="shared" si="31"/>
        <v>8031120.1458791792</v>
      </c>
      <c r="F267" s="29">
        <v>4667209.49</v>
      </c>
      <c r="G267" s="29">
        <v>0</v>
      </c>
      <c r="H267" s="29"/>
      <c r="I267" s="29"/>
      <c r="J267" s="29"/>
      <c r="K267" s="29"/>
      <c r="L267" s="29"/>
      <c r="M267" s="29">
        <v>0</v>
      </c>
      <c r="N267" s="29"/>
      <c r="O267" s="29">
        <v>0</v>
      </c>
      <c r="P267" s="29"/>
      <c r="Q267" s="29">
        <v>0</v>
      </c>
      <c r="R267" s="29">
        <v>2550189.8569999998</v>
      </c>
      <c r="S267" s="38">
        <v>278424.56929999997</v>
      </c>
      <c r="T267" s="39">
        <v>535296.22957918001</v>
      </c>
      <c r="U267" s="37">
        <f t="shared" si="32"/>
        <v>1</v>
      </c>
      <c r="V267" s="6" t="s">
        <v>714</v>
      </c>
    </row>
    <row r="268" spans="1:22">
      <c r="A268" s="25">
        <f t="shared" si="29"/>
        <v>253</v>
      </c>
      <c r="B268" s="26">
        <f t="shared" si="30"/>
        <v>60</v>
      </c>
      <c r="C268" s="27" t="s">
        <v>109</v>
      </c>
      <c r="D268" s="27" t="s">
        <v>346</v>
      </c>
      <c r="E268" s="28">
        <f t="shared" si="31"/>
        <v>1069515.91491576</v>
      </c>
      <c r="F268" s="29">
        <v>0</v>
      </c>
      <c r="G268" s="29">
        <v>0</v>
      </c>
      <c r="H268" s="29">
        <v>0</v>
      </c>
      <c r="I268" s="29">
        <v>0</v>
      </c>
      <c r="J268" s="29">
        <v>1043888.04</v>
      </c>
      <c r="K268" s="29"/>
      <c r="L268" s="29"/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/>
      <c r="S268" s="38"/>
      <c r="T268" s="39">
        <v>25627.87491576</v>
      </c>
      <c r="U268" s="37">
        <f t="shared" si="32"/>
        <v>1</v>
      </c>
    </row>
    <row r="269" spans="1:22">
      <c r="A269" s="25">
        <f t="shared" si="29"/>
        <v>254</v>
      </c>
      <c r="B269" s="26">
        <f t="shared" si="30"/>
        <v>61</v>
      </c>
      <c r="C269" s="27" t="s">
        <v>109</v>
      </c>
      <c r="D269" s="27" t="s">
        <v>347</v>
      </c>
      <c r="E269" s="28">
        <f t="shared" si="31"/>
        <v>1137882.68042862</v>
      </c>
      <c r="F269" s="29">
        <v>0</v>
      </c>
      <c r="G269" s="29">
        <v>0</v>
      </c>
      <c r="H269" s="29">
        <v>0</v>
      </c>
      <c r="I269" s="29">
        <v>0</v>
      </c>
      <c r="J269" s="29">
        <v>1112510.52</v>
      </c>
      <c r="K269" s="29"/>
      <c r="L269" s="29"/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/>
      <c r="S269" s="38"/>
      <c r="T269" s="39">
        <v>25372.160428620002</v>
      </c>
      <c r="U269" s="37">
        <f t="shared" si="32"/>
        <v>1</v>
      </c>
    </row>
    <row r="270" spans="1:22">
      <c r="A270" s="25">
        <f t="shared" si="29"/>
        <v>255</v>
      </c>
      <c r="B270" s="26">
        <f t="shared" si="30"/>
        <v>62</v>
      </c>
      <c r="C270" s="27" t="s">
        <v>109</v>
      </c>
      <c r="D270" s="27" t="s">
        <v>348</v>
      </c>
      <c r="E270" s="28">
        <f t="shared" si="31"/>
        <v>1319013.2964199998</v>
      </c>
      <c r="F270" s="29">
        <v>0</v>
      </c>
      <c r="G270" s="29">
        <v>0</v>
      </c>
      <c r="H270" s="29">
        <v>0</v>
      </c>
      <c r="I270" s="29">
        <v>0</v>
      </c>
      <c r="J270" s="29">
        <v>1314097.3999999999</v>
      </c>
      <c r="K270" s="29"/>
      <c r="L270" s="29"/>
      <c r="M270" s="29">
        <v>0</v>
      </c>
      <c r="N270" s="29">
        <v>0</v>
      </c>
      <c r="O270" s="29">
        <v>0</v>
      </c>
      <c r="P270" s="29">
        <v>0</v>
      </c>
      <c r="Q270" s="29"/>
      <c r="R270" s="29"/>
      <c r="S270" s="38"/>
      <c r="T270" s="39">
        <v>4915.89642</v>
      </c>
      <c r="U270" s="37">
        <f t="shared" si="32"/>
        <v>1</v>
      </c>
    </row>
    <row r="271" spans="1:22">
      <c r="A271" s="25">
        <f t="shared" si="29"/>
        <v>256</v>
      </c>
      <c r="B271" s="26">
        <f t="shared" si="30"/>
        <v>63</v>
      </c>
      <c r="C271" s="27"/>
      <c r="D271" s="27" t="s">
        <v>349</v>
      </c>
      <c r="E271" s="28">
        <f t="shared" si="31"/>
        <v>5459436.2899999982</v>
      </c>
      <c r="F271" s="29"/>
      <c r="G271" s="29">
        <v>5131838.1197179202</v>
      </c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>
        <v>191375.2643328</v>
      </c>
      <c r="S271" s="38">
        <v>24000</v>
      </c>
      <c r="T271" s="39">
        <v>112222.90594927801</v>
      </c>
      <c r="U271" s="37">
        <f t="shared" si="32"/>
        <v>1</v>
      </c>
    </row>
    <row r="272" spans="1:22">
      <c r="A272" s="25">
        <f t="shared" ref="A272:A276" si="33">+A271+1</f>
        <v>257</v>
      </c>
      <c r="B272" s="26">
        <f t="shared" ref="B272:B276" si="34">+B271+1</f>
        <v>64</v>
      </c>
      <c r="C272" s="27"/>
      <c r="D272" s="27" t="s">
        <v>351</v>
      </c>
      <c r="E272" s="28">
        <f t="shared" si="31"/>
        <v>3841382.1100000027</v>
      </c>
      <c r="F272" s="29"/>
      <c r="G272" s="29">
        <v>3569615.4462360698</v>
      </c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>
        <v>169706.40364800001</v>
      </c>
      <c r="S272" s="38">
        <v>24000</v>
      </c>
      <c r="T272" s="39">
        <v>78060.260115932804</v>
      </c>
      <c r="U272" s="37">
        <f t="shared" si="32"/>
        <v>1</v>
      </c>
    </row>
    <row r="273" spans="1:22">
      <c r="A273" s="25">
        <f t="shared" si="33"/>
        <v>258</v>
      </c>
      <c r="B273" s="26">
        <f t="shared" si="34"/>
        <v>65</v>
      </c>
      <c r="C273" s="27" t="s">
        <v>109</v>
      </c>
      <c r="D273" s="27" t="s">
        <v>353</v>
      </c>
      <c r="E273" s="28">
        <f t="shared" si="31"/>
        <v>1998837.3649560001</v>
      </c>
      <c r="F273" s="29">
        <v>0</v>
      </c>
      <c r="G273" s="29">
        <v>0</v>
      </c>
      <c r="H273" s="29">
        <v>0</v>
      </c>
      <c r="I273" s="29">
        <v>0</v>
      </c>
      <c r="J273" s="29">
        <v>1990543.04</v>
      </c>
      <c r="K273" s="29"/>
      <c r="L273" s="29"/>
      <c r="M273" s="29">
        <v>0</v>
      </c>
      <c r="N273" s="29">
        <v>0</v>
      </c>
      <c r="O273" s="29">
        <v>0</v>
      </c>
      <c r="P273" s="29"/>
      <c r="Q273" s="29"/>
      <c r="R273" s="29"/>
      <c r="S273" s="38"/>
      <c r="T273" s="39">
        <v>8294.3249560000004</v>
      </c>
      <c r="U273" s="37">
        <f t="shared" si="32"/>
        <v>1</v>
      </c>
    </row>
    <row r="274" spans="1:22">
      <c r="A274" s="25">
        <f t="shared" si="33"/>
        <v>259</v>
      </c>
      <c r="B274" s="26">
        <f t="shared" si="34"/>
        <v>66</v>
      </c>
      <c r="C274" s="27" t="s">
        <v>109</v>
      </c>
      <c r="D274" s="27" t="s">
        <v>354</v>
      </c>
      <c r="E274" s="28">
        <f t="shared" si="31"/>
        <v>9874517.7377000004</v>
      </c>
      <c r="F274" s="29">
        <v>9306102.4321519807</v>
      </c>
      <c r="G274" s="29">
        <v>0</v>
      </c>
      <c r="H274" s="29">
        <v>0</v>
      </c>
      <c r="I274" s="29">
        <v>0</v>
      </c>
      <c r="J274" s="29">
        <v>0</v>
      </c>
      <c r="K274" s="29"/>
      <c r="L274" s="29">
        <v>357100.62596123997</v>
      </c>
      <c r="M274" s="29">
        <v>0</v>
      </c>
      <c r="N274" s="29"/>
      <c r="O274" s="29">
        <v>0</v>
      </c>
      <c r="P274" s="29"/>
      <c r="Q274" s="29">
        <v>0</v>
      </c>
      <c r="R274" s="29"/>
      <c r="S274" s="38"/>
      <c r="T274" s="39">
        <v>211314.67958678</v>
      </c>
      <c r="U274" s="37">
        <f t="shared" si="32"/>
        <v>2</v>
      </c>
    </row>
    <row r="275" spans="1:22">
      <c r="A275" s="25">
        <f t="shared" si="33"/>
        <v>260</v>
      </c>
      <c r="B275" s="26">
        <f t="shared" si="34"/>
        <v>67</v>
      </c>
      <c r="C275" s="27" t="s">
        <v>109</v>
      </c>
      <c r="D275" s="27" t="s">
        <v>355</v>
      </c>
      <c r="E275" s="28">
        <f t="shared" si="31"/>
        <v>9641868.1699999999</v>
      </c>
      <c r="F275" s="29"/>
      <c r="G275" s="29"/>
      <c r="H275" s="29"/>
      <c r="I275" s="29"/>
      <c r="J275" s="29"/>
      <c r="K275" s="29"/>
      <c r="L275" s="29"/>
      <c r="M275" s="29">
        <v>0</v>
      </c>
      <c r="N275" s="29">
        <v>0</v>
      </c>
      <c r="O275" s="29">
        <v>0</v>
      </c>
      <c r="P275" s="29">
        <v>0</v>
      </c>
      <c r="Q275" s="29">
        <v>8397623.6501341797</v>
      </c>
      <c r="R275" s="29">
        <v>964186.81700000004</v>
      </c>
      <c r="S275" s="38">
        <v>96418.681700000001</v>
      </c>
      <c r="T275" s="39">
        <v>183639.02116582001</v>
      </c>
      <c r="U275" s="37">
        <f t="shared" si="32"/>
        <v>1</v>
      </c>
    </row>
    <row r="276" spans="1:22">
      <c r="A276" s="25">
        <f t="shared" si="33"/>
        <v>261</v>
      </c>
      <c r="B276" s="26">
        <f t="shared" si="34"/>
        <v>68</v>
      </c>
      <c r="C276" s="27" t="s">
        <v>109</v>
      </c>
      <c r="D276" s="27" t="s">
        <v>356</v>
      </c>
      <c r="E276" s="28">
        <f t="shared" si="31"/>
        <v>2005001.28</v>
      </c>
      <c r="F276" s="29">
        <v>0</v>
      </c>
      <c r="G276" s="29">
        <v>0</v>
      </c>
      <c r="H276" s="29">
        <v>0</v>
      </c>
      <c r="I276" s="29">
        <v>0</v>
      </c>
      <c r="J276" s="29">
        <v>1990601.96</v>
      </c>
      <c r="K276" s="29"/>
      <c r="L276" s="29"/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/>
      <c r="S276" s="38"/>
      <c r="T276" s="39">
        <v>14399.32</v>
      </c>
      <c r="U276" s="37">
        <f t="shared" si="32"/>
        <v>1</v>
      </c>
    </row>
    <row r="277" spans="1:22">
      <c r="A277" s="25">
        <f t="shared" ref="A277:A340" si="35">+A276+1</f>
        <v>262</v>
      </c>
      <c r="B277" s="26">
        <f t="shared" ref="B277:B340" si="36">+B276+1</f>
        <v>69</v>
      </c>
      <c r="C277" s="27" t="s">
        <v>109</v>
      </c>
      <c r="D277" s="27" t="s">
        <v>138</v>
      </c>
      <c r="E277" s="28">
        <f t="shared" si="31"/>
        <v>1363080.4118900001</v>
      </c>
      <c r="F277" s="29">
        <v>0</v>
      </c>
      <c r="G277" s="29">
        <v>0</v>
      </c>
      <c r="H277" s="29">
        <v>0</v>
      </c>
      <c r="I277" s="29">
        <v>0</v>
      </c>
      <c r="J277" s="29">
        <v>1356671.24</v>
      </c>
      <c r="K277" s="29"/>
      <c r="L277" s="29"/>
      <c r="M277" s="29">
        <v>0</v>
      </c>
      <c r="N277" s="29">
        <v>0</v>
      </c>
      <c r="O277" s="29">
        <v>0</v>
      </c>
      <c r="P277" s="29"/>
      <c r="Q277" s="29">
        <v>0</v>
      </c>
      <c r="R277" s="29"/>
      <c r="S277" s="38"/>
      <c r="T277" s="39">
        <v>6409.1718899999996</v>
      </c>
      <c r="U277" s="37">
        <f t="shared" si="32"/>
        <v>1</v>
      </c>
    </row>
    <row r="278" spans="1:22">
      <c r="A278" s="25">
        <f t="shared" si="35"/>
        <v>263</v>
      </c>
      <c r="B278" s="26">
        <f t="shared" si="36"/>
        <v>70</v>
      </c>
      <c r="C278" s="27" t="s">
        <v>109</v>
      </c>
      <c r="D278" s="27" t="s">
        <v>357</v>
      </c>
      <c r="E278" s="28">
        <f t="shared" si="31"/>
        <v>30038627.562941551</v>
      </c>
      <c r="F278" s="29">
        <v>0</v>
      </c>
      <c r="G278" s="29">
        <v>2812958.6787006902</v>
      </c>
      <c r="H278" s="29"/>
      <c r="I278" s="29"/>
      <c r="J278" s="29">
        <v>1471946.54</v>
      </c>
      <c r="K278" s="29"/>
      <c r="L278" s="29"/>
      <c r="M278" s="29">
        <v>0</v>
      </c>
      <c r="N278" s="29">
        <v>0</v>
      </c>
      <c r="O278" s="29">
        <v>0</v>
      </c>
      <c r="P278" s="29">
        <v>25094924.3780642</v>
      </c>
      <c r="Q278" s="29">
        <v>0</v>
      </c>
      <c r="R278" s="29"/>
      <c r="S278" s="38"/>
      <c r="T278" s="39">
        <f>555416.30026576+103381.6659109</f>
        <v>658797.96617666003</v>
      </c>
      <c r="U278" s="37">
        <f t="shared" si="32"/>
        <v>3</v>
      </c>
    </row>
    <row r="279" spans="1:22">
      <c r="A279" s="25">
        <f t="shared" si="35"/>
        <v>264</v>
      </c>
      <c r="B279" s="26">
        <f t="shared" si="36"/>
        <v>71</v>
      </c>
      <c r="C279" s="27" t="s">
        <v>109</v>
      </c>
      <c r="D279" s="27" t="s">
        <v>146</v>
      </c>
      <c r="E279" s="28">
        <f t="shared" si="31"/>
        <v>12109051.856773799</v>
      </c>
      <c r="F279" s="29"/>
      <c r="G279" s="29"/>
      <c r="H279" s="29">
        <v>2280000.91</v>
      </c>
      <c r="I279" s="29"/>
      <c r="J279" s="29"/>
      <c r="K279" s="29"/>
      <c r="L279" s="29"/>
      <c r="M279" s="29">
        <v>0</v>
      </c>
      <c r="N279" s="29"/>
      <c r="O279" s="29">
        <v>0</v>
      </c>
      <c r="P279" s="29"/>
      <c r="Q279" s="29">
        <v>9438063.7599999998</v>
      </c>
      <c r="R279" s="29"/>
      <c r="S279" s="38"/>
      <c r="T279" s="39">
        <v>390987.1867738</v>
      </c>
      <c r="U279" s="37">
        <f t="shared" si="32"/>
        <v>2</v>
      </c>
      <c r="V279" s="6" t="s">
        <v>714</v>
      </c>
    </row>
    <row r="280" spans="1:22">
      <c r="A280" s="25">
        <f t="shared" si="35"/>
        <v>265</v>
      </c>
      <c r="B280" s="26">
        <f t="shared" si="36"/>
        <v>72</v>
      </c>
      <c r="C280" s="27" t="s">
        <v>109</v>
      </c>
      <c r="D280" s="27" t="s">
        <v>358</v>
      </c>
      <c r="E280" s="28">
        <f t="shared" si="31"/>
        <v>12818538.899999999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/>
      <c r="L280" s="29"/>
      <c r="M280" s="29">
        <v>0</v>
      </c>
      <c r="N280" s="29">
        <v>0</v>
      </c>
      <c r="O280" s="29">
        <v>0</v>
      </c>
      <c r="P280" s="29">
        <v>0</v>
      </c>
      <c r="Q280" s="29">
        <v>12345202.504488001</v>
      </c>
      <c r="R280" s="29">
        <v>155875.03</v>
      </c>
      <c r="S280" s="29">
        <v>47496.79</v>
      </c>
      <c r="T280" s="39">
        <v>269964.57551200001</v>
      </c>
      <c r="U280" s="37">
        <f t="shared" si="32"/>
        <v>1</v>
      </c>
    </row>
    <row r="281" spans="1:22">
      <c r="A281" s="25">
        <f t="shared" si="35"/>
        <v>266</v>
      </c>
      <c r="B281" s="26">
        <f t="shared" si="36"/>
        <v>73</v>
      </c>
      <c r="C281" s="27" t="s">
        <v>109</v>
      </c>
      <c r="D281" s="27" t="s">
        <v>150</v>
      </c>
      <c r="E281" s="28">
        <f t="shared" si="31"/>
        <v>6684749.9553653197</v>
      </c>
      <c r="F281" s="29">
        <v>6546503.21</v>
      </c>
      <c r="G281" s="29"/>
      <c r="H281" s="29"/>
      <c r="I281" s="29"/>
      <c r="J281" s="29"/>
      <c r="K281" s="29"/>
      <c r="L281" s="29"/>
      <c r="M281" s="29"/>
      <c r="N281" s="29"/>
      <c r="O281" s="29">
        <v>0</v>
      </c>
      <c r="P281" s="29">
        <v>0</v>
      </c>
      <c r="Q281" s="29">
        <v>0</v>
      </c>
      <c r="R281" s="29"/>
      <c r="S281" s="38"/>
      <c r="T281" s="39">
        <v>138246.74536532001</v>
      </c>
      <c r="U281" s="37">
        <f t="shared" si="32"/>
        <v>1</v>
      </c>
    </row>
    <row r="282" spans="1:22">
      <c r="A282" s="25">
        <f t="shared" si="35"/>
        <v>267</v>
      </c>
      <c r="B282" s="26">
        <f t="shared" si="36"/>
        <v>74</v>
      </c>
      <c r="C282" s="27"/>
      <c r="D282" s="27" t="s">
        <v>359</v>
      </c>
      <c r="E282" s="28">
        <f t="shared" si="31"/>
        <v>27557769.723289575</v>
      </c>
      <c r="F282" s="29"/>
      <c r="G282" s="29"/>
      <c r="H282" s="29"/>
      <c r="I282" s="29"/>
      <c r="J282" s="29">
        <v>949732.79447620094</v>
      </c>
      <c r="K282" s="29"/>
      <c r="L282" s="29">
        <v>0</v>
      </c>
      <c r="M282" s="29">
        <v>0</v>
      </c>
      <c r="N282" s="29">
        <v>12209113.6236846</v>
      </c>
      <c r="O282" s="29">
        <v>0</v>
      </c>
      <c r="P282" s="29">
        <v>6321352.9122516997</v>
      </c>
      <c r="Q282" s="29">
        <v>6818312.13071068</v>
      </c>
      <c r="R282" s="29">
        <v>684163.08</v>
      </c>
      <c r="S282" s="29"/>
      <c r="T282" s="39">
        <v>575095.18216639699</v>
      </c>
      <c r="U282" s="37">
        <f t="shared" si="32"/>
        <v>4</v>
      </c>
    </row>
    <row r="283" spans="1:22">
      <c r="A283" s="25">
        <f t="shared" si="35"/>
        <v>268</v>
      </c>
      <c r="B283" s="26">
        <f t="shared" si="36"/>
        <v>75</v>
      </c>
      <c r="C283" s="27"/>
      <c r="D283" s="27" t="s">
        <v>360</v>
      </c>
      <c r="E283" s="28">
        <f t="shared" si="31"/>
        <v>26132279.70987016</v>
      </c>
      <c r="F283" s="29"/>
      <c r="G283" s="29"/>
      <c r="H283" s="29"/>
      <c r="I283" s="29"/>
      <c r="J283" s="29">
        <v>863761.786157122</v>
      </c>
      <c r="K283" s="29"/>
      <c r="L283" s="29">
        <v>0</v>
      </c>
      <c r="M283" s="29">
        <v>0</v>
      </c>
      <c r="N283" s="29">
        <v>12089519.1280836</v>
      </c>
      <c r="O283" s="29">
        <v>0</v>
      </c>
      <c r="P283" s="29">
        <v>5749136.0877218498</v>
      </c>
      <c r="Q283" s="29">
        <v>6201109.93202837</v>
      </c>
      <c r="R283" s="29">
        <v>684163.08</v>
      </c>
      <c r="S283" s="29"/>
      <c r="T283" s="39">
        <v>544589.69587922201</v>
      </c>
      <c r="U283" s="37">
        <f t="shared" si="32"/>
        <v>4</v>
      </c>
    </row>
    <row r="284" spans="1:22">
      <c r="A284" s="25">
        <f t="shared" si="35"/>
        <v>269</v>
      </c>
      <c r="B284" s="26">
        <f t="shared" si="36"/>
        <v>76</v>
      </c>
      <c r="C284" s="27"/>
      <c r="D284" s="27" t="s">
        <v>361</v>
      </c>
      <c r="E284" s="28">
        <f t="shared" ref="E284:E354" si="37">SUBTOTAL(9,F284:T284)</f>
        <v>51364810.400115304</v>
      </c>
      <c r="F284" s="29">
        <v>6144729.9015154103</v>
      </c>
      <c r="G284" s="29">
        <v>3579457.7618007301</v>
      </c>
      <c r="H284" s="29">
        <v>3887139.10374681</v>
      </c>
      <c r="I284" s="29">
        <v>2975701.9584087301</v>
      </c>
      <c r="J284" s="29">
        <v>1375468.2230831799</v>
      </c>
      <c r="K284" s="29"/>
      <c r="L284" s="29">
        <v>292698.95808608597</v>
      </c>
      <c r="M284" s="29"/>
      <c r="N284" s="29"/>
      <c r="O284" s="29"/>
      <c r="P284" s="29">
        <v>22115449.1287481</v>
      </c>
      <c r="Q284" s="29">
        <v>8607388.0582517795</v>
      </c>
      <c r="R284" s="29">
        <v>1315726.92</v>
      </c>
      <c r="S284" s="38"/>
      <c r="T284" s="39">
        <v>1071050.3864744699</v>
      </c>
      <c r="U284" s="37">
        <f t="shared" ref="U284:U354" si="38">COUNTIF(F284:Q284,"&gt;0")</f>
        <v>8</v>
      </c>
    </row>
    <row r="285" spans="1:22">
      <c r="A285" s="25">
        <f t="shared" si="35"/>
        <v>270</v>
      </c>
      <c r="B285" s="26">
        <f t="shared" si="36"/>
        <v>77</v>
      </c>
      <c r="C285" s="27" t="s">
        <v>109</v>
      </c>
      <c r="D285" s="27" t="s">
        <v>362</v>
      </c>
      <c r="E285" s="28">
        <f t="shared" si="37"/>
        <v>1361469.02</v>
      </c>
      <c r="F285" s="29">
        <v>0</v>
      </c>
      <c r="G285" s="29">
        <v>0</v>
      </c>
      <c r="H285" s="29">
        <v>0</v>
      </c>
      <c r="I285" s="29">
        <v>0</v>
      </c>
      <c r="J285" s="29">
        <v>1350771.93</v>
      </c>
      <c r="K285" s="29"/>
      <c r="L285" s="29"/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/>
      <c r="S285" s="38"/>
      <c r="T285" s="39">
        <v>10697.09</v>
      </c>
      <c r="U285" s="37">
        <f t="shared" si="38"/>
        <v>1</v>
      </c>
    </row>
    <row r="286" spans="1:22">
      <c r="A286" s="25">
        <f t="shared" si="35"/>
        <v>271</v>
      </c>
      <c r="B286" s="26">
        <f t="shared" si="36"/>
        <v>78</v>
      </c>
      <c r="C286" s="27" t="s">
        <v>109</v>
      </c>
      <c r="D286" s="27" t="s">
        <v>363</v>
      </c>
      <c r="E286" s="28">
        <f t="shared" si="37"/>
        <v>3564254.2832919997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7"/>
      <c r="L286" s="27"/>
      <c r="M286" s="27">
        <v>0</v>
      </c>
      <c r="N286" s="27">
        <v>3263979.76</v>
      </c>
      <c r="O286" s="27">
        <v>0</v>
      </c>
      <c r="P286" s="27">
        <v>0</v>
      </c>
      <c r="Q286" s="27">
        <v>0</v>
      </c>
      <c r="R286" s="29"/>
      <c r="S286" s="27"/>
      <c r="T286" s="54">
        <v>300274.523292</v>
      </c>
      <c r="U286" s="37">
        <f t="shared" si="38"/>
        <v>1</v>
      </c>
    </row>
    <row r="287" spans="1:22">
      <c r="A287" s="25">
        <f t="shared" si="35"/>
        <v>272</v>
      </c>
      <c r="B287" s="26">
        <f t="shared" si="36"/>
        <v>79</v>
      </c>
      <c r="C287" s="27" t="s">
        <v>109</v>
      </c>
      <c r="D287" s="27" t="s">
        <v>364</v>
      </c>
      <c r="E287" s="28">
        <f t="shared" si="37"/>
        <v>79737727.121219665</v>
      </c>
      <c r="F287" s="29">
        <v>12940969.379562</v>
      </c>
      <c r="G287" s="29">
        <v>4683661.9785479996</v>
      </c>
      <c r="H287" s="29">
        <v>4913333.9575319998</v>
      </c>
      <c r="I287" s="29">
        <v>3167052.5843460001</v>
      </c>
      <c r="J287" s="29">
        <v>1684797.14385486</v>
      </c>
      <c r="K287" s="29"/>
      <c r="L287" s="29">
        <v>453343.1808108</v>
      </c>
      <c r="M287" s="29">
        <v>0</v>
      </c>
      <c r="N287" s="29">
        <v>23720691.238029301</v>
      </c>
      <c r="O287" s="29">
        <v>0</v>
      </c>
      <c r="P287" s="29">
        <v>12262218.115820101</v>
      </c>
      <c r="Q287" s="29">
        <v>13351798.375892499</v>
      </c>
      <c r="R287" s="29">
        <v>872137.55</v>
      </c>
      <c r="S287" s="38"/>
      <c r="T287" s="39">
        <v>1687723.6168241</v>
      </c>
      <c r="U287" s="37">
        <f t="shared" si="38"/>
        <v>9</v>
      </c>
    </row>
    <row r="288" spans="1:22">
      <c r="A288" s="25">
        <f t="shared" si="35"/>
        <v>273</v>
      </c>
      <c r="B288" s="26">
        <f t="shared" si="36"/>
        <v>80</v>
      </c>
      <c r="C288" s="27" t="s">
        <v>109</v>
      </c>
      <c r="D288" s="27" t="s">
        <v>365</v>
      </c>
      <c r="E288" s="28">
        <f t="shared" si="37"/>
        <v>20464603.039999999</v>
      </c>
      <c r="F288" s="29">
        <v>9211045.8918660004</v>
      </c>
      <c r="G288" s="29"/>
      <c r="H288" s="29">
        <v>5754481.5923699997</v>
      </c>
      <c r="I288" s="29">
        <v>4529120.957676</v>
      </c>
      <c r="J288" s="29"/>
      <c r="K288" s="29"/>
      <c r="L288" s="29">
        <v>418375.75401383999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93758.837799999994</v>
      </c>
      <c r="S288" s="38">
        <v>22362.497800000001</v>
      </c>
      <c r="T288" s="39">
        <v>435457.50847415999</v>
      </c>
      <c r="U288" s="37">
        <f t="shared" si="38"/>
        <v>4</v>
      </c>
    </row>
    <row r="289" spans="1:22">
      <c r="A289" s="25">
        <f t="shared" si="35"/>
        <v>274</v>
      </c>
      <c r="B289" s="26">
        <f t="shared" si="36"/>
        <v>81</v>
      </c>
      <c r="C289" s="27" t="s">
        <v>109</v>
      </c>
      <c r="D289" s="27" t="s">
        <v>366</v>
      </c>
      <c r="E289" s="28">
        <f t="shared" si="37"/>
        <v>16119475.253263842</v>
      </c>
      <c r="F289" s="29"/>
      <c r="G289" s="29"/>
      <c r="H289" s="29">
        <v>0</v>
      </c>
      <c r="I289" s="29">
        <v>0</v>
      </c>
      <c r="J289" s="29">
        <v>924975.13</v>
      </c>
      <c r="K289" s="29"/>
      <c r="L289" s="29"/>
      <c r="M289" s="29">
        <v>0</v>
      </c>
      <c r="N289" s="29">
        <v>14844557.210124601</v>
      </c>
      <c r="O289" s="29">
        <v>0</v>
      </c>
      <c r="P289" s="29">
        <v>0</v>
      </c>
      <c r="Q289" s="29">
        <v>0</v>
      </c>
      <c r="R289" s="29"/>
      <c r="S289" s="38"/>
      <c r="T289" s="39">
        <v>349942.91313924</v>
      </c>
      <c r="U289" s="37">
        <f t="shared" si="38"/>
        <v>2</v>
      </c>
    </row>
    <row r="290" spans="1:22">
      <c r="A290" s="25">
        <f t="shared" si="35"/>
        <v>275</v>
      </c>
      <c r="B290" s="26">
        <f t="shared" si="36"/>
        <v>82</v>
      </c>
      <c r="C290" s="27" t="s">
        <v>109</v>
      </c>
      <c r="D290" s="27" t="s">
        <v>157</v>
      </c>
      <c r="E290" s="28">
        <f t="shared" si="37"/>
        <v>4072408.9076445596</v>
      </c>
      <c r="F290" s="29"/>
      <c r="G290" s="29"/>
      <c r="H290" s="29"/>
      <c r="I290" s="29">
        <v>3683298.32</v>
      </c>
      <c r="J290" s="29"/>
      <c r="K290" s="29"/>
      <c r="L290" s="29"/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/>
      <c r="S290" s="38"/>
      <c r="T290" s="39">
        <v>389110.58764455997</v>
      </c>
      <c r="U290" s="37">
        <f t="shared" si="38"/>
        <v>1</v>
      </c>
    </row>
    <row r="291" spans="1:22">
      <c r="A291" s="25">
        <f t="shared" si="35"/>
        <v>276</v>
      </c>
      <c r="B291" s="26">
        <f t="shared" si="36"/>
        <v>83</v>
      </c>
      <c r="C291" s="27" t="s">
        <v>109</v>
      </c>
      <c r="D291" s="27" t="s">
        <v>158</v>
      </c>
      <c r="E291" s="28">
        <f t="shared" si="37"/>
        <v>22165138.85999658</v>
      </c>
      <c r="F291" s="29">
        <v>0</v>
      </c>
      <c r="G291" s="29">
        <v>4852018.68955818</v>
      </c>
      <c r="H291" s="29"/>
      <c r="I291" s="29">
        <v>4510734.7664400004</v>
      </c>
      <c r="J291" s="29">
        <v>1562309.5679603999</v>
      </c>
      <c r="K291" s="29"/>
      <c r="L291" s="29"/>
      <c r="M291" s="29">
        <v>0</v>
      </c>
      <c r="N291" s="29">
        <v>0</v>
      </c>
      <c r="O291" s="29">
        <v>0</v>
      </c>
      <c r="P291" s="29">
        <v>0</v>
      </c>
      <c r="Q291" s="29">
        <v>11240075.836038001</v>
      </c>
      <c r="R291" s="29"/>
      <c r="S291" s="38"/>
      <c r="T291" s="39"/>
      <c r="U291" s="37">
        <f t="shared" si="38"/>
        <v>4</v>
      </c>
    </row>
    <row r="292" spans="1:22">
      <c r="A292" s="25">
        <f t="shared" si="35"/>
        <v>277</v>
      </c>
      <c r="B292" s="26">
        <f t="shared" si="36"/>
        <v>84</v>
      </c>
      <c r="C292" s="27" t="s">
        <v>109</v>
      </c>
      <c r="D292" s="27" t="s">
        <v>161</v>
      </c>
      <c r="E292" s="28">
        <f t="shared" si="37"/>
        <v>1447716.48246928</v>
      </c>
      <c r="F292" s="29"/>
      <c r="G292" s="29">
        <v>773824.99</v>
      </c>
      <c r="H292" s="29"/>
      <c r="I292" s="29">
        <v>492005.51</v>
      </c>
      <c r="J292" s="29"/>
      <c r="K292" s="29"/>
      <c r="L292" s="29"/>
      <c r="M292" s="29">
        <v>0</v>
      </c>
      <c r="N292" s="29"/>
      <c r="O292" s="29">
        <v>0</v>
      </c>
      <c r="P292" s="29">
        <v>0</v>
      </c>
      <c r="Q292" s="29">
        <v>0</v>
      </c>
      <c r="R292" s="29"/>
      <c r="S292" s="38"/>
      <c r="T292" s="39">
        <v>181885.98246927999</v>
      </c>
      <c r="U292" s="37">
        <f t="shared" si="38"/>
        <v>2</v>
      </c>
      <c r="V292" s="6" t="s">
        <v>714</v>
      </c>
    </row>
    <row r="293" spans="1:22">
      <c r="A293" s="25">
        <f t="shared" si="35"/>
        <v>278</v>
      </c>
      <c r="B293" s="26">
        <f t="shared" si="36"/>
        <v>85</v>
      </c>
      <c r="C293" s="27" t="s">
        <v>109</v>
      </c>
      <c r="D293" s="27" t="s">
        <v>165</v>
      </c>
      <c r="E293" s="28">
        <f t="shared" si="37"/>
        <v>1251160.895</v>
      </c>
      <c r="F293" s="29"/>
      <c r="G293" s="29"/>
      <c r="H293" s="29"/>
      <c r="I293" s="29">
        <v>1224386.0518469999</v>
      </c>
      <c r="J293" s="29"/>
      <c r="K293" s="29"/>
      <c r="L293" s="29"/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/>
      <c r="S293" s="38"/>
      <c r="T293" s="39">
        <v>26774.843153000002</v>
      </c>
      <c r="U293" s="37">
        <f t="shared" si="38"/>
        <v>1</v>
      </c>
    </row>
    <row r="294" spans="1:22">
      <c r="A294" s="25">
        <f t="shared" si="35"/>
        <v>279</v>
      </c>
      <c r="B294" s="26">
        <f t="shared" si="36"/>
        <v>86</v>
      </c>
      <c r="C294" s="27" t="s">
        <v>109</v>
      </c>
      <c r="D294" s="27" t="s">
        <v>367</v>
      </c>
      <c r="E294" s="28">
        <f t="shared" si="37"/>
        <v>14886688.384542881</v>
      </c>
      <c r="F294" s="29"/>
      <c r="G294" s="29"/>
      <c r="H294" s="29"/>
      <c r="I294" s="29"/>
      <c r="J294" s="29"/>
      <c r="K294" s="29"/>
      <c r="L294" s="29"/>
      <c r="M294" s="29"/>
      <c r="N294" s="29"/>
      <c r="O294" s="29">
        <v>0</v>
      </c>
      <c r="P294" s="29">
        <v>14156807.720000001</v>
      </c>
      <c r="Q294" s="29"/>
      <c r="R294" s="29">
        <v>185105.35</v>
      </c>
      <c r="S294" s="38"/>
      <c r="T294" s="39">
        <v>544775.31454288005</v>
      </c>
      <c r="U294" s="37">
        <f t="shared" si="38"/>
        <v>1</v>
      </c>
      <c r="V294" s="6" t="s">
        <v>716</v>
      </c>
    </row>
    <row r="295" spans="1:22">
      <c r="A295" s="25">
        <f t="shared" si="35"/>
        <v>280</v>
      </c>
      <c r="B295" s="26">
        <f t="shared" si="36"/>
        <v>87</v>
      </c>
      <c r="C295" s="27" t="s">
        <v>109</v>
      </c>
      <c r="D295" s="27" t="s">
        <v>164</v>
      </c>
      <c r="E295" s="28">
        <f t="shared" si="37"/>
        <v>2425305.8059979999</v>
      </c>
      <c r="F295" s="29"/>
      <c r="G295" s="29"/>
      <c r="H295" s="29">
        <v>2131365.73</v>
      </c>
      <c r="I295" s="29"/>
      <c r="J295" s="29"/>
      <c r="K295" s="29"/>
      <c r="L295" s="29"/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/>
      <c r="S295" s="38"/>
      <c r="T295" s="39">
        <v>293940.07599799999</v>
      </c>
      <c r="U295" s="37">
        <f t="shared" si="38"/>
        <v>1</v>
      </c>
      <c r="V295" s="6" t="s">
        <v>716</v>
      </c>
    </row>
    <row r="296" spans="1:22">
      <c r="A296" s="25">
        <f t="shared" si="35"/>
        <v>281</v>
      </c>
      <c r="B296" s="26">
        <f t="shared" si="36"/>
        <v>88</v>
      </c>
      <c r="C296" s="27" t="s">
        <v>109</v>
      </c>
      <c r="D296" s="27" t="s">
        <v>166</v>
      </c>
      <c r="E296" s="28">
        <f t="shared" si="37"/>
        <v>3379171.1646039202</v>
      </c>
      <c r="F296" s="29">
        <v>2685666.7031999999</v>
      </c>
      <c r="G296" s="29"/>
      <c r="H296" s="29"/>
      <c r="I296" s="29"/>
      <c r="J296" s="43"/>
      <c r="K296" s="29"/>
      <c r="L296" s="29"/>
      <c r="M296" s="29">
        <v>0</v>
      </c>
      <c r="N296" s="29"/>
      <c r="O296" s="29">
        <v>0</v>
      </c>
      <c r="P296" s="29">
        <v>0</v>
      </c>
      <c r="Q296" s="29">
        <v>0</v>
      </c>
      <c r="R296" s="29">
        <v>513326.799</v>
      </c>
      <c r="S296" s="38">
        <v>73858.718200000003</v>
      </c>
      <c r="T296" s="39">
        <v>106318.94420391999</v>
      </c>
      <c r="U296" s="37">
        <f t="shared" si="38"/>
        <v>1</v>
      </c>
      <c r="V296" s="6" t="s">
        <v>714</v>
      </c>
    </row>
    <row r="297" spans="1:22">
      <c r="A297" s="25">
        <f t="shared" si="35"/>
        <v>282</v>
      </c>
      <c r="B297" s="26">
        <f t="shared" si="36"/>
        <v>89</v>
      </c>
      <c r="C297" s="27"/>
      <c r="D297" s="27" t="s">
        <v>368</v>
      </c>
      <c r="E297" s="28">
        <f t="shared" si="37"/>
        <v>28649224.581331845</v>
      </c>
      <c r="F297" s="29">
        <v>4576911.58168138</v>
      </c>
      <c r="G297" s="29">
        <v>1579170.2788891001</v>
      </c>
      <c r="H297" s="29">
        <v>1749764.97761738</v>
      </c>
      <c r="I297" s="29">
        <v>1033837.3260811</v>
      </c>
      <c r="J297" s="29"/>
      <c r="K297" s="29"/>
      <c r="L297" s="29">
        <v>169508.96361133899</v>
      </c>
      <c r="M297" s="29"/>
      <c r="N297" s="29">
        <v>8581326.8504877705</v>
      </c>
      <c r="O297" s="29"/>
      <c r="P297" s="29">
        <v>4351256.1518796803</v>
      </c>
      <c r="Q297" s="29">
        <v>4796312.2275411803</v>
      </c>
      <c r="R297" s="29">
        <v>1182055.9529919701</v>
      </c>
      <c r="S297" s="38">
        <v>42185.634482399997</v>
      </c>
      <c r="T297" s="39">
        <v>586894.63606855005</v>
      </c>
      <c r="U297" s="37">
        <f t="shared" si="38"/>
        <v>8</v>
      </c>
    </row>
    <row r="298" spans="1:22">
      <c r="A298" s="25">
        <f t="shared" si="35"/>
        <v>283</v>
      </c>
      <c r="B298" s="26">
        <f t="shared" si="36"/>
        <v>90</v>
      </c>
      <c r="C298" s="27" t="s">
        <v>109</v>
      </c>
      <c r="D298" s="27" t="s">
        <v>370</v>
      </c>
      <c r="E298" s="28">
        <f t="shared" si="37"/>
        <v>1618117.19564</v>
      </c>
      <c r="F298" s="29"/>
      <c r="G298" s="29"/>
      <c r="H298" s="29"/>
      <c r="I298" s="29"/>
      <c r="J298" s="29">
        <v>1092251.81</v>
      </c>
      <c r="K298" s="29"/>
      <c r="L298" s="29"/>
      <c r="M298" s="29"/>
      <c r="N298" s="29"/>
      <c r="O298" s="29">
        <v>0</v>
      </c>
      <c r="P298" s="29">
        <v>0</v>
      </c>
      <c r="Q298" s="29">
        <v>0</v>
      </c>
      <c r="R298" s="29">
        <v>501699.38</v>
      </c>
      <c r="S298" s="38"/>
      <c r="T298" s="39">
        <v>24166.005639999999</v>
      </c>
      <c r="U298" s="37">
        <f t="shared" si="38"/>
        <v>1</v>
      </c>
      <c r="V298" s="6" t="s">
        <v>714</v>
      </c>
    </row>
    <row r="299" spans="1:22">
      <c r="A299" s="25">
        <f t="shared" si="35"/>
        <v>284</v>
      </c>
      <c r="B299" s="26">
        <f t="shared" si="36"/>
        <v>91</v>
      </c>
      <c r="C299" s="27" t="s">
        <v>109</v>
      </c>
      <c r="D299" s="27" t="s">
        <v>167</v>
      </c>
      <c r="E299" s="28">
        <f t="shared" si="37"/>
        <v>9781205.2731140405</v>
      </c>
      <c r="F299" s="29">
        <v>5740166.1959951399</v>
      </c>
      <c r="G299" s="29"/>
      <c r="H299" s="29"/>
      <c r="I299" s="29">
        <v>2245953.7400000002</v>
      </c>
      <c r="J299" s="29"/>
      <c r="K299" s="29"/>
      <c r="L299" s="29">
        <v>285227.34661260003</v>
      </c>
      <c r="M299" s="29"/>
      <c r="N299" s="29"/>
      <c r="O299" s="29"/>
      <c r="P299" s="29"/>
      <c r="Q299" s="29"/>
      <c r="R299" s="29">
        <v>1065595.152</v>
      </c>
      <c r="S299" s="38">
        <v>110213.5435</v>
      </c>
      <c r="T299" s="39">
        <v>334049.29500629997</v>
      </c>
      <c r="U299" s="37">
        <f t="shared" si="38"/>
        <v>3</v>
      </c>
    </row>
    <row r="300" spans="1:22">
      <c r="A300" s="25">
        <f t="shared" si="35"/>
        <v>285</v>
      </c>
      <c r="B300" s="26">
        <f t="shared" si="36"/>
        <v>92</v>
      </c>
      <c r="C300" s="27" t="s">
        <v>109</v>
      </c>
      <c r="D300" s="27" t="s">
        <v>371</v>
      </c>
      <c r="E300" s="28">
        <f t="shared" si="37"/>
        <v>1535156.8941092999</v>
      </c>
      <c r="F300" s="29">
        <v>0</v>
      </c>
      <c r="G300" s="29">
        <v>0</v>
      </c>
      <c r="H300" s="29">
        <v>0</v>
      </c>
      <c r="I300" s="29">
        <v>0</v>
      </c>
      <c r="J300" s="29">
        <v>1356649.13</v>
      </c>
      <c r="K300" s="29"/>
      <c r="L300" s="29"/>
      <c r="M300" s="29">
        <v>0</v>
      </c>
      <c r="N300" s="29">
        <v>0</v>
      </c>
      <c r="O300" s="29">
        <v>0</v>
      </c>
      <c r="P300" s="29">
        <v>0</v>
      </c>
      <c r="Q300" s="29"/>
      <c r="R300" s="29"/>
      <c r="S300" s="38"/>
      <c r="T300" s="39">
        <v>178507.76410930001</v>
      </c>
      <c r="U300" s="37">
        <f t="shared" si="38"/>
        <v>1</v>
      </c>
    </row>
    <row r="301" spans="1:22">
      <c r="A301" s="25">
        <f t="shared" si="35"/>
        <v>286</v>
      </c>
      <c r="B301" s="26">
        <f t="shared" si="36"/>
        <v>93</v>
      </c>
      <c r="C301" s="27" t="s">
        <v>109</v>
      </c>
      <c r="D301" s="27" t="s">
        <v>373</v>
      </c>
      <c r="E301" s="28">
        <f t="shared" si="37"/>
        <v>1572957.3080765998</v>
      </c>
      <c r="F301" s="29">
        <v>0</v>
      </c>
      <c r="G301" s="29">
        <v>0</v>
      </c>
      <c r="H301" s="29">
        <v>0</v>
      </c>
      <c r="I301" s="29">
        <v>0</v>
      </c>
      <c r="J301" s="29">
        <v>1392786.91</v>
      </c>
      <c r="K301" s="29"/>
      <c r="L301" s="29"/>
      <c r="M301" s="29">
        <v>0</v>
      </c>
      <c r="N301" s="29">
        <v>0</v>
      </c>
      <c r="O301" s="29">
        <v>0</v>
      </c>
      <c r="P301" s="29">
        <v>0</v>
      </c>
      <c r="Q301" s="29"/>
      <c r="R301" s="29"/>
      <c r="S301" s="38"/>
      <c r="T301" s="39">
        <v>180170.39807659999</v>
      </c>
      <c r="U301" s="37">
        <f t="shared" si="38"/>
        <v>1</v>
      </c>
    </row>
    <row r="302" spans="1:22">
      <c r="A302" s="25">
        <f t="shared" si="35"/>
        <v>287</v>
      </c>
      <c r="B302" s="26">
        <f t="shared" si="36"/>
        <v>94</v>
      </c>
      <c r="C302" s="27" t="s">
        <v>109</v>
      </c>
      <c r="D302" s="27" t="s">
        <v>374</v>
      </c>
      <c r="E302" s="28">
        <f t="shared" si="37"/>
        <v>1352653.874176</v>
      </c>
      <c r="F302" s="29">
        <v>0</v>
      </c>
      <c r="G302" s="29">
        <v>0</v>
      </c>
      <c r="H302" s="29">
        <v>0</v>
      </c>
      <c r="I302" s="29">
        <v>0</v>
      </c>
      <c r="J302" s="29">
        <v>1346427.66</v>
      </c>
      <c r="K302" s="29"/>
      <c r="L302" s="29"/>
      <c r="M302" s="29">
        <v>0</v>
      </c>
      <c r="N302" s="29">
        <v>0</v>
      </c>
      <c r="O302" s="29">
        <v>0</v>
      </c>
      <c r="P302" s="29">
        <v>0</v>
      </c>
      <c r="Q302" s="29"/>
      <c r="R302" s="29"/>
      <c r="S302" s="38"/>
      <c r="T302" s="39">
        <v>6226.2141760000004</v>
      </c>
      <c r="U302" s="37">
        <f t="shared" si="38"/>
        <v>1</v>
      </c>
    </row>
    <row r="303" spans="1:22">
      <c r="A303" s="25">
        <f t="shared" si="35"/>
        <v>288</v>
      </c>
      <c r="B303" s="26">
        <f t="shared" si="36"/>
        <v>95</v>
      </c>
      <c r="C303" s="27" t="s">
        <v>109</v>
      </c>
      <c r="D303" s="27" t="s">
        <v>375</v>
      </c>
      <c r="E303" s="28">
        <f t="shared" si="37"/>
        <v>1352798.894176</v>
      </c>
      <c r="F303" s="29">
        <v>0</v>
      </c>
      <c r="G303" s="29">
        <v>0</v>
      </c>
      <c r="H303" s="29">
        <v>0</v>
      </c>
      <c r="I303" s="29">
        <v>0</v>
      </c>
      <c r="J303" s="29">
        <v>1346569.54</v>
      </c>
      <c r="K303" s="29"/>
      <c r="L303" s="29"/>
      <c r="M303" s="29">
        <v>0</v>
      </c>
      <c r="N303" s="29">
        <v>0</v>
      </c>
      <c r="O303" s="29">
        <v>0</v>
      </c>
      <c r="P303" s="29">
        <v>0</v>
      </c>
      <c r="Q303" s="29"/>
      <c r="R303" s="29"/>
      <c r="S303" s="38"/>
      <c r="T303" s="39">
        <v>6229.3541759999998</v>
      </c>
      <c r="U303" s="37">
        <f t="shared" si="38"/>
        <v>1</v>
      </c>
    </row>
    <row r="304" spans="1:22">
      <c r="A304" s="25">
        <f t="shared" si="35"/>
        <v>289</v>
      </c>
      <c r="B304" s="26">
        <f t="shared" si="36"/>
        <v>96</v>
      </c>
      <c r="C304" s="27" t="s">
        <v>109</v>
      </c>
      <c r="D304" s="27" t="s">
        <v>376</v>
      </c>
      <c r="E304" s="28">
        <f t="shared" si="37"/>
        <v>25224103.98</v>
      </c>
      <c r="F304" s="29">
        <v>6334618.4835360004</v>
      </c>
      <c r="G304" s="29">
        <v>2285255.0308980001</v>
      </c>
      <c r="H304" s="29">
        <v>2403367.4221199998</v>
      </c>
      <c r="I304" s="29">
        <v>1543119.658416</v>
      </c>
      <c r="J304" s="29"/>
      <c r="K304" s="29"/>
      <c r="L304" s="29">
        <v>222397.71089424001</v>
      </c>
      <c r="M304" s="29">
        <v>0</v>
      </c>
      <c r="N304" s="29">
        <v>11696963.74329</v>
      </c>
      <c r="O304" s="29">
        <v>0</v>
      </c>
      <c r="P304" s="29">
        <v>0</v>
      </c>
      <c r="Q304" s="29"/>
      <c r="R304" s="29">
        <v>176609.79079999999</v>
      </c>
      <c r="S304" s="38">
        <v>26318.9908</v>
      </c>
      <c r="T304" s="39">
        <v>535453.14924576005</v>
      </c>
      <c r="U304" s="37">
        <f t="shared" si="38"/>
        <v>6</v>
      </c>
    </row>
    <row r="305" spans="1:16187">
      <c r="A305" s="25">
        <f t="shared" si="35"/>
        <v>290</v>
      </c>
      <c r="B305" s="26">
        <f t="shared" si="36"/>
        <v>97</v>
      </c>
      <c r="C305" s="27" t="s">
        <v>109</v>
      </c>
      <c r="D305" s="27" t="s">
        <v>377</v>
      </c>
      <c r="E305" s="28">
        <f t="shared" si="37"/>
        <v>25634547.659999996</v>
      </c>
      <c r="F305" s="29">
        <v>6438393.5627340004</v>
      </c>
      <c r="G305" s="29">
        <v>2323154.7703559999</v>
      </c>
      <c r="H305" s="29">
        <v>2442854.4997080001</v>
      </c>
      <c r="I305" s="29">
        <v>1568819.974554</v>
      </c>
      <c r="J305" s="29"/>
      <c r="K305" s="29"/>
      <c r="L305" s="29">
        <v>226016.53592028</v>
      </c>
      <c r="M305" s="29">
        <v>0</v>
      </c>
      <c r="N305" s="29">
        <v>11889999.423917999</v>
      </c>
      <c r="O305" s="29">
        <v>0</v>
      </c>
      <c r="P305" s="29">
        <v>0</v>
      </c>
      <c r="Q305" s="29">
        <v>0</v>
      </c>
      <c r="R305" s="29">
        <v>174674.92509999999</v>
      </c>
      <c r="S305" s="38">
        <v>26356.7251</v>
      </c>
      <c r="T305" s="39">
        <v>544277.24260971998</v>
      </c>
      <c r="U305" s="37">
        <f t="shared" si="38"/>
        <v>6</v>
      </c>
    </row>
    <row r="306" spans="1:16187">
      <c r="A306" s="25">
        <f t="shared" si="35"/>
        <v>291</v>
      </c>
      <c r="B306" s="26">
        <f t="shared" si="36"/>
        <v>98</v>
      </c>
      <c r="C306" s="27" t="s">
        <v>109</v>
      </c>
      <c r="D306" s="27" t="s">
        <v>378</v>
      </c>
      <c r="E306" s="28">
        <f t="shared" si="37"/>
        <v>35496577.607600003</v>
      </c>
      <c r="F306" s="29">
        <v>7094689.9108260004</v>
      </c>
      <c r="G306" s="29">
        <v>2547296.6905260002</v>
      </c>
      <c r="H306" s="29">
        <v>2688117.7002539998</v>
      </c>
      <c r="I306" s="29">
        <v>1716680.7293159999</v>
      </c>
      <c r="J306" s="29"/>
      <c r="K306" s="29"/>
      <c r="L306" s="29">
        <v>249717.57989135999</v>
      </c>
      <c r="M306" s="29">
        <v>0</v>
      </c>
      <c r="N306" s="29">
        <v>13087063.849398</v>
      </c>
      <c r="O306" s="29">
        <v>0</v>
      </c>
      <c r="P306" s="29">
        <v>0</v>
      </c>
      <c r="Q306" s="29">
        <v>7353384.3865860002</v>
      </c>
      <c r="R306" s="29"/>
      <c r="S306" s="38"/>
      <c r="T306" s="39">
        <v>759626.76080264</v>
      </c>
      <c r="U306" s="37">
        <f t="shared" si="38"/>
        <v>7</v>
      </c>
    </row>
    <row r="307" spans="1:16187">
      <c r="A307" s="25">
        <f t="shared" si="35"/>
        <v>292</v>
      </c>
      <c r="B307" s="26">
        <f t="shared" si="36"/>
        <v>99</v>
      </c>
      <c r="C307" s="27" t="s">
        <v>109</v>
      </c>
      <c r="D307" s="27" t="s">
        <v>379</v>
      </c>
      <c r="E307" s="28">
        <f t="shared" si="37"/>
        <v>1263115.48</v>
      </c>
      <c r="F307" s="29">
        <v>0</v>
      </c>
      <c r="G307" s="29">
        <v>0</v>
      </c>
      <c r="H307" s="29">
        <v>0</v>
      </c>
      <c r="I307" s="29">
        <v>0</v>
      </c>
      <c r="J307" s="29">
        <v>1256015.48</v>
      </c>
      <c r="K307" s="29"/>
      <c r="L307" s="29"/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/>
      <c r="S307" s="38"/>
      <c r="T307" s="39">
        <v>7100</v>
      </c>
      <c r="U307" s="37">
        <f t="shared" si="38"/>
        <v>1</v>
      </c>
    </row>
    <row r="308" spans="1:16187">
      <c r="A308" s="25">
        <f t="shared" si="35"/>
        <v>293</v>
      </c>
      <c r="B308" s="26">
        <f t="shared" si="36"/>
        <v>100</v>
      </c>
      <c r="C308" s="27" t="s">
        <v>109</v>
      </c>
      <c r="D308" s="27" t="s">
        <v>380</v>
      </c>
      <c r="E308" s="28">
        <f t="shared" si="37"/>
        <v>3004433.9797793003</v>
      </c>
      <c r="F308" s="29">
        <v>0</v>
      </c>
      <c r="G308" s="29">
        <v>0</v>
      </c>
      <c r="H308" s="29">
        <v>0</v>
      </c>
      <c r="I308" s="29">
        <v>0</v>
      </c>
      <c r="J308" s="29">
        <v>1274871.31</v>
      </c>
      <c r="K308" s="29"/>
      <c r="L308" s="29"/>
      <c r="M308" s="29">
        <v>0</v>
      </c>
      <c r="N308" s="29">
        <v>0</v>
      </c>
      <c r="O308" s="29">
        <v>0</v>
      </c>
      <c r="P308" s="29">
        <v>0</v>
      </c>
      <c r="Q308" s="29">
        <v>1722169.4597793</v>
      </c>
      <c r="R308" s="29"/>
      <c r="S308" s="38"/>
      <c r="T308" s="39">
        <v>7393.21</v>
      </c>
      <c r="U308" s="37">
        <f t="shared" si="38"/>
        <v>2</v>
      </c>
    </row>
    <row r="309" spans="1:16187">
      <c r="A309" s="25">
        <f t="shared" si="35"/>
        <v>294</v>
      </c>
      <c r="B309" s="26">
        <f t="shared" si="36"/>
        <v>101</v>
      </c>
      <c r="C309" s="27" t="s">
        <v>109</v>
      </c>
      <c r="D309" s="27" t="s">
        <v>168</v>
      </c>
      <c r="E309" s="28">
        <f t="shared" si="37"/>
        <v>7714678.3128470806</v>
      </c>
      <c r="F309" s="29">
        <v>6146198.4400000004</v>
      </c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38"/>
      <c r="T309" s="39">
        <v>1568479.87284708</v>
      </c>
      <c r="U309" s="37">
        <f t="shared" si="38"/>
        <v>1</v>
      </c>
    </row>
    <row r="310" spans="1:16187">
      <c r="A310" s="25">
        <f t="shared" si="35"/>
        <v>295</v>
      </c>
      <c r="B310" s="26">
        <f t="shared" si="36"/>
        <v>102</v>
      </c>
      <c r="C310" s="27" t="s">
        <v>109</v>
      </c>
      <c r="D310" s="27" t="s">
        <v>169</v>
      </c>
      <c r="E310" s="28">
        <f t="shared" si="37"/>
        <v>8408352.8849089202</v>
      </c>
      <c r="F310" s="29">
        <v>5873059.1900000004</v>
      </c>
      <c r="G310" s="29"/>
      <c r="H310" s="29"/>
      <c r="I310" s="29">
        <v>1749661.57</v>
      </c>
      <c r="J310" s="29"/>
      <c r="K310" s="29"/>
      <c r="L310" s="29"/>
      <c r="M310" s="29"/>
      <c r="N310" s="29"/>
      <c r="O310" s="29"/>
      <c r="P310" s="29"/>
      <c r="Q310" s="29"/>
      <c r="R310" s="29"/>
      <c r="S310" s="38"/>
      <c r="T310" s="39">
        <v>785632.12490892003</v>
      </c>
      <c r="U310" s="37">
        <f t="shared" si="38"/>
        <v>2</v>
      </c>
      <c r="V310" s="6" t="s">
        <v>716</v>
      </c>
    </row>
    <row r="311" spans="1:16187">
      <c r="A311" s="25">
        <f t="shared" si="35"/>
        <v>296</v>
      </c>
      <c r="B311" s="26">
        <f t="shared" si="36"/>
        <v>103</v>
      </c>
      <c r="C311" s="27" t="s">
        <v>109</v>
      </c>
      <c r="D311" s="27" t="s">
        <v>381</v>
      </c>
      <c r="E311" s="28">
        <f t="shared" si="37"/>
        <v>4018667.23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/>
      <c r="L311" s="29"/>
      <c r="M311" s="29">
        <v>0</v>
      </c>
      <c r="N311" s="29">
        <v>3789709.0289940001</v>
      </c>
      <c r="O311" s="29">
        <v>0</v>
      </c>
      <c r="P311" s="29">
        <v>0</v>
      </c>
      <c r="Q311" s="29">
        <v>0</v>
      </c>
      <c r="R311" s="29">
        <v>122084.94</v>
      </c>
      <c r="S311" s="29">
        <v>24000</v>
      </c>
      <c r="T311" s="39">
        <v>82873.261006000001</v>
      </c>
      <c r="U311" s="37">
        <f t="shared" si="38"/>
        <v>1</v>
      </c>
    </row>
    <row r="312" spans="1:16187">
      <c r="A312" s="25">
        <f t="shared" si="35"/>
        <v>297</v>
      </c>
      <c r="B312" s="26">
        <f t="shared" si="36"/>
        <v>104</v>
      </c>
      <c r="C312" s="27" t="s">
        <v>172</v>
      </c>
      <c r="D312" s="27" t="s">
        <v>172</v>
      </c>
      <c r="E312" s="28">
        <f t="shared" si="37"/>
        <v>17682096.61403282</v>
      </c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>
        <v>14257827.475101</v>
      </c>
      <c r="R312" s="29">
        <v>2584774.6793999998</v>
      </c>
      <c r="S312" s="29">
        <v>286926.38929999998</v>
      </c>
      <c r="T312" s="39">
        <v>552568.07023181999</v>
      </c>
      <c r="U312" s="37">
        <f t="shared" si="38"/>
        <v>1</v>
      </c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30"/>
      <c r="BQ312" s="30"/>
      <c r="BR312" s="30"/>
      <c r="BS312" s="30" t="s">
        <v>172</v>
      </c>
      <c r="BT312" s="30" t="s">
        <v>172</v>
      </c>
      <c r="BU312" s="30" t="s">
        <v>172</v>
      </c>
      <c r="BV312" s="30" t="s">
        <v>172</v>
      </c>
      <c r="BW312" s="30" t="s">
        <v>172</v>
      </c>
      <c r="BX312" s="30" t="s">
        <v>172</v>
      </c>
      <c r="BY312" s="30" t="s">
        <v>172</v>
      </c>
      <c r="BZ312" s="30" t="s">
        <v>172</v>
      </c>
      <c r="CA312" s="30" t="s">
        <v>172</v>
      </c>
      <c r="CB312" s="30" t="s">
        <v>172</v>
      </c>
      <c r="CC312" s="30" t="s">
        <v>172</v>
      </c>
      <c r="CD312" s="30" t="s">
        <v>172</v>
      </c>
      <c r="CE312" s="30" t="s">
        <v>172</v>
      </c>
      <c r="CF312" s="30" t="s">
        <v>172</v>
      </c>
      <c r="CG312" s="30" t="s">
        <v>172</v>
      </c>
      <c r="CH312" s="30" t="s">
        <v>172</v>
      </c>
      <c r="CI312" s="30" t="s">
        <v>172</v>
      </c>
      <c r="CJ312" s="30" t="s">
        <v>172</v>
      </c>
      <c r="CK312" s="30" t="s">
        <v>172</v>
      </c>
      <c r="CL312" s="30" t="s">
        <v>172</v>
      </c>
      <c r="CM312" s="30" t="s">
        <v>172</v>
      </c>
      <c r="CN312" s="30" t="s">
        <v>172</v>
      </c>
      <c r="CO312" s="30" t="s">
        <v>172</v>
      </c>
      <c r="CP312" s="30" t="s">
        <v>172</v>
      </c>
      <c r="CQ312" s="30" t="s">
        <v>172</v>
      </c>
      <c r="CR312" s="30" t="s">
        <v>172</v>
      </c>
      <c r="CS312" s="30" t="s">
        <v>172</v>
      </c>
      <c r="CT312" s="30" t="s">
        <v>172</v>
      </c>
      <c r="CU312" s="30" t="s">
        <v>172</v>
      </c>
      <c r="CV312" s="30" t="s">
        <v>172</v>
      </c>
      <c r="CW312" s="30" t="s">
        <v>172</v>
      </c>
      <c r="CX312" s="30" t="s">
        <v>172</v>
      </c>
      <c r="CY312" s="30" t="s">
        <v>172</v>
      </c>
      <c r="CZ312" s="30" t="s">
        <v>172</v>
      </c>
      <c r="DA312" s="30" t="s">
        <v>172</v>
      </c>
      <c r="DB312" s="30" t="s">
        <v>172</v>
      </c>
      <c r="DC312" s="30" t="s">
        <v>172</v>
      </c>
      <c r="DD312" s="30" t="s">
        <v>172</v>
      </c>
      <c r="DE312" s="30" t="s">
        <v>172</v>
      </c>
      <c r="DF312" s="30" t="s">
        <v>172</v>
      </c>
      <c r="DG312" s="30" t="s">
        <v>172</v>
      </c>
      <c r="DH312" s="30" t="s">
        <v>172</v>
      </c>
      <c r="DI312" s="30" t="s">
        <v>172</v>
      </c>
      <c r="DJ312" s="30" t="s">
        <v>172</v>
      </c>
      <c r="DK312" s="30" t="s">
        <v>172</v>
      </c>
      <c r="DL312" s="30" t="s">
        <v>172</v>
      </c>
      <c r="DM312" s="30" t="s">
        <v>172</v>
      </c>
      <c r="DN312" s="30" t="s">
        <v>172</v>
      </c>
      <c r="DO312" s="30" t="s">
        <v>172</v>
      </c>
      <c r="DP312" s="30" t="s">
        <v>172</v>
      </c>
      <c r="DQ312" s="30" t="s">
        <v>172</v>
      </c>
      <c r="DR312" s="30" t="s">
        <v>172</v>
      </c>
      <c r="DS312" s="30" t="s">
        <v>172</v>
      </c>
      <c r="DT312" s="30" t="s">
        <v>172</v>
      </c>
      <c r="DU312" s="30" t="s">
        <v>172</v>
      </c>
      <c r="DV312" s="30" t="s">
        <v>172</v>
      </c>
      <c r="DW312" s="30" t="s">
        <v>172</v>
      </c>
      <c r="DX312" s="30" t="s">
        <v>172</v>
      </c>
      <c r="DY312" s="30" t="s">
        <v>172</v>
      </c>
      <c r="DZ312" s="30" t="s">
        <v>172</v>
      </c>
      <c r="EA312" s="30" t="s">
        <v>172</v>
      </c>
      <c r="EB312" s="30" t="s">
        <v>172</v>
      </c>
      <c r="EC312" s="30" t="s">
        <v>172</v>
      </c>
      <c r="ED312" s="30" t="s">
        <v>172</v>
      </c>
      <c r="EE312" s="30" t="s">
        <v>172</v>
      </c>
      <c r="EF312" s="30" t="s">
        <v>172</v>
      </c>
      <c r="EG312" s="30" t="s">
        <v>172</v>
      </c>
      <c r="EH312" s="30" t="s">
        <v>172</v>
      </c>
      <c r="EI312" s="30" t="s">
        <v>172</v>
      </c>
      <c r="EJ312" s="30" t="s">
        <v>172</v>
      </c>
      <c r="EK312" s="30" t="s">
        <v>172</v>
      </c>
      <c r="EL312" s="30" t="s">
        <v>172</v>
      </c>
      <c r="EM312" s="30" t="s">
        <v>172</v>
      </c>
      <c r="EN312" s="30" t="s">
        <v>172</v>
      </c>
      <c r="EO312" s="30" t="s">
        <v>172</v>
      </c>
      <c r="EP312" s="30" t="s">
        <v>172</v>
      </c>
      <c r="EQ312" s="30" t="s">
        <v>172</v>
      </c>
      <c r="ER312" s="30" t="s">
        <v>172</v>
      </c>
      <c r="ES312" s="30" t="s">
        <v>172</v>
      </c>
      <c r="ET312" s="30" t="s">
        <v>172</v>
      </c>
      <c r="EU312" s="30" t="s">
        <v>172</v>
      </c>
      <c r="EV312" s="30" t="s">
        <v>172</v>
      </c>
      <c r="EW312" s="30" t="s">
        <v>172</v>
      </c>
      <c r="EX312" s="30" t="s">
        <v>172</v>
      </c>
      <c r="EY312" s="30" t="s">
        <v>172</v>
      </c>
      <c r="EZ312" s="30" t="s">
        <v>172</v>
      </c>
      <c r="FA312" s="30" t="s">
        <v>172</v>
      </c>
      <c r="FB312" s="30" t="s">
        <v>172</v>
      </c>
      <c r="FC312" s="30" t="s">
        <v>172</v>
      </c>
      <c r="FD312" s="30" t="s">
        <v>172</v>
      </c>
      <c r="FE312" s="30" t="s">
        <v>172</v>
      </c>
      <c r="FF312" s="30" t="s">
        <v>172</v>
      </c>
      <c r="FG312" s="30" t="s">
        <v>172</v>
      </c>
      <c r="FH312" s="30" t="s">
        <v>172</v>
      </c>
      <c r="FI312" s="30" t="s">
        <v>172</v>
      </c>
      <c r="FJ312" s="30" t="s">
        <v>172</v>
      </c>
      <c r="FK312" s="30" t="s">
        <v>172</v>
      </c>
      <c r="FL312" s="30" t="s">
        <v>172</v>
      </c>
      <c r="FM312" s="30" t="s">
        <v>172</v>
      </c>
      <c r="FN312" s="30" t="s">
        <v>172</v>
      </c>
      <c r="FO312" s="30" t="s">
        <v>172</v>
      </c>
      <c r="FP312" s="30" t="s">
        <v>172</v>
      </c>
      <c r="FQ312" s="30" t="s">
        <v>172</v>
      </c>
      <c r="FR312" s="30" t="s">
        <v>172</v>
      </c>
      <c r="FS312" s="30" t="s">
        <v>172</v>
      </c>
      <c r="FT312" s="30" t="s">
        <v>172</v>
      </c>
      <c r="FU312" s="30" t="s">
        <v>172</v>
      </c>
      <c r="FV312" s="30" t="s">
        <v>172</v>
      </c>
      <c r="FW312" s="30" t="s">
        <v>172</v>
      </c>
      <c r="FX312" s="30" t="s">
        <v>172</v>
      </c>
      <c r="FY312" s="30" t="s">
        <v>172</v>
      </c>
      <c r="FZ312" s="30" t="s">
        <v>172</v>
      </c>
      <c r="GA312" s="30" t="s">
        <v>172</v>
      </c>
      <c r="GB312" s="30" t="s">
        <v>172</v>
      </c>
      <c r="GC312" s="30" t="s">
        <v>172</v>
      </c>
      <c r="GD312" s="30" t="s">
        <v>172</v>
      </c>
      <c r="GE312" s="30" t="s">
        <v>172</v>
      </c>
      <c r="GF312" s="30" t="s">
        <v>172</v>
      </c>
      <c r="GG312" s="30" t="s">
        <v>172</v>
      </c>
      <c r="GH312" s="30" t="s">
        <v>172</v>
      </c>
      <c r="GI312" s="30" t="s">
        <v>172</v>
      </c>
      <c r="GJ312" s="30" t="s">
        <v>172</v>
      </c>
      <c r="GK312" s="30" t="s">
        <v>172</v>
      </c>
      <c r="GL312" s="30" t="s">
        <v>172</v>
      </c>
      <c r="GM312" s="30" t="s">
        <v>172</v>
      </c>
      <c r="GN312" s="30" t="s">
        <v>172</v>
      </c>
      <c r="GO312" s="30" t="s">
        <v>172</v>
      </c>
      <c r="GP312" s="30" t="s">
        <v>172</v>
      </c>
      <c r="GQ312" s="30" t="s">
        <v>172</v>
      </c>
      <c r="GR312" s="30" t="s">
        <v>172</v>
      </c>
      <c r="GS312" s="30" t="s">
        <v>172</v>
      </c>
      <c r="GT312" s="30" t="s">
        <v>172</v>
      </c>
      <c r="GU312" s="30" t="s">
        <v>172</v>
      </c>
      <c r="GV312" s="30" t="s">
        <v>172</v>
      </c>
      <c r="GW312" s="30" t="s">
        <v>172</v>
      </c>
      <c r="GX312" s="30" t="s">
        <v>172</v>
      </c>
      <c r="GY312" s="30" t="s">
        <v>172</v>
      </c>
      <c r="GZ312" s="30" t="s">
        <v>172</v>
      </c>
      <c r="HA312" s="30" t="s">
        <v>172</v>
      </c>
      <c r="HB312" s="30" t="s">
        <v>172</v>
      </c>
      <c r="HC312" s="30" t="s">
        <v>172</v>
      </c>
      <c r="HD312" s="30" t="s">
        <v>172</v>
      </c>
      <c r="HE312" s="30" t="s">
        <v>172</v>
      </c>
      <c r="HF312" s="30" t="s">
        <v>172</v>
      </c>
      <c r="HG312" s="30" t="s">
        <v>172</v>
      </c>
      <c r="HH312" s="30" t="s">
        <v>172</v>
      </c>
      <c r="HI312" s="30" t="s">
        <v>172</v>
      </c>
      <c r="HJ312" s="30" t="s">
        <v>172</v>
      </c>
      <c r="HK312" s="30" t="s">
        <v>172</v>
      </c>
      <c r="HL312" s="30" t="s">
        <v>172</v>
      </c>
      <c r="HM312" s="30" t="s">
        <v>172</v>
      </c>
      <c r="HN312" s="30" t="s">
        <v>172</v>
      </c>
      <c r="HO312" s="30" t="s">
        <v>172</v>
      </c>
      <c r="HP312" s="30" t="s">
        <v>172</v>
      </c>
      <c r="HQ312" s="30" t="s">
        <v>172</v>
      </c>
      <c r="HR312" s="30" t="s">
        <v>172</v>
      </c>
      <c r="HS312" s="30" t="s">
        <v>172</v>
      </c>
      <c r="HT312" s="30" t="s">
        <v>172</v>
      </c>
      <c r="HU312" s="30" t="s">
        <v>172</v>
      </c>
      <c r="HV312" s="30" t="s">
        <v>172</v>
      </c>
      <c r="HW312" s="30" t="s">
        <v>172</v>
      </c>
      <c r="HX312" s="30" t="s">
        <v>172</v>
      </c>
      <c r="HY312" s="30" t="s">
        <v>172</v>
      </c>
      <c r="HZ312" s="30" t="s">
        <v>172</v>
      </c>
      <c r="IA312" s="30" t="s">
        <v>172</v>
      </c>
      <c r="IB312" s="30" t="s">
        <v>172</v>
      </c>
      <c r="IC312" s="30" t="s">
        <v>172</v>
      </c>
      <c r="ID312" s="30" t="s">
        <v>172</v>
      </c>
      <c r="IE312" s="30" t="s">
        <v>172</v>
      </c>
      <c r="IF312" s="30" t="s">
        <v>172</v>
      </c>
      <c r="IG312" s="30" t="s">
        <v>172</v>
      </c>
      <c r="IH312" s="30" t="s">
        <v>172</v>
      </c>
      <c r="II312" s="30" t="s">
        <v>172</v>
      </c>
      <c r="IJ312" s="30" t="s">
        <v>172</v>
      </c>
      <c r="IK312" s="30" t="s">
        <v>172</v>
      </c>
      <c r="IL312" s="30" t="s">
        <v>172</v>
      </c>
      <c r="IM312" s="30" t="s">
        <v>172</v>
      </c>
      <c r="IN312" s="30" t="s">
        <v>172</v>
      </c>
      <c r="IO312" s="30" t="s">
        <v>172</v>
      </c>
      <c r="IP312" s="30" t="s">
        <v>172</v>
      </c>
      <c r="IQ312" s="30" t="s">
        <v>172</v>
      </c>
      <c r="IR312" s="30" t="s">
        <v>172</v>
      </c>
      <c r="IS312" s="30" t="s">
        <v>172</v>
      </c>
      <c r="IT312" s="30" t="s">
        <v>172</v>
      </c>
      <c r="IU312" s="30" t="s">
        <v>172</v>
      </c>
      <c r="IV312" s="30" t="s">
        <v>172</v>
      </c>
      <c r="IW312" s="30" t="s">
        <v>172</v>
      </c>
      <c r="IX312" s="30" t="s">
        <v>172</v>
      </c>
      <c r="IY312" s="30" t="s">
        <v>172</v>
      </c>
      <c r="IZ312" s="30" t="s">
        <v>172</v>
      </c>
      <c r="JA312" s="30" t="s">
        <v>172</v>
      </c>
      <c r="JB312" s="30" t="s">
        <v>172</v>
      </c>
      <c r="JC312" s="30" t="s">
        <v>172</v>
      </c>
      <c r="JD312" s="30" t="s">
        <v>172</v>
      </c>
      <c r="JE312" s="30" t="s">
        <v>172</v>
      </c>
      <c r="JF312" s="30" t="s">
        <v>172</v>
      </c>
      <c r="JG312" s="30" t="s">
        <v>172</v>
      </c>
      <c r="JH312" s="30" t="s">
        <v>172</v>
      </c>
      <c r="JI312" s="30" t="s">
        <v>172</v>
      </c>
      <c r="JJ312" s="30" t="s">
        <v>172</v>
      </c>
      <c r="JK312" s="30" t="s">
        <v>172</v>
      </c>
      <c r="JL312" s="30" t="s">
        <v>172</v>
      </c>
      <c r="JM312" s="30" t="s">
        <v>172</v>
      </c>
      <c r="JN312" s="30" t="s">
        <v>172</v>
      </c>
      <c r="JO312" s="30" t="s">
        <v>172</v>
      </c>
      <c r="JP312" s="30" t="s">
        <v>172</v>
      </c>
      <c r="JQ312" s="30" t="s">
        <v>172</v>
      </c>
      <c r="JR312" s="30" t="s">
        <v>172</v>
      </c>
      <c r="JS312" s="30" t="s">
        <v>172</v>
      </c>
      <c r="JT312" s="30" t="s">
        <v>172</v>
      </c>
      <c r="JU312" s="30" t="s">
        <v>172</v>
      </c>
      <c r="JV312" s="30" t="s">
        <v>172</v>
      </c>
      <c r="JW312" s="30" t="s">
        <v>172</v>
      </c>
      <c r="JX312" s="30" t="s">
        <v>172</v>
      </c>
      <c r="JY312" s="30" t="s">
        <v>172</v>
      </c>
      <c r="JZ312" s="30" t="s">
        <v>172</v>
      </c>
      <c r="KA312" s="30" t="s">
        <v>172</v>
      </c>
      <c r="KB312" s="30" t="s">
        <v>172</v>
      </c>
      <c r="KC312" s="30" t="s">
        <v>172</v>
      </c>
      <c r="KD312" s="30" t="s">
        <v>172</v>
      </c>
      <c r="KE312" s="30" t="s">
        <v>172</v>
      </c>
      <c r="KF312" s="30" t="s">
        <v>172</v>
      </c>
      <c r="KG312" s="30" t="s">
        <v>172</v>
      </c>
      <c r="KH312" s="30" t="s">
        <v>172</v>
      </c>
      <c r="KI312" s="30" t="s">
        <v>172</v>
      </c>
      <c r="KJ312" s="30" t="s">
        <v>172</v>
      </c>
      <c r="KK312" s="30" t="s">
        <v>172</v>
      </c>
      <c r="KL312" s="30" t="s">
        <v>172</v>
      </c>
      <c r="KM312" s="30" t="s">
        <v>172</v>
      </c>
      <c r="KN312" s="30" t="s">
        <v>172</v>
      </c>
      <c r="KO312" s="30" t="s">
        <v>172</v>
      </c>
      <c r="KP312" s="30" t="s">
        <v>172</v>
      </c>
      <c r="KQ312" s="30" t="s">
        <v>172</v>
      </c>
      <c r="KR312" s="30" t="s">
        <v>172</v>
      </c>
      <c r="KS312" s="30" t="s">
        <v>172</v>
      </c>
      <c r="KT312" s="30" t="s">
        <v>172</v>
      </c>
      <c r="KU312" s="30" t="s">
        <v>172</v>
      </c>
      <c r="KV312" s="30" t="s">
        <v>172</v>
      </c>
      <c r="KW312" s="30" t="s">
        <v>172</v>
      </c>
      <c r="KX312" s="30" t="s">
        <v>172</v>
      </c>
      <c r="KY312" s="30" t="s">
        <v>172</v>
      </c>
      <c r="KZ312" s="30" t="s">
        <v>172</v>
      </c>
      <c r="LA312" s="30" t="s">
        <v>172</v>
      </c>
      <c r="LB312" s="30" t="s">
        <v>172</v>
      </c>
      <c r="LC312" s="30" t="s">
        <v>172</v>
      </c>
      <c r="LD312" s="30" t="s">
        <v>172</v>
      </c>
      <c r="LE312" s="30" t="s">
        <v>172</v>
      </c>
      <c r="LF312" s="30" t="s">
        <v>172</v>
      </c>
      <c r="LG312" s="30" t="s">
        <v>172</v>
      </c>
      <c r="LH312" s="30" t="s">
        <v>172</v>
      </c>
      <c r="LI312" s="30" t="s">
        <v>172</v>
      </c>
      <c r="LJ312" s="30" t="s">
        <v>172</v>
      </c>
      <c r="LK312" s="30" t="s">
        <v>172</v>
      </c>
      <c r="LL312" s="30" t="s">
        <v>172</v>
      </c>
      <c r="LM312" s="30" t="s">
        <v>172</v>
      </c>
      <c r="LN312" s="30" t="s">
        <v>172</v>
      </c>
      <c r="LO312" s="30" t="s">
        <v>172</v>
      </c>
      <c r="LP312" s="30" t="s">
        <v>172</v>
      </c>
      <c r="LQ312" s="30" t="s">
        <v>172</v>
      </c>
      <c r="LR312" s="30" t="s">
        <v>172</v>
      </c>
      <c r="LS312" s="30" t="s">
        <v>172</v>
      </c>
      <c r="LT312" s="30" t="s">
        <v>172</v>
      </c>
      <c r="LU312" s="30" t="s">
        <v>172</v>
      </c>
      <c r="LV312" s="30" t="s">
        <v>172</v>
      </c>
      <c r="LW312" s="30" t="s">
        <v>172</v>
      </c>
      <c r="LX312" s="30" t="s">
        <v>172</v>
      </c>
      <c r="LY312" s="30" t="s">
        <v>172</v>
      </c>
      <c r="LZ312" s="30" t="s">
        <v>172</v>
      </c>
      <c r="MA312" s="30" t="s">
        <v>172</v>
      </c>
      <c r="MB312" s="30" t="s">
        <v>172</v>
      </c>
      <c r="MC312" s="30" t="s">
        <v>172</v>
      </c>
      <c r="MD312" s="30" t="s">
        <v>172</v>
      </c>
      <c r="ME312" s="30" t="s">
        <v>172</v>
      </c>
      <c r="MF312" s="30" t="s">
        <v>172</v>
      </c>
      <c r="MG312" s="30" t="s">
        <v>172</v>
      </c>
      <c r="MH312" s="30" t="s">
        <v>172</v>
      </c>
      <c r="MI312" s="30" t="s">
        <v>172</v>
      </c>
      <c r="MJ312" s="30" t="s">
        <v>172</v>
      </c>
      <c r="MK312" s="30" t="s">
        <v>172</v>
      </c>
      <c r="ML312" s="30" t="s">
        <v>172</v>
      </c>
      <c r="MM312" s="30" t="s">
        <v>172</v>
      </c>
      <c r="MN312" s="30" t="s">
        <v>172</v>
      </c>
      <c r="MO312" s="30" t="s">
        <v>172</v>
      </c>
      <c r="MP312" s="30" t="s">
        <v>172</v>
      </c>
      <c r="MQ312" s="30" t="s">
        <v>172</v>
      </c>
      <c r="MR312" s="30" t="s">
        <v>172</v>
      </c>
      <c r="MS312" s="30" t="s">
        <v>172</v>
      </c>
      <c r="MT312" s="30" t="s">
        <v>172</v>
      </c>
      <c r="MU312" s="30" t="s">
        <v>172</v>
      </c>
      <c r="MV312" s="30" t="s">
        <v>172</v>
      </c>
      <c r="MW312" s="30" t="s">
        <v>172</v>
      </c>
      <c r="MX312" s="30" t="s">
        <v>172</v>
      </c>
      <c r="MY312" s="30" t="s">
        <v>172</v>
      </c>
      <c r="MZ312" s="30" t="s">
        <v>172</v>
      </c>
      <c r="NA312" s="30" t="s">
        <v>172</v>
      </c>
      <c r="NB312" s="30" t="s">
        <v>172</v>
      </c>
      <c r="NC312" s="30" t="s">
        <v>172</v>
      </c>
      <c r="ND312" s="30" t="s">
        <v>172</v>
      </c>
      <c r="NE312" s="30" t="s">
        <v>172</v>
      </c>
      <c r="NF312" s="30" t="s">
        <v>172</v>
      </c>
      <c r="NG312" s="30" t="s">
        <v>172</v>
      </c>
      <c r="NH312" s="30" t="s">
        <v>172</v>
      </c>
      <c r="NI312" s="30" t="s">
        <v>172</v>
      </c>
      <c r="NJ312" s="30" t="s">
        <v>172</v>
      </c>
      <c r="NK312" s="30" t="s">
        <v>172</v>
      </c>
      <c r="NL312" s="30" t="s">
        <v>172</v>
      </c>
      <c r="NM312" s="30" t="s">
        <v>172</v>
      </c>
      <c r="NN312" s="30" t="s">
        <v>172</v>
      </c>
      <c r="NO312" s="30" t="s">
        <v>172</v>
      </c>
      <c r="NP312" s="30" t="s">
        <v>172</v>
      </c>
      <c r="NQ312" s="30" t="s">
        <v>172</v>
      </c>
      <c r="NR312" s="30" t="s">
        <v>172</v>
      </c>
      <c r="NS312" s="30" t="s">
        <v>172</v>
      </c>
      <c r="NT312" s="30" t="s">
        <v>172</v>
      </c>
      <c r="NU312" s="30" t="s">
        <v>172</v>
      </c>
      <c r="NV312" s="30" t="s">
        <v>172</v>
      </c>
      <c r="NW312" s="30" t="s">
        <v>172</v>
      </c>
      <c r="NX312" s="30" t="s">
        <v>172</v>
      </c>
      <c r="NY312" s="30" t="s">
        <v>172</v>
      </c>
      <c r="NZ312" s="30" t="s">
        <v>172</v>
      </c>
      <c r="OA312" s="30" t="s">
        <v>172</v>
      </c>
      <c r="OB312" s="30" t="s">
        <v>172</v>
      </c>
      <c r="OC312" s="30" t="s">
        <v>172</v>
      </c>
      <c r="OD312" s="30" t="s">
        <v>172</v>
      </c>
      <c r="OE312" s="30" t="s">
        <v>172</v>
      </c>
      <c r="OF312" s="30" t="s">
        <v>172</v>
      </c>
      <c r="OG312" s="30" t="s">
        <v>172</v>
      </c>
      <c r="OH312" s="30" t="s">
        <v>172</v>
      </c>
      <c r="OI312" s="30" t="s">
        <v>172</v>
      </c>
      <c r="OJ312" s="30" t="s">
        <v>172</v>
      </c>
      <c r="OK312" s="30" t="s">
        <v>172</v>
      </c>
      <c r="OL312" s="30" t="s">
        <v>172</v>
      </c>
      <c r="OM312" s="30" t="s">
        <v>172</v>
      </c>
      <c r="ON312" s="30" t="s">
        <v>172</v>
      </c>
      <c r="OO312" s="30" t="s">
        <v>172</v>
      </c>
      <c r="OP312" s="30" t="s">
        <v>172</v>
      </c>
      <c r="OQ312" s="30" t="s">
        <v>172</v>
      </c>
      <c r="OR312" s="30" t="s">
        <v>172</v>
      </c>
      <c r="OS312" s="30" t="s">
        <v>172</v>
      </c>
      <c r="OT312" s="30" t="s">
        <v>172</v>
      </c>
      <c r="OU312" s="30" t="s">
        <v>172</v>
      </c>
      <c r="OV312" s="30" t="s">
        <v>172</v>
      </c>
      <c r="OW312" s="30" t="s">
        <v>172</v>
      </c>
      <c r="OX312" s="30" t="s">
        <v>172</v>
      </c>
      <c r="OY312" s="30" t="s">
        <v>172</v>
      </c>
      <c r="OZ312" s="30" t="s">
        <v>172</v>
      </c>
      <c r="PA312" s="30" t="s">
        <v>172</v>
      </c>
      <c r="PB312" s="30" t="s">
        <v>172</v>
      </c>
      <c r="PC312" s="30" t="s">
        <v>172</v>
      </c>
      <c r="PD312" s="30" t="s">
        <v>172</v>
      </c>
      <c r="PE312" s="30" t="s">
        <v>172</v>
      </c>
      <c r="PF312" s="30" t="s">
        <v>172</v>
      </c>
      <c r="PG312" s="30" t="s">
        <v>172</v>
      </c>
      <c r="PH312" s="30" t="s">
        <v>172</v>
      </c>
      <c r="PI312" s="30" t="s">
        <v>172</v>
      </c>
      <c r="PJ312" s="30" t="s">
        <v>172</v>
      </c>
      <c r="PK312" s="30" t="s">
        <v>172</v>
      </c>
      <c r="PL312" s="30" t="s">
        <v>172</v>
      </c>
      <c r="PM312" s="30" t="s">
        <v>172</v>
      </c>
      <c r="PN312" s="30" t="s">
        <v>172</v>
      </c>
      <c r="PO312" s="30" t="s">
        <v>172</v>
      </c>
      <c r="PP312" s="30" t="s">
        <v>172</v>
      </c>
      <c r="PQ312" s="30" t="s">
        <v>172</v>
      </c>
      <c r="PR312" s="30" t="s">
        <v>172</v>
      </c>
      <c r="PS312" s="30" t="s">
        <v>172</v>
      </c>
      <c r="PT312" s="30" t="s">
        <v>172</v>
      </c>
      <c r="PU312" s="30" t="s">
        <v>172</v>
      </c>
      <c r="PV312" s="30" t="s">
        <v>172</v>
      </c>
      <c r="PW312" s="30" t="s">
        <v>172</v>
      </c>
      <c r="PX312" s="30" t="s">
        <v>172</v>
      </c>
      <c r="PY312" s="30" t="s">
        <v>172</v>
      </c>
      <c r="PZ312" s="30" t="s">
        <v>172</v>
      </c>
      <c r="QA312" s="30" t="s">
        <v>172</v>
      </c>
      <c r="QB312" s="30" t="s">
        <v>172</v>
      </c>
      <c r="QC312" s="30" t="s">
        <v>172</v>
      </c>
      <c r="QD312" s="30" t="s">
        <v>172</v>
      </c>
      <c r="QE312" s="30" t="s">
        <v>172</v>
      </c>
      <c r="QF312" s="30" t="s">
        <v>172</v>
      </c>
      <c r="QG312" s="30" t="s">
        <v>172</v>
      </c>
      <c r="QH312" s="30" t="s">
        <v>172</v>
      </c>
      <c r="QI312" s="30" t="s">
        <v>172</v>
      </c>
      <c r="QJ312" s="30" t="s">
        <v>172</v>
      </c>
      <c r="QK312" s="30" t="s">
        <v>172</v>
      </c>
      <c r="QL312" s="30" t="s">
        <v>172</v>
      </c>
      <c r="QM312" s="30" t="s">
        <v>172</v>
      </c>
      <c r="QN312" s="30" t="s">
        <v>172</v>
      </c>
      <c r="QO312" s="30" t="s">
        <v>172</v>
      </c>
      <c r="QP312" s="30" t="s">
        <v>172</v>
      </c>
      <c r="QQ312" s="30" t="s">
        <v>172</v>
      </c>
      <c r="QR312" s="30" t="s">
        <v>172</v>
      </c>
      <c r="QS312" s="30" t="s">
        <v>172</v>
      </c>
      <c r="QT312" s="30" t="s">
        <v>172</v>
      </c>
      <c r="QU312" s="30" t="s">
        <v>172</v>
      </c>
      <c r="QV312" s="30" t="s">
        <v>172</v>
      </c>
      <c r="QW312" s="30" t="s">
        <v>172</v>
      </c>
      <c r="QX312" s="30" t="s">
        <v>172</v>
      </c>
      <c r="QY312" s="30" t="s">
        <v>172</v>
      </c>
      <c r="QZ312" s="30" t="s">
        <v>172</v>
      </c>
      <c r="RA312" s="30" t="s">
        <v>172</v>
      </c>
      <c r="RB312" s="30" t="s">
        <v>172</v>
      </c>
      <c r="RC312" s="30" t="s">
        <v>172</v>
      </c>
      <c r="RD312" s="30" t="s">
        <v>172</v>
      </c>
      <c r="RE312" s="30" t="s">
        <v>172</v>
      </c>
      <c r="RF312" s="30" t="s">
        <v>172</v>
      </c>
      <c r="RG312" s="30" t="s">
        <v>172</v>
      </c>
      <c r="RH312" s="30" t="s">
        <v>172</v>
      </c>
      <c r="RI312" s="30" t="s">
        <v>172</v>
      </c>
      <c r="RJ312" s="30" t="s">
        <v>172</v>
      </c>
      <c r="RK312" s="30" t="s">
        <v>172</v>
      </c>
      <c r="RL312" s="30" t="s">
        <v>172</v>
      </c>
      <c r="RM312" s="30" t="s">
        <v>172</v>
      </c>
      <c r="RN312" s="30" t="s">
        <v>172</v>
      </c>
      <c r="RO312" s="30" t="s">
        <v>172</v>
      </c>
      <c r="RP312" s="30" t="s">
        <v>172</v>
      </c>
      <c r="RQ312" s="30" t="s">
        <v>172</v>
      </c>
      <c r="RR312" s="30" t="s">
        <v>172</v>
      </c>
      <c r="RS312" s="30" t="s">
        <v>172</v>
      </c>
      <c r="RT312" s="30" t="s">
        <v>172</v>
      </c>
      <c r="RU312" s="30" t="s">
        <v>172</v>
      </c>
      <c r="RV312" s="30" t="s">
        <v>172</v>
      </c>
      <c r="RW312" s="30" t="s">
        <v>172</v>
      </c>
      <c r="RX312" s="30" t="s">
        <v>172</v>
      </c>
      <c r="RY312" s="30" t="s">
        <v>172</v>
      </c>
      <c r="RZ312" s="30" t="s">
        <v>172</v>
      </c>
      <c r="SA312" s="30" t="s">
        <v>172</v>
      </c>
      <c r="SB312" s="30" t="s">
        <v>172</v>
      </c>
      <c r="SC312" s="30" t="s">
        <v>172</v>
      </c>
      <c r="SD312" s="30" t="s">
        <v>172</v>
      </c>
      <c r="SE312" s="30" t="s">
        <v>172</v>
      </c>
      <c r="SF312" s="30" t="s">
        <v>172</v>
      </c>
      <c r="SG312" s="30" t="s">
        <v>172</v>
      </c>
      <c r="SH312" s="30" t="s">
        <v>172</v>
      </c>
      <c r="SI312" s="30" t="s">
        <v>172</v>
      </c>
      <c r="SJ312" s="30" t="s">
        <v>172</v>
      </c>
      <c r="SK312" s="30" t="s">
        <v>172</v>
      </c>
      <c r="SL312" s="30" t="s">
        <v>172</v>
      </c>
      <c r="SM312" s="30" t="s">
        <v>172</v>
      </c>
      <c r="SN312" s="30" t="s">
        <v>172</v>
      </c>
      <c r="SO312" s="30" t="s">
        <v>172</v>
      </c>
      <c r="SP312" s="30" t="s">
        <v>172</v>
      </c>
      <c r="SQ312" s="30" t="s">
        <v>172</v>
      </c>
      <c r="SR312" s="30" t="s">
        <v>172</v>
      </c>
      <c r="SS312" s="30" t="s">
        <v>172</v>
      </c>
      <c r="ST312" s="30" t="s">
        <v>172</v>
      </c>
      <c r="SU312" s="30" t="s">
        <v>172</v>
      </c>
      <c r="SV312" s="30" t="s">
        <v>172</v>
      </c>
      <c r="SW312" s="30" t="s">
        <v>172</v>
      </c>
      <c r="SX312" s="30" t="s">
        <v>172</v>
      </c>
      <c r="SY312" s="30" t="s">
        <v>172</v>
      </c>
      <c r="SZ312" s="30" t="s">
        <v>172</v>
      </c>
      <c r="TA312" s="30" t="s">
        <v>172</v>
      </c>
      <c r="TB312" s="30" t="s">
        <v>172</v>
      </c>
      <c r="TC312" s="30" t="s">
        <v>172</v>
      </c>
      <c r="TD312" s="30" t="s">
        <v>172</v>
      </c>
      <c r="TE312" s="30" t="s">
        <v>172</v>
      </c>
      <c r="TF312" s="30" t="s">
        <v>172</v>
      </c>
      <c r="TG312" s="30" t="s">
        <v>172</v>
      </c>
      <c r="TH312" s="30" t="s">
        <v>172</v>
      </c>
      <c r="TI312" s="30" t="s">
        <v>172</v>
      </c>
      <c r="TJ312" s="30" t="s">
        <v>172</v>
      </c>
      <c r="TK312" s="30" t="s">
        <v>172</v>
      </c>
      <c r="TL312" s="30" t="s">
        <v>172</v>
      </c>
      <c r="TM312" s="30" t="s">
        <v>172</v>
      </c>
      <c r="TN312" s="30" t="s">
        <v>172</v>
      </c>
      <c r="TO312" s="30" t="s">
        <v>172</v>
      </c>
      <c r="TP312" s="30" t="s">
        <v>172</v>
      </c>
      <c r="TQ312" s="30" t="s">
        <v>172</v>
      </c>
      <c r="TR312" s="30" t="s">
        <v>172</v>
      </c>
      <c r="TS312" s="30" t="s">
        <v>172</v>
      </c>
      <c r="TT312" s="30" t="s">
        <v>172</v>
      </c>
      <c r="TU312" s="30" t="s">
        <v>172</v>
      </c>
      <c r="TV312" s="30" t="s">
        <v>172</v>
      </c>
      <c r="TW312" s="30" t="s">
        <v>172</v>
      </c>
      <c r="TX312" s="30" t="s">
        <v>172</v>
      </c>
      <c r="TY312" s="30" t="s">
        <v>172</v>
      </c>
      <c r="TZ312" s="30" t="s">
        <v>172</v>
      </c>
      <c r="UA312" s="30" t="s">
        <v>172</v>
      </c>
      <c r="UB312" s="30" t="s">
        <v>172</v>
      </c>
      <c r="UC312" s="30" t="s">
        <v>172</v>
      </c>
      <c r="UD312" s="30" t="s">
        <v>172</v>
      </c>
      <c r="UE312" s="30" t="s">
        <v>172</v>
      </c>
      <c r="UF312" s="30" t="s">
        <v>172</v>
      </c>
      <c r="UG312" s="30" t="s">
        <v>172</v>
      </c>
      <c r="UH312" s="30" t="s">
        <v>172</v>
      </c>
      <c r="UI312" s="30" t="s">
        <v>172</v>
      </c>
      <c r="UJ312" s="30" t="s">
        <v>172</v>
      </c>
      <c r="UK312" s="30" t="s">
        <v>172</v>
      </c>
      <c r="UL312" s="30" t="s">
        <v>172</v>
      </c>
      <c r="UM312" s="30" t="s">
        <v>172</v>
      </c>
      <c r="UN312" s="30" t="s">
        <v>172</v>
      </c>
      <c r="UO312" s="30" t="s">
        <v>172</v>
      </c>
      <c r="UP312" s="30" t="s">
        <v>172</v>
      </c>
      <c r="UQ312" s="30" t="s">
        <v>172</v>
      </c>
      <c r="UR312" s="30" t="s">
        <v>172</v>
      </c>
      <c r="US312" s="30" t="s">
        <v>172</v>
      </c>
      <c r="UT312" s="30" t="s">
        <v>172</v>
      </c>
      <c r="UU312" s="30" t="s">
        <v>172</v>
      </c>
      <c r="UV312" s="30" t="s">
        <v>172</v>
      </c>
      <c r="UW312" s="30" t="s">
        <v>172</v>
      </c>
      <c r="UX312" s="30" t="s">
        <v>172</v>
      </c>
      <c r="UY312" s="30" t="s">
        <v>172</v>
      </c>
      <c r="UZ312" s="30" t="s">
        <v>172</v>
      </c>
      <c r="VA312" s="30" t="s">
        <v>172</v>
      </c>
      <c r="VB312" s="30" t="s">
        <v>172</v>
      </c>
      <c r="VC312" s="30" t="s">
        <v>172</v>
      </c>
      <c r="VD312" s="30" t="s">
        <v>172</v>
      </c>
      <c r="VE312" s="30" t="s">
        <v>172</v>
      </c>
      <c r="VF312" s="30" t="s">
        <v>172</v>
      </c>
      <c r="VG312" s="30" t="s">
        <v>172</v>
      </c>
      <c r="VH312" s="30" t="s">
        <v>172</v>
      </c>
      <c r="VI312" s="30" t="s">
        <v>172</v>
      </c>
      <c r="VJ312" s="30" t="s">
        <v>172</v>
      </c>
      <c r="VK312" s="30" t="s">
        <v>172</v>
      </c>
      <c r="VL312" s="30" t="s">
        <v>172</v>
      </c>
      <c r="VM312" s="30" t="s">
        <v>172</v>
      </c>
      <c r="VN312" s="30" t="s">
        <v>172</v>
      </c>
      <c r="VO312" s="30" t="s">
        <v>172</v>
      </c>
      <c r="VP312" s="30" t="s">
        <v>172</v>
      </c>
      <c r="VQ312" s="30" t="s">
        <v>172</v>
      </c>
      <c r="VR312" s="30" t="s">
        <v>172</v>
      </c>
      <c r="VS312" s="30" t="s">
        <v>172</v>
      </c>
      <c r="VT312" s="30" t="s">
        <v>172</v>
      </c>
      <c r="VU312" s="30" t="s">
        <v>172</v>
      </c>
      <c r="VV312" s="30" t="s">
        <v>172</v>
      </c>
      <c r="VW312" s="30" t="s">
        <v>172</v>
      </c>
      <c r="VX312" s="30" t="s">
        <v>172</v>
      </c>
      <c r="VY312" s="30" t="s">
        <v>172</v>
      </c>
      <c r="VZ312" s="30" t="s">
        <v>172</v>
      </c>
      <c r="WA312" s="30" t="s">
        <v>172</v>
      </c>
      <c r="WB312" s="30" t="s">
        <v>172</v>
      </c>
      <c r="WC312" s="30" t="s">
        <v>172</v>
      </c>
      <c r="WD312" s="30" t="s">
        <v>172</v>
      </c>
      <c r="WE312" s="30" t="s">
        <v>172</v>
      </c>
      <c r="WF312" s="30" t="s">
        <v>172</v>
      </c>
      <c r="WG312" s="30" t="s">
        <v>172</v>
      </c>
      <c r="WH312" s="30" t="s">
        <v>172</v>
      </c>
      <c r="WI312" s="30" t="s">
        <v>172</v>
      </c>
      <c r="WJ312" s="30" t="s">
        <v>172</v>
      </c>
      <c r="WK312" s="30" t="s">
        <v>172</v>
      </c>
      <c r="WL312" s="30" t="s">
        <v>172</v>
      </c>
      <c r="WM312" s="30" t="s">
        <v>172</v>
      </c>
      <c r="WN312" s="30" t="s">
        <v>172</v>
      </c>
      <c r="WO312" s="30" t="s">
        <v>172</v>
      </c>
      <c r="WP312" s="30" t="s">
        <v>172</v>
      </c>
      <c r="WQ312" s="30" t="s">
        <v>172</v>
      </c>
      <c r="WR312" s="30" t="s">
        <v>172</v>
      </c>
      <c r="WS312" s="30" t="s">
        <v>172</v>
      </c>
      <c r="WT312" s="30" t="s">
        <v>172</v>
      </c>
      <c r="WU312" s="30" t="s">
        <v>172</v>
      </c>
      <c r="WV312" s="30" t="s">
        <v>172</v>
      </c>
      <c r="WW312" s="30" t="s">
        <v>172</v>
      </c>
      <c r="WX312" s="30" t="s">
        <v>172</v>
      </c>
      <c r="WY312" s="30" t="s">
        <v>172</v>
      </c>
      <c r="WZ312" s="30" t="s">
        <v>172</v>
      </c>
      <c r="XA312" s="30" t="s">
        <v>172</v>
      </c>
      <c r="XB312" s="30" t="s">
        <v>172</v>
      </c>
      <c r="XC312" s="30" t="s">
        <v>172</v>
      </c>
      <c r="XD312" s="30" t="s">
        <v>172</v>
      </c>
      <c r="XE312" s="30" t="s">
        <v>172</v>
      </c>
      <c r="XF312" s="30" t="s">
        <v>172</v>
      </c>
      <c r="XG312" s="30" t="s">
        <v>172</v>
      </c>
      <c r="XH312" s="30" t="s">
        <v>172</v>
      </c>
      <c r="XI312" s="30" t="s">
        <v>172</v>
      </c>
      <c r="XJ312" s="30" t="s">
        <v>172</v>
      </c>
      <c r="XK312" s="30" t="s">
        <v>172</v>
      </c>
      <c r="XL312" s="30" t="s">
        <v>172</v>
      </c>
      <c r="XM312" s="30" t="s">
        <v>172</v>
      </c>
      <c r="XN312" s="30" t="s">
        <v>172</v>
      </c>
      <c r="XO312" s="30" t="s">
        <v>172</v>
      </c>
      <c r="XP312" s="30" t="s">
        <v>172</v>
      </c>
      <c r="XQ312" s="30" t="s">
        <v>172</v>
      </c>
      <c r="XR312" s="30" t="s">
        <v>172</v>
      </c>
      <c r="XS312" s="30" t="s">
        <v>172</v>
      </c>
      <c r="XT312" s="30" t="s">
        <v>172</v>
      </c>
      <c r="XU312" s="30" t="s">
        <v>172</v>
      </c>
      <c r="XV312" s="30" t="s">
        <v>172</v>
      </c>
      <c r="XW312" s="30" t="s">
        <v>172</v>
      </c>
      <c r="XX312" s="30" t="s">
        <v>172</v>
      </c>
      <c r="XY312" s="30" t="s">
        <v>172</v>
      </c>
      <c r="XZ312" s="30" t="s">
        <v>172</v>
      </c>
      <c r="YA312" s="30" t="s">
        <v>172</v>
      </c>
      <c r="YB312" s="30" t="s">
        <v>172</v>
      </c>
      <c r="YC312" s="30" t="s">
        <v>172</v>
      </c>
      <c r="YD312" s="30" t="s">
        <v>172</v>
      </c>
      <c r="YE312" s="30" t="s">
        <v>172</v>
      </c>
      <c r="YF312" s="30" t="s">
        <v>172</v>
      </c>
      <c r="YG312" s="30" t="s">
        <v>172</v>
      </c>
      <c r="YH312" s="30" t="s">
        <v>172</v>
      </c>
      <c r="YI312" s="30" t="s">
        <v>172</v>
      </c>
      <c r="YJ312" s="30" t="s">
        <v>172</v>
      </c>
      <c r="YK312" s="30" t="s">
        <v>172</v>
      </c>
      <c r="YL312" s="30" t="s">
        <v>172</v>
      </c>
      <c r="YM312" s="30" t="s">
        <v>172</v>
      </c>
      <c r="YN312" s="30" t="s">
        <v>172</v>
      </c>
      <c r="YO312" s="30" t="s">
        <v>172</v>
      </c>
      <c r="YP312" s="30" t="s">
        <v>172</v>
      </c>
      <c r="YQ312" s="30" t="s">
        <v>172</v>
      </c>
      <c r="YR312" s="30" t="s">
        <v>172</v>
      </c>
      <c r="YS312" s="30" t="s">
        <v>172</v>
      </c>
      <c r="YT312" s="30" t="s">
        <v>172</v>
      </c>
      <c r="YU312" s="30" t="s">
        <v>172</v>
      </c>
      <c r="YV312" s="30" t="s">
        <v>172</v>
      </c>
      <c r="YW312" s="30" t="s">
        <v>172</v>
      </c>
      <c r="YX312" s="30" t="s">
        <v>172</v>
      </c>
      <c r="YY312" s="30" t="s">
        <v>172</v>
      </c>
      <c r="YZ312" s="30" t="s">
        <v>172</v>
      </c>
      <c r="ZA312" s="30" t="s">
        <v>172</v>
      </c>
      <c r="ZB312" s="30" t="s">
        <v>172</v>
      </c>
      <c r="ZC312" s="30" t="s">
        <v>172</v>
      </c>
      <c r="ZD312" s="30" t="s">
        <v>172</v>
      </c>
      <c r="ZE312" s="30" t="s">
        <v>172</v>
      </c>
      <c r="ZF312" s="30" t="s">
        <v>172</v>
      </c>
      <c r="ZG312" s="30" t="s">
        <v>172</v>
      </c>
      <c r="ZH312" s="30" t="s">
        <v>172</v>
      </c>
      <c r="ZI312" s="30" t="s">
        <v>172</v>
      </c>
      <c r="ZJ312" s="30" t="s">
        <v>172</v>
      </c>
      <c r="ZK312" s="30" t="s">
        <v>172</v>
      </c>
      <c r="ZL312" s="30" t="s">
        <v>172</v>
      </c>
      <c r="ZM312" s="30" t="s">
        <v>172</v>
      </c>
      <c r="ZN312" s="30" t="s">
        <v>172</v>
      </c>
      <c r="ZO312" s="30" t="s">
        <v>172</v>
      </c>
      <c r="ZP312" s="30" t="s">
        <v>172</v>
      </c>
      <c r="ZQ312" s="30" t="s">
        <v>172</v>
      </c>
      <c r="ZR312" s="30" t="s">
        <v>172</v>
      </c>
      <c r="ZS312" s="30" t="s">
        <v>172</v>
      </c>
      <c r="ZT312" s="30" t="s">
        <v>172</v>
      </c>
      <c r="ZU312" s="30" t="s">
        <v>172</v>
      </c>
      <c r="ZV312" s="30" t="s">
        <v>172</v>
      </c>
      <c r="ZW312" s="30" t="s">
        <v>172</v>
      </c>
      <c r="ZX312" s="30" t="s">
        <v>172</v>
      </c>
      <c r="ZY312" s="30" t="s">
        <v>172</v>
      </c>
      <c r="ZZ312" s="30" t="s">
        <v>172</v>
      </c>
      <c r="AAA312" s="30" t="s">
        <v>172</v>
      </c>
      <c r="AAB312" s="30" t="s">
        <v>172</v>
      </c>
      <c r="AAC312" s="30" t="s">
        <v>172</v>
      </c>
      <c r="AAD312" s="30" t="s">
        <v>172</v>
      </c>
      <c r="AAE312" s="30" t="s">
        <v>172</v>
      </c>
      <c r="AAF312" s="30" t="s">
        <v>172</v>
      </c>
      <c r="AAG312" s="30" t="s">
        <v>172</v>
      </c>
      <c r="AAH312" s="30" t="s">
        <v>172</v>
      </c>
      <c r="AAI312" s="30" t="s">
        <v>172</v>
      </c>
      <c r="AAJ312" s="30" t="s">
        <v>172</v>
      </c>
      <c r="AAK312" s="30" t="s">
        <v>172</v>
      </c>
      <c r="AAL312" s="30" t="s">
        <v>172</v>
      </c>
      <c r="AAM312" s="30" t="s">
        <v>172</v>
      </c>
      <c r="AAN312" s="30" t="s">
        <v>172</v>
      </c>
      <c r="AAO312" s="30" t="s">
        <v>172</v>
      </c>
      <c r="AAP312" s="30" t="s">
        <v>172</v>
      </c>
      <c r="AAQ312" s="30" t="s">
        <v>172</v>
      </c>
      <c r="AAR312" s="30" t="s">
        <v>172</v>
      </c>
      <c r="AAS312" s="30" t="s">
        <v>172</v>
      </c>
      <c r="AAT312" s="30" t="s">
        <v>172</v>
      </c>
      <c r="AAU312" s="30" t="s">
        <v>172</v>
      </c>
      <c r="AAV312" s="30" t="s">
        <v>172</v>
      </c>
      <c r="AAW312" s="30" t="s">
        <v>172</v>
      </c>
      <c r="AAX312" s="30" t="s">
        <v>172</v>
      </c>
      <c r="AAY312" s="30" t="s">
        <v>172</v>
      </c>
      <c r="AAZ312" s="30" t="s">
        <v>172</v>
      </c>
      <c r="ABA312" s="30" t="s">
        <v>172</v>
      </c>
      <c r="ABB312" s="30" t="s">
        <v>172</v>
      </c>
      <c r="ABC312" s="30" t="s">
        <v>172</v>
      </c>
      <c r="ABD312" s="30" t="s">
        <v>172</v>
      </c>
      <c r="ABE312" s="30" t="s">
        <v>172</v>
      </c>
      <c r="ABF312" s="30" t="s">
        <v>172</v>
      </c>
      <c r="ABG312" s="30" t="s">
        <v>172</v>
      </c>
      <c r="ABH312" s="30" t="s">
        <v>172</v>
      </c>
      <c r="ABI312" s="30" t="s">
        <v>172</v>
      </c>
      <c r="ABJ312" s="30" t="s">
        <v>172</v>
      </c>
      <c r="ABK312" s="30" t="s">
        <v>172</v>
      </c>
      <c r="ABL312" s="30" t="s">
        <v>172</v>
      </c>
      <c r="ABM312" s="30" t="s">
        <v>172</v>
      </c>
      <c r="ABN312" s="30" t="s">
        <v>172</v>
      </c>
      <c r="ABO312" s="30" t="s">
        <v>172</v>
      </c>
      <c r="ABP312" s="30" t="s">
        <v>172</v>
      </c>
      <c r="ABQ312" s="30" t="s">
        <v>172</v>
      </c>
      <c r="ABR312" s="30" t="s">
        <v>172</v>
      </c>
      <c r="ABS312" s="30" t="s">
        <v>172</v>
      </c>
      <c r="ABT312" s="30" t="s">
        <v>172</v>
      </c>
      <c r="ABU312" s="30" t="s">
        <v>172</v>
      </c>
      <c r="ABV312" s="30" t="s">
        <v>172</v>
      </c>
      <c r="ABW312" s="30" t="s">
        <v>172</v>
      </c>
      <c r="ABX312" s="30" t="s">
        <v>172</v>
      </c>
      <c r="ABY312" s="30" t="s">
        <v>172</v>
      </c>
      <c r="ABZ312" s="30" t="s">
        <v>172</v>
      </c>
      <c r="ACA312" s="30" t="s">
        <v>172</v>
      </c>
      <c r="ACB312" s="30" t="s">
        <v>172</v>
      </c>
      <c r="ACC312" s="30" t="s">
        <v>172</v>
      </c>
      <c r="ACD312" s="30" t="s">
        <v>172</v>
      </c>
      <c r="ACE312" s="30" t="s">
        <v>172</v>
      </c>
      <c r="ACF312" s="30" t="s">
        <v>172</v>
      </c>
      <c r="ACG312" s="30" t="s">
        <v>172</v>
      </c>
      <c r="ACH312" s="30" t="s">
        <v>172</v>
      </c>
      <c r="ACI312" s="30" t="s">
        <v>172</v>
      </c>
      <c r="ACJ312" s="30" t="s">
        <v>172</v>
      </c>
      <c r="ACK312" s="30" t="s">
        <v>172</v>
      </c>
      <c r="ACL312" s="30" t="s">
        <v>172</v>
      </c>
      <c r="ACM312" s="30" t="s">
        <v>172</v>
      </c>
      <c r="ACN312" s="30" t="s">
        <v>172</v>
      </c>
      <c r="ACO312" s="30" t="s">
        <v>172</v>
      </c>
      <c r="ACP312" s="30" t="s">
        <v>172</v>
      </c>
      <c r="ACQ312" s="30" t="s">
        <v>172</v>
      </c>
      <c r="ACR312" s="30" t="s">
        <v>172</v>
      </c>
      <c r="ACS312" s="30" t="s">
        <v>172</v>
      </c>
      <c r="ACT312" s="30" t="s">
        <v>172</v>
      </c>
      <c r="ACU312" s="30" t="s">
        <v>172</v>
      </c>
      <c r="ACV312" s="30" t="s">
        <v>172</v>
      </c>
      <c r="ACW312" s="30" t="s">
        <v>172</v>
      </c>
      <c r="ACX312" s="30" t="s">
        <v>172</v>
      </c>
      <c r="ACY312" s="30" t="s">
        <v>172</v>
      </c>
      <c r="ACZ312" s="30" t="s">
        <v>172</v>
      </c>
      <c r="ADA312" s="30" t="s">
        <v>172</v>
      </c>
      <c r="ADB312" s="30" t="s">
        <v>172</v>
      </c>
      <c r="ADC312" s="30" t="s">
        <v>172</v>
      </c>
      <c r="ADD312" s="30" t="s">
        <v>172</v>
      </c>
      <c r="ADE312" s="30" t="s">
        <v>172</v>
      </c>
      <c r="ADF312" s="30" t="s">
        <v>172</v>
      </c>
      <c r="ADG312" s="30" t="s">
        <v>172</v>
      </c>
      <c r="ADH312" s="30" t="s">
        <v>172</v>
      </c>
      <c r="ADI312" s="30" t="s">
        <v>172</v>
      </c>
      <c r="ADJ312" s="30" t="s">
        <v>172</v>
      </c>
      <c r="ADK312" s="30" t="s">
        <v>172</v>
      </c>
      <c r="ADL312" s="30" t="s">
        <v>172</v>
      </c>
      <c r="ADM312" s="30" t="s">
        <v>172</v>
      </c>
      <c r="ADN312" s="30" t="s">
        <v>172</v>
      </c>
      <c r="ADO312" s="30" t="s">
        <v>172</v>
      </c>
      <c r="ADP312" s="30" t="s">
        <v>172</v>
      </c>
      <c r="ADQ312" s="30" t="s">
        <v>172</v>
      </c>
      <c r="ADR312" s="30" t="s">
        <v>172</v>
      </c>
      <c r="ADS312" s="30" t="s">
        <v>172</v>
      </c>
      <c r="ADT312" s="30" t="s">
        <v>172</v>
      </c>
      <c r="ADU312" s="30" t="s">
        <v>172</v>
      </c>
      <c r="ADV312" s="30" t="s">
        <v>172</v>
      </c>
      <c r="ADW312" s="30" t="s">
        <v>172</v>
      </c>
      <c r="ADX312" s="30" t="s">
        <v>172</v>
      </c>
      <c r="ADY312" s="30" t="s">
        <v>172</v>
      </c>
      <c r="ADZ312" s="30" t="s">
        <v>172</v>
      </c>
      <c r="AEA312" s="30" t="s">
        <v>172</v>
      </c>
      <c r="AEB312" s="30" t="s">
        <v>172</v>
      </c>
      <c r="AEC312" s="30" t="s">
        <v>172</v>
      </c>
      <c r="AED312" s="30" t="s">
        <v>172</v>
      </c>
      <c r="AEE312" s="30" t="s">
        <v>172</v>
      </c>
      <c r="AEF312" s="30" t="s">
        <v>172</v>
      </c>
      <c r="AEG312" s="30" t="s">
        <v>172</v>
      </c>
      <c r="AEH312" s="30" t="s">
        <v>172</v>
      </c>
      <c r="AEI312" s="30" t="s">
        <v>172</v>
      </c>
      <c r="AEJ312" s="30" t="s">
        <v>172</v>
      </c>
      <c r="AEK312" s="30" t="s">
        <v>172</v>
      </c>
      <c r="AEL312" s="30" t="s">
        <v>172</v>
      </c>
      <c r="AEM312" s="30" t="s">
        <v>172</v>
      </c>
      <c r="AEN312" s="30" t="s">
        <v>172</v>
      </c>
      <c r="AEO312" s="30" t="s">
        <v>172</v>
      </c>
      <c r="AEP312" s="30" t="s">
        <v>172</v>
      </c>
      <c r="AEQ312" s="30" t="s">
        <v>172</v>
      </c>
      <c r="AER312" s="30" t="s">
        <v>172</v>
      </c>
      <c r="AES312" s="30" t="s">
        <v>172</v>
      </c>
      <c r="AET312" s="30" t="s">
        <v>172</v>
      </c>
      <c r="AEU312" s="30" t="s">
        <v>172</v>
      </c>
      <c r="AEV312" s="30" t="s">
        <v>172</v>
      </c>
      <c r="AEW312" s="30" t="s">
        <v>172</v>
      </c>
      <c r="AEX312" s="30" t="s">
        <v>172</v>
      </c>
      <c r="AEY312" s="30" t="s">
        <v>172</v>
      </c>
      <c r="AEZ312" s="30" t="s">
        <v>172</v>
      </c>
      <c r="AFA312" s="30" t="s">
        <v>172</v>
      </c>
      <c r="AFB312" s="30" t="s">
        <v>172</v>
      </c>
      <c r="AFC312" s="30" t="s">
        <v>172</v>
      </c>
      <c r="AFD312" s="30" t="s">
        <v>172</v>
      </c>
      <c r="AFE312" s="30" t="s">
        <v>172</v>
      </c>
      <c r="AFF312" s="30" t="s">
        <v>172</v>
      </c>
      <c r="AFG312" s="30" t="s">
        <v>172</v>
      </c>
      <c r="AFH312" s="30" t="s">
        <v>172</v>
      </c>
      <c r="AFI312" s="30" t="s">
        <v>172</v>
      </c>
      <c r="AFJ312" s="30" t="s">
        <v>172</v>
      </c>
      <c r="AFK312" s="30" t="s">
        <v>172</v>
      </c>
      <c r="AFL312" s="30" t="s">
        <v>172</v>
      </c>
      <c r="AFM312" s="30" t="s">
        <v>172</v>
      </c>
      <c r="AFN312" s="30" t="s">
        <v>172</v>
      </c>
      <c r="AFO312" s="30" t="s">
        <v>172</v>
      </c>
      <c r="AFP312" s="30" t="s">
        <v>172</v>
      </c>
      <c r="AFQ312" s="30" t="s">
        <v>172</v>
      </c>
      <c r="AFR312" s="30" t="s">
        <v>172</v>
      </c>
      <c r="AFS312" s="30" t="s">
        <v>172</v>
      </c>
      <c r="AFT312" s="30" t="s">
        <v>172</v>
      </c>
      <c r="AFU312" s="30" t="s">
        <v>172</v>
      </c>
      <c r="AFV312" s="30" t="s">
        <v>172</v>
      </c>
      <c r="AFW312" s="30" t="s">
        <v>172</v>
      </c>
      <c r="AFX312" s="30" t="s">
        <v>172</v>
      </c>
      <c r="AFY312" s="30" t="s">
        <v>172</v>
      </c>
      <c r="AFZ312" s="30" t="s">
        <v>172</v>
      </c>
      <c r="AGA312" s="30" t="s">
        <v>172</v>
      </c>
      <c r="AGB312" s="30" t="s">
        <v>172</v>
      </c>
      <c r="AGC312" s="30" t="s">
        <v>172</v>
      </c>
      <c r="AGD312" s="30" t="s">
        <v>172</v>
      </c>
      <c r="AGE312" s="30" t="s">
        <v>172</v>
      </c>
      <c r="AGF312" s="30" t="s">
        <v>172</v>
      </c>
      <c r="AGG312" s="30" t="s">
        <v>172</v>
      </c>
      <c r="AGH312" s="30" t="s">
        <v>172</v>
      </c>
      <c r="AGI312" s="30" t="s">
        <v>172</v>
      </c>
      <c r="AGJ312" s="30" t="s">
        <v>172</v>
      </c>
      <c r="AGK312" s="30" t="s">
        <v>172</v>
      </c>
      <c r="AGL312" s="30" t="s">
        <v>172</v>
      </c>
      <c r="AGM312" s="30" t="s">
        <v>172</v>
      </c>
      <c r="AGN312" s="30" t="s">
        <v>172</v>
      </c>
      <c r="AGO312" s="30" t="s">
        <v>172</v>
      </c>
      <c r="AGP312" s="30" t="s">
        <v>172</v>
      </c>
      <c r="AGQ312" s="30" t="s">
        <v>172</v>
      </c>
      <c r="AGR312" s="30" t="s">
        <v>172</v>
      </c>
      <c r="AGS312" s="30" t="s">
        <v>172</v>
      </c>
      <c r="AGT312" s="30" t="s">
        <v>172</v>
      </c>
      <c r="AGU312" s="30" t="s">
        <v>172</v>
      </c>
      <c r="AGV312" s="30" t="s">
        <v>172</v>
      </c>
      <c r="AGW312" s="30" t="s">
        <v>172</v>
      </c>
      <c r="AGX312" s="30" t="s">
        <v>172</v>
      </c>
      <c r="AGY312" s="30" t="s">
        <v>172</v>
      </c>
      <c r="AGZ312" s="30" t="s">
        <v>172</v>
      </c>
      <c r="AHA312" s="30" t="s">
        <v>172</v>
      </c>
      <c r="AHB312" s="30" t="s">
        <v>172</v>
      </c>
      <c r="AHC312" s="30" t="s">
        <v>172</v>
      </c>
      <c r="AHD312" s="30" t="s">
        <v>172</v>
      </c>
      <c r="AHE312" s="30" t="s">
        <v>172</v>
      </c>
      <c r="AHF312" s="30" t="s">
        <v>172</v>
      </c>
      <c r="AHG312" s="30" t="s">
        <v>172</v>
      </c>
      <c r="AHH312" s="30" t="s">
        <v>172</v>
      </c>
      <c r="AHI312" s="30" t="s">
        <v>172</v>
      </c>
      <c r="AHJ312" s="30" t="s">
        <v>172</v>
      </c>
      <c r="AHK312" s="30" t="s">
        <v>172</v>
      </c>
      <c r="AHL312" s="30" t="s">
        <v>172</v>
      </c>
      <c r="AHM312" s="30" t="s">
        <v>172</v>
      </c>
      <c r="AHN312" s="30" t="s">
        <v>172</v>
      </c>
      <c r="AHO312" s="30" t="s">
        <v>172</v>
      </c>
      <c r="AHP312" s="30" t="s">
        <v>172</v>
      </c>
      <c r="AHQ312" s="30" t="s">
        <v>172</v>
      </c>
      <c r="AHR312" s="30" t="s">
        <v>172</v>
      </c>
      <c r="AHS312" s="30" t="s">
        <v>172</v>
      </c>
      <c r="AHT312" s="30" t="s">
        <v>172</v>
      </c>
      <c r="AHU312" s="30" t="s">
        <v>172</v>
      </c>
      <c r="AHV312" s="30" t="s">
        <v>172</v>
      </c>
      <c r="AHW312" s="30" t="s">
        <v>172</v>
      </c>
      <c r="AHX312" s="30" t="s">
        <v>172</v>
      </c>
      <c r="AHY312" s="30" t="s">
        <v>172</v>
      </c>
      <c r="AHZ312" s="30" t="s">
        <v>172</v>
      </c>
      <c r="AIA312" s="30" t="s">
        <v>172</v>
      </c>
      <c r="AIB312" s="30" t="s">
        <v>172</v>
      </c>
      <c r="AIC312" s="30" t="s">
        <v>172</v>
      </c>
      <c r="AID312" s="30" t="s">
        <v>172</v>
      </c>
      <c r="AIE312" s="30" t="s">
        <v>172</v>
      </c>
      <c r="AIF312" s="30" t="s">
        <v>172</v>
      </c>
      <c r="AIG312" s="30" t="s">
        <v>172</v>
      </c>
      <c r="AIH312" s="30" t="s">
        <v>172</v>
      </c>
      <c r="AII312" s="30" t="s">
        <v>172</v>
      </c>
      <c r="AIJ312" s="30" t="s">
        <v>172</v>
      </c>
      <c r="AIK312" s="30" t="s">
        <v>172</v>
      </c>
      <c r="AIL312" s="30" t="s">
        <v>172</v>
      </c>
      <c r="AIM312" s="30" t="s">
        <v>172</v>
      </c>
      <c r="AIN312" s="30" t="s">
        <v>172</v>
      </c>
      <c r="AIO312" s="30" t="s">
        <v>172</v>
      </c>
      <c r="AIP312" s="30" t="s">
        <v>172</v>
      </c>
      <c r="AIQ312" s="30" t="s">
        <v>172</v>
      </c>
      <c r="AIR312" s="30" t="s">
        <v>172</v>
      </c>
      <c r="AIS312" s="30" t="s">
        <v>172</v>
      </c>
      <c r="AIT312" s="30" t="s">
        <v>172</v>
      </c>
      <c r="AIU312" s="30" t="s">
        <v>172</v>
      </c>
      <c r="AIV312" s="30" t="s">
        <v>172</v>
      </c>
      <c r="AIW312" s="30" t="s">
        <v>172</v>
      </c>
      <c r="AIX312" s="30" t="s">
        <v>172</v>
      </c>
      <c r="AIY312" s="30" t="s">
        <v>172</v>
      </c>
      <c r="AIZ312" s="30" t="s">
        <v>172</v>
      </c>
      <c r="AJA312" s="30" t="s">
        <v>172</v>
      </c>
      <c r="AJB312" s="30" t="s">
        <v>172</v>
      </c>
      <c r="AJC312" s="30" t="s">
        <v>172</v>
      </c>
      <c r="AJD312" s="30" t="s">
        <v>172</v>
      </c>
      <c r="AJE312" s="30" t="s">
        <v>172</v>
      </c>
      <c r="AJF312" s="30" t="s">
        <v>172</v>
      </c>
      <c r="AJG312" s="30" t="s">
        <v>172</v>
      </c>
      <c r="AJH312" s="30" t="s">
        <v>172</v>
      </c>
      <c r="AJI312" s="30" t="s">
        <v>172</v>
      </c>
      <c r="AJJ312" s="30" t="s">
        <v>172</v>
      </c>
      <c r="AJK312" s="30" t="s">
        <v>172</v>
      </c>
      <c r="AJL312" s="30" t="s">
        <v>172</v>
      </c>
      <c r="AJM312" s="30" t="s">
        <v>172</v>
      </c>
      <c r="AJN312" s="30" t="s">
        <v>172</v>
      </c>
      <c r="AJO312" s="30" t="s">
        <v>172</v>
      </c>
      <c r="AJP312" s="30" t="s">
        <v>172</v>
      </c>
      <c r="AJQ312" s="30" t="s">
        <v>172</v>
      </c>
      <c r="AJR312" s="30" t="s">
        <v>172</v>
      </c>
      <c r="AJS312" s="30" t="s">
        <v>172</v>
      </c>
      <c r="AJT312" s="30" t="s">
        <v>172</v>
      </c>
      <c r="AJU312" s="30" t="s">
        <v>172</v>
      </c>
      <c r="AJV312" s="30" t="s">
        <v>172</v>
      </c>
      <c r="AJW312" s="30" t="s">
        <v>172</v>
      </c>
      <c r="AJX312" s="30" t="s">
        <v>172</v>
      </c>
      <c r="AJY312" s="30" t="s">
        <v>172</v>
      </c>
      <c r="AJZ312" s="30" t="s">
        <v>172</v>
      </c>
      <c r="AKA312" s="30" t="s">
        <v>172</v>
      </c>
      <c r="AKB312" s="30" t="s">
        <v>172</v>
      </c>
      <c r="AKC312" s="30" t="s">
        <v>172</v>
      </c>
      <c r="AKD312" s="30" t="s">
        <v>172</v>
      </c>
      <c r="AKE312" s="30" t="s">
        <v>172</v>
      </c>
      <c r="AKF312" s="30" t="s">
        <v>172</v>
      </c>
      <c r="AKG312" s="30" t="s">
        <v>172</v>
      </c>
      <c r="AKH312" s="30" t="s">
        <v>172</v>
      </c>
      <c r="AKI312" s="30" t="s">
        <v>172</v>
      </c>
      <c r="AKJ312" s="30" t="s">
        <v>172</v>
      </c>
      <c r="AKK312" s="30" t="s">
        <v>172</v>
      </c>
      <c r="AKL312" s="30" t="s">
        <v>172</v>
      </c>
      <c r="AKM312" s="30" t="s">
        <v>172</v>
      </c>
      <c r="AKN312" s="30" t="s">
        <v>172</v>
      </c>
      <c r="AKO312" s="30" t="s">
        <v>172</v>
      </c>
      <c r="AKP312" s="30" t="s">
        <v>172</v>
      </c>
      <c r="AKQ312" s="30" t="s">
        <v>172</v>
      </c>
      <c r="AKR312" s="30" t="s">
        <v>172</v>
      </c>
      <c r="AKS312" s="30" t="s">
        <v>172</v>
      </c>
      <c r="AKT312" s="30" t="s">
        <v>172</v>
      </c>
      <c r="AKU312" s="30" t="s">
        <v>172</v>
      </c>
      <c r="AKV312" s="30" t="s">
        <v>172</v>
      </c>
      <c r="AKW312" s="30" t="s">
        <v>172</v>
      </c>
      <c r="AKX312" s="30" t="s">
        <v>172</v>
      </c>
      <c r="AKY312" s="30" t="s">
        <v>172</v>
      </c>
      <c r="AKZ312" s="30" t="s">
        <v>172</v>
      </c>
      <c r="ALA312" s="30" t="s">
        <v>172</v>
      </c>
      <c r="ALB312" s="30" t="s">
        <v>172</v>
      </c>
      <c r="ALC312" s="30" t="s">
        <v>172</v>
      </c>
      <c r="ALD312" s="30" t="s">
        <v>172</v>
      </c>
      <c r="ALE312" s="30" t="s">
        <v>172</v>
      </c>
      <c r="ALF312" s="30" t="s">
        <v>172</v>
      </c>
      <c r="ALG312" s="30" t="s">
        <v>172</v>
      </c>
      <c r="ALH312" s="30" t="s">
        <v>172</v>
      </c>
      <c r="ALI312" s="30" t="s">
        <v>172</v>
      </c>
      <c r="ALJ312" s="30" t="s">
        <v>172</v>
      </c>
      <c r="ALK312" s="30" t="s">
        <v>172</v>
      </c>
      <c r="ALL312" s="30" t="s">
        <v>172</v>
      </c>
      <c r="ALM312" s="30" t="s">
        <v>172</v>
      </c>
      <c r="ALN312" s="30" t="s">
        <v>172</v>
      </c>
      <c r="ALO312" s="30" t="s">
        <v>172</v>
      </c>
      <c r="ALP312" s="30" t="s">
        <v>172</v>
      </c>
      <c r="ALQ312" s="30" t="s">
        <v>172</v>
      </c>
      <c r="ALR312" s="30" t="s">
        <v>172</v>
      </c>
      <c r="ALS312" s="30" t="s">
        <v>172</v>
      </c>
      <c r="ALT312" s="30" t="s">
        <v>172</v>
      </c>
      <c r="ALU312" s="30" t="s">
        <v>172</v>
      </c>
      <c r="ALV312" s="30" t="s">
        <v>172</v>
      </c>
      <c r="ALW312" s="30" t="s">
        <v>172</v>
      </c>
      <c r="ALX312" s="30" t="s">
        <v>172</v>
      </c>
      <c r="ALY312" s="30" t="s">
        <v>172</v>
      </c>
      <c r="ALZ312" s="30" t="s">
        <v>172</v>
      </c>
      <c r="AMA312" s="30" t="s">
        <v>172</v>
      </c>
      <c r="AMB312" s="30" t="s">
        <v>172</v>
      </c>
      <c r="AMC312" s="30" t="s">
        <v>172</v>
      </c>
      <c r="AMD312" s="30" t="s">
        <v>172</v>
      </c>
      <c r="AME312" s="30" t="s">
        <v>172</v>
      </c>
      <c r="AMF312" s="30" t="s">
        <v>172</v>
      </c>
      <c r="AMG312" s="30" t="s">
        <v>172</v>
      </c>
      <c r="AMH312" s="30" t="s">
        <v>172</v>
      </c>
      <c r="AMI312" s="30" t="s">
        <v>172</v>
      </c>
      <c r="AMJ312" s="30" t="s">
        <v>172</v>
      </c>
      <c r="AMK312" s="30" t="s">
        <v>172</v>
      </c>
      <c r="AML312" s="30" t="s">
        <v>172</v>
      </c>
      <c r="AMM312" s="30" t="s">
        <v>172</v>
      </c>
      <c r="AMN312" s="30" t="s">
        <v>172</v>
      </c>
      <c r="AMO312" s="30" t="s">
        <v>172</v>
      </c>
      <c r="AMP312" s="30" t="s">
        <v>172</v>
      </c>
      <c r="AMQ312" s="30" t="s">
        <v>172</v>
      </c>
      <c r="AMR312" s="30" t="s">
        <v>172</v>
      </c>
      <c r="AMS312" s="30" t="s">
        <v>172</v>
      </c>
      <c r="AMT312" s="30" t="s">
        <v>172</v>
      </c>
      <c r="AMU312" s="30" t="s">
        <v>172</v>
      </c>
      <c r="AMV312" s="30" t="s">
        <v>172</v>
      </c>
      <c r="AMW312" s="30" t="s">
        <v>172</v>
      </c>
      <c r="AMX312" s="30" t="s">
        <v>172</v>
      </c>
      <c r="AMY312" s="30" t="s">
        <v>172</v>
      </c>
      <c r="AMZ312" s="30" t="s">
        <v>172</v>
      </c>
      <c r="ANA312" s="30" t="s">
        <v>172</v>
      </c>
      <c r="ANB312" s="30" t="s">
        <v>172</v>
      </c>
      <c r="ANC312" s="30" t="s">
        <v>172</v>
      </c>
      <c r="AND312" s="30" t="s">
        <v>172</v>
      </c>
      <c r="ANE312" s="30" t="s">
        <v>172</v>
      </c>
      <c r="ANF312" s="30" t="s">
        <v>172</v>
      </c>
      <c r="ANG312" s="30" t="s">
        <v>172</v>
      </c>
      <c r="ANH312" s="30" t="s">
        <v>172</v>
      </c>
      <c r="ANI312" s="30" t="s">
        <v>172</v>
      </c>
      <c r="ANJ312" s="30" t="s">
        <v>172</v>
      </c>
      <c r="ANK312" s="30" t="s">
        <v>172</v>
      </c>
      <c r="ANL312" s="30" t="s">
        <v>172</v>
      </c>
      <c r="ANM312" s="30" t="s">
        <v>172</v>
      </c>
      <c r="ANN312" s="30" t="s">
        <v>172</v>
      </c>
      <c r="ANO312" s="30" t="s">
        <v>172</v>
      </c>
      <c r="ANP312" s="30" t="s">
        <v>172</v>
      </c>
      <c r="ANQ312" s="30" t="s">
        <v>172</v>
      </c>
      <c r="ANR312" s="30" t="s">
        <v>172</v>
      </c>
      <c r="ANS312" s="30" t="s">
        <v>172</v>
      </c>
      <c r="ANT312" s="30" t="s">
        <v>172</v>
      </c>
      <c r="ANU312" s="30" t="s">
        <v>172</v>
      </c>
      <c r="ANV312" s="30" t="s">
        <v>172</v>
      </c>
      <c r="ANW312" s="30" t="s">
        <v>172</v>
      </c>
      <c r="ANX312" s="30" t="s">
        <v>172</v>
      </c>
      <c r="ANY312" s="30" t="s">
        <v>172</v>
      </c>
      <c r="ANZ312" s="30" t="s">
        <v>172</v>
      </c>
      <c r="AOA312" s="30" t="s">
        <v>172</v>
      </c>
      <c r="AOB312" s="30" t="s">
        <v>172</v>
      </c>
      <c r="AOC312" s="30" t="s">
        <v>172</v>
      </c>
      <c r="AOD312" s="30" t="s">
        <v>172</v>
      </c>
      <c r="AOE312" s="30" t="s">
        <v>172</v>
      </c>
      <c r="AOF312" s="30" t="s">
        <v>172</v>
      </c>
      <c r="AOG312" s="30" t="s">
        <v>172</v>
      </c>
      <c r="AOH312" s="30" t="s">
        <v>172</v>
      </c>
      <c r="AOI312" s="30" t="s">
        <v>172</v>
      </c>
      <c r="AOJ312" s="30" t="s">
        <v>172</v>
      </c>
      <c r="AOK312" s="30" t="s">
        <v>172</v>
      </c>
      <c r="AOL312" s="30" t="s">
        <v>172</v>
      </c>
      <c r="AOM312" s="30" t="s">
        <v>172</v>
      </c>
      <c r="AON312" s="30" t="s">
        <v>172</v>
      </c>
      <c r="AOO312" s="30" t="s">
        <v>172</v>
      </c>
      <c r="AOP312" s="30" t="s">
        <v>172</v>
      </c>
      <c r="AOQ312" s="30" t="s">
        <v>172</v>
      </c>
      <c r="AOR312" s="30" t="s">
        <v>172</v>
      </c>
      <c r="AOS312" s="30" t="s">
        <v>172</v>
      </c>
      <c r="AOT312" s="30" t="s">
        <v>172</v>
      </c>
      <c r="AOU312" s="30" t="s">
        <v>172</v>
      </c>
      <c r="AOV312" s="30" t="s">
        <v>172</v>
      </c>
      <c r="AOW312" s="30" t="s">
        <v>172</v>
      </c>
      <c r="AOX312" s="30" t="s">
        <v>172</v>
      </c>
      <c r="AOY312" s="30" t="s">
        <v>172</v>
      </c>
      <c r="AOZ312" s="30" t="s">
        <v>172</v>
      </c>
      <c r="APA312" s="30" t="s">
        <v>172</v>
      </c>
      <c r="APB312" s="30" t="s">
        <v>172</v>
      </c>
      <c r="APC312" s="30" t="s">
        <v>172</v>
      </c>
      <c r="APD312" s="30" t="s">
        <v>172</v>
      </c>
      <c r="APE312" s="30" t="s">
        <v>172</v>
      </c>
      <c r="APF312" s="30" t="s">
        <v>172</v>
      </c>
      <c r="APG312" s="30" t="s">
        <v>172</v>
      </c>
      <c r="APH312" s="30" t="s">
        <v>172</v>
      </c>
      <c r="API312" s="30" t="s">
        <v>172</v>
      </c>
      <c r="APJ312" s="30" t="s">
        <v>172</v>
      </c>
      <c r="APK312" s="30" t="s">
        <v>172</v>
      </c>
      <c r="APL312" s="30" t="s">
        <v>172</v>
      </c>
      <c r="APM312" s="30" t="s">
        <v>172</v>
      </c>
      <c r="APN312" s="30" t="s">
        <v>172</v>
      </c>
      <c r="APO312" s="30" t="s">
        <v>172</v>
      </c>
      <c r="APP312" s="30" t="s">
        <v>172</v>
      </c>
      <c r="APQ312" s="30" t="s">
        <v>172</v>
      </c>
      <c r="APR312" s="30" t="s">
        <v>172</v>
      </c>
      <c r="APS312" s="30" t="s">
        <v>172</v>
      </c>
      <c r="APT312" s="30" t="s">
        <v>172</v>
      </c>
      <c r="APU312" s="30" t="s">
        <v>172</v>
      </c>
      <c r="APV312" s="30" t="s">
        <v>172</v>
      </c>
      <c r="APW312" s="30" t="s">
        <v>172</v>
      </c>
      <c r="APX312" s="30" t="s">
        <v>172</v>
      </c>
      <c r="APY312" s="30" t="s">
        <v>172</v>
      </c>
      <c r="APZ312" s="30" t="s">
        <v>172</v>
      </c>
      <c r="AQA312" s="30" t="s">
        <v>172</v>
      </c>
      <c r="AQB312" s="30" t="s">
        <v>172</v>
      </c>
      <c r="AQC312" s="30" t="s">
        <v>172</v>
      </c>
      <c r="AQD312" s="30" t="s">
        <v>172</v>
      </c>
      <c r="AQE312" s="30" t="s">
        <v>172</v>
      </c>
      <c r="AQF312" s="30" t="s">
        <v>172</v>
      </c>
      <c r="AQG312" s="30" t="s">
        <v>172</v>
      </c>
      <c r="AQH312" s="30" t="s">
        <v>172</v>
      </c>
      <c r="AQI312" s="30" t="s">
        <v>172</v>
      </c>
      <c r="AQJ312" s="30" t="s">
        <v>172</v>
      </c>
      <c r="AQK312" s="30" t="s">
        <v>172</v>
      </c>
      <c r="AQL312" s="30" t="s">
        <v>172</v>
      </c>
      <c r="AQM312" s="30" t="s">
        <v>172</v>
      </c>
      <c r="AQN312" s="30" t="s">
        <v>172</v>
      </c>
      <c r="AQO312" s="30" t="s">
        <v>172</v>
      </c>
      <c r="AQP312" s="30" t="s">
        <v>172</v>
      </c>
      <c r="AQQ312" s="30" t="s">
        <v>172</v>
      </c>
      <c r="AQR312" s="30" t="s">
        <v>172</v>
      </c>
      <c r="AQS312" s="30" t="s">
        <v>172</v>
      </c>
      <c r="AQT312" s="30" t="s">
        <v>172</v>
      </c>
      <c r="AQU312" s="30" t="s">
        <v>172</v>
      </c>
      <c r="AQV312" s="30" t="s">
        <v>172</v>
      </c>
      <c r="AQW312" s="30" t="s">
        <v>172</v>
      </c>
      <c r="AQX312" s="30" t="s">
        <v>172</v>
      </c>
      <c r="AQY312" s="30" t="s">
        <v>172</v>
      </c>
      <c r="AQZ312" s="30" t="s">
        <v>172</v>
      </c>
      <c r="ARA312" s="30" t="s">
        <v>172</v>
      </c>
      <c r="ARB312" s="30" t="s">
        <v>172</v>
      </c>
      <c r="ARC312" s="30" t="s">
        <v>172</v>
      </c>
      <c r="ARD312" s="30" t="s">
        <v>172</v>
      </c>
      <c r="ARE312" s="30" t="s">
        <v>172</v>
      </c>
      <c r="ARF312" s="30" t="s">
        <v>172</v>
      </c>
      <c r="ARG312" s="30" t="s">
        <v>172</v>
      </c>
      <c r="ARH312" s="30" t="s">
        <v>172</v>
      </c>
      <c r="ARI312" s="30" t="s">
        <v>172</v>
      </c>
      <c r="ARJ312" s="30" t="s">
        <v>172</v>
      </c>
      <c r="ARK312" s="30" t="s">
        <v>172</v>
      </c>
      <c r="ARL312" s="30" t="s">
        <v>172</v>
      </c>
      <c r="ARM312" s="30" t="s">
        <v>172</v>
      </c>
      <c r="ARN312" s="30" t="s">
        <v>172</v>
      </c>
      <c r="ARO312" s="30" t="s">
        <v>172</v>
      </c>
      <c r="ARP312" s="30" t="s">
        <v>172</v>
      </c>
      <c r="ARQ312" s="30" t="s">
        <v>172</v>
      </c>
      <c r="ARR312" s="30" t="s">
        <v>172</v>
      </c>
      <c r="ARS312" s="30" t="s">
        <v>172</v>
      </c>
      <c r="ART312" s="30" t="s">
        <v>172</v>
      </c>
      <c r="ARU312" s="30" t="s">
        <v>172</v>
      </c>
      <c r="ARV312" s="30" t="s">
        <v>172</v>
      </c>
      <c r="ARW312" s="30" t="s">
        <v>172</v>
      </c>
      <c r="ARX312" s="30" t="s">
        <v>172</v>
      </c>
      <c r="ARY312" s="30" t="s">
        <v>172</v>
      </c>
      <c r="ARZ312" s="30" t="s">
        <v>172</v>
      </c>
      <c r="ASA312" s="30" t="s">
        <v>172</v>
      </c>
      <c r="ASB312" s="30" t="s">
        <v>172</v>
      </c>
      <c r="ASC312" s="30" t="s">
        <v>172</v>
      </c>
      <c r="ASD312" s="30" t="s">
        <v>172</v>
      </c>
      <c r="ASE312" s="30" t="s">
        <v>172</v>
      </c>
      <c r="ASF312" s="30" t="s">
        <v>172</v>
      </c>
      <c r="ASG312" s="30" t="s">
        <v>172</v>
      </c>
      <c r="ASH312" s="30" t="s">
        <v>172</v>
      </c>
      <c r="ASI312" s="30" t="s">
        <v>172</v>
      </c>
      <c r="ASJ312" s="30" t="s">
        <v>172</v>
      </c>
      <c r="ASK312" s="30" t="s">
        <v>172</v>
      </c>
      <c r="ASL312" s="30" t="s">
        <v>172</v>
      </c>
      <c r="ASM312" s="30" t="s">
        <v>172</v>
      </c>
      <c r="ASN312" s="30" t="s">
        <v>172</v>
      </c>
      <c r="ASO312" s="30" t="s">
        <v>172</v>
      </c>
      <c r="ASP312" s="30" t="s">
        <v>172</v>
      </c>
      <c r="ASQ312" s="30" t="s">
        <v>172</v>
      </c>
      <c r="ASR312" s="30" t="s">
        <v>172</v>
      </c>
      <c r="ASS312" s="30" t="s">
        <v>172</v>
      </c>
      <c r="AST312" s="30" t="s">
        <v>172</v>
      </c>
      <c r="ASU312" s="30" t="s">
        <v>172</v>
      </c>
      <c r="ASV312" s="30" t="s">
        <v>172</v>
      </c>
      <c r="ASW312" s="30" t="s">
        <v>172</v>
      </c>
      <c r="ASX312" s="30" t="s">
        <v>172</v>
      </c>
      <c r="ASY312" s="30" t="s">
        <v>172</v>
      </c>
      <c r="ASZ312" s="30" t="s">
        <v>172</v>
      </c>
      <c r="ATA312" s="30" t="s">
        <v>172</v>
      </c>
      <c r="ATB312" s="30" t="s">
        <v>172</v>
      </c>
      <c r="ATC312" s="30" t="s">
        <v>172</v>
      </c>
      <c r="ATD312" s="30" t="s">
        <v>172</v>
      </c>
      <c r="ATE312" s="30" t="s">
        <v>172</v>
      </c>
      <c r="ATF312" s="30" t="s">
        <v>172</v>
      </c>
      <c r="ATG312" s="30" t="s">
        <v>172</v>
      </c>
      <c r="ATH312" s="30" t="s">
        <v>172</v>
      </c>
      <c r="ATI312" s="30" t="s">
        <v>172</v>
      </c>
      <c r="ATJ312" s="30" t="s">
        <v>172</v>
      </c>
      <c r="ATK312" s="30" t="s">
        <v>172</v>
      </c>
      <c r="ATL312" s="30" t="s">
        <v>172</v>
      </c>
      <c r="ATM312" s="30" t="s">
        <v>172</v>
      </c>
      <c r="ATN312" s="30" t="s">
        <v>172</v>
      </c>
      <c r="ATO312" s="30" t="s">
        <v>172</v>
      </c>
      <c r="ATP312" s="30" t="s">
        <v>172</v>
      </c>
      <c r="ATQ312" s="30" t="s">
        <v>172</v>
      </c>
      <c r="ATR312" s="30" t="s">
        <v>172</v>
      </c>
      <c r="ATS312" s="30" t="s">
        <v>172</v>
      </c>
      <c r="ATT312" s="30" t="s">
        <v>172</v>
      </c>
      <c r="ATU312" s="30" t="s">
        <v>172</v>
      </c>
      <c r="ATV312" s="30" t="s">
        <v>172</v>
      </c>
      <c r="ATW312" s="30" t="s">
        <v>172</v>
      </c>
      <c r="ATX312" s="30" t="s">
        <v>172</v>
      </c>
      <c r="ATY312" s="30" t="s">
        <v>172</v>
      </c>
      <c r="ATZ312" s="30" t="s">
        <v>172</v>
      </c>
      <c r="AUA312" s="30" t="s">
        <v>172</v>
      </c>
      <c r="AUB312" s="30" t="s">
        <v>172</v>
      </c>
      <c r="AUC312" s="30" t="s">
        <v>172</v>
      </c>
      <c r="AUD312" s="30" t="s">
        <v>172</v>
      </c>
      <c r="AUE312" s="30" t="s">
        <v>172</v>
      </c>
      <c r="AUF312" s="30" t="s">
        <v>172</v>
      </c>
      <c r="AUG312" s="30" t="s">
        <v>172</v>
      </c>
      <c r="AUH312" s="30" t="s">
        <v>172</v>
      </c>
      <c r="AUI312" s="30" t="s">
        <v>172</v>
      </c>
      <c r="AUJ312" s="30" t="s">
        <v>172</v>
      </c>
      <c r="AUK312" s="30" t="s">
        <v>172</v>
      </c>
      <c r="AUL312" s="30" t="s">
        <v>172</v>
      </c>
      <c r="AUM312" s="30" t="s">
        <v>172</v>
      </c>
      <c r="AUN312" s="30" t="s">
        <v>172</v>
      </c>
      <c r="AUO312" s="30" t="s">
        <v>172</v>
      </c>
      <c r="AUP312" s="30" t="s">
        <v>172</v>
      </c>
      <c r="AUQ312" s="30" t="s">
        <v>172</v>
      </c>
      <c r="AUR312" s="30" t="s">
        <v>172</v>
      </c>
      <c r="AUS312" s="30" t="s">
        <v>172</v>
      </c>
      <c r="AUT312" s="30" t="s">
        <v>172</v>
      </c>
      <c r="AUU312" s="30" t="s">
        <v>172</v>
      </c>
      <c r="AUV312" s="30" t="s">
        <v>172</v>
      </c>
      <c r="AUW312" s="30" t="s">
        <v>172</v>
      </c>
      <c r="AUX312" s="30" t="s">
        <v>172</v>
      </c>
      <c r="AUY312" s="30" t="s">
        <v>172</v>
      </c>
      <c r="AUZ312" s="30" t="s">
        <v>172</v>
      </c>
      <c r="AVA312" s="30" t="s">
        <v>172</v>
      </c>
      <c r="AVB312" s="30" t="s">
        <v>172</v>
      </c>
      <c r="AVC312" s="30" t="s">
        <v>172</v>
      </c>
      <c r="AVD312" s="30" t="s">
        <v>172</v>
      </c>
      <c r="AVE312" s="30" t="s">
        <v>172</v>
      </c>
      <c r="AVF312" s="30" t="s">
        <v>172</v>
      </c>
      <c r="AVG312" s="30" t="s">
        <v>172</v>
      </c>
      <c r="AVH312" s="30" t="s">
        <v>172</v>
      </c>
      <c r="AVI312" s="30" t="s">
        <v>172</v>
      </c>
      <c r="AVJ312" s="30" t="s">
        <v>172</v>
      </c>
      <c r="AVK312" s="30" t="s">
        <v>172</v>
      </c>
      <c r="AVL312" s="30" t="s">
        <v>172</v>
      </c>
      <c r="AVM312" s="30" t="s">
        <v>172</v>
      </c>
      <c r="AVN312" s="30" t="s">
        <v>172</v>
      </c>
      <c r="AVO312" s="30" t="s">
        <v>172</v>
      </c>
      <c r="AVP312" s="30" t="s">
        <v>172</v>
      </c>
      <c r="AVQ312" s="30" t="s">
        <v>172</v>
      </c>
      <c r="AVR312" s="30" t="s">
        <v>172</v>
      </c>
      <c r="AVS312" s="30" t="s">
        <v>172</v>
      </c>
      <c r="AVT312" s="30" t="s">
        <v>172</v>
      </c>
      <c r="AVU312" s="30" t="s">
        <v>172</v>
      </c>
      <c r="AVV312" s="30" t="s">
        <v>172</v>
      </c>
      <c r="AVW312" s="30" t="s">
        <v>172</v>
      </c>
      <c r="AVX312" s="30" t="s">
        <v>172</v>
      </c>
      <c r="AVY312" s="30" t="s">
        <v>172</v>
      </c>
      <c r="AVZ312" s="30" t="s">
        <v>172</v>
      </c>
      <c r="AWA312" s="30" t="s">
        <v>172</v>
      </c>
      <c r="AWB312" s="30" t="s">
        <v>172</v>
      </c>
      <c r="AWC312" s="30" t="s">
        <v>172</v>
      </c>
      <c r="AWD312" s="30" t="s">
        <v>172</v>
      </c>
      <c r="AWE312" s="30" t="s">
        <v>172</v>
      </c>
      <c r="AWF312" s="30" t="s">
        <v>172</v>
      </c>
      <c r="AWG312" s="30" t="s">
        <v>172</v>
      </c>
      <c r="AWH312" s="30" t="s">
        <v>172</v>
      </c>
      <c r="AWI312" s="30" t="s">
        <v>172</v>
      </c>
      <c r="AWJ312" s="30" t="s">
        <v>172</v>
      </c>
      <c r="AWK312" s="30" t="s">
        <v>172</v>
      </c>
      <c r="AWL312" s="30" t="s">
        <v>172</v>
      </c>
      <c r="AWM312" s="30" t="s">
        <v>172</v>
      </c>
      <c r="AWN312" s="30" t="s">
        <v>172</v>
      </c>
      <c r="AWO312" s="30" t="s">
        <v>172</v>
      </c>
      <c r="AWP312" s="30" t="s">
        <v>172</v>
      </c>
      <c r="AWQ312" s="30" t="s">
        <v>172</v>
      </c>
      <c r="AWR312" s="30" t="s">
        <v>172</v>
      </c>
      <c r="AWS312" s="30" t="s">
        <v>172</v>
      </c>
      <c r="AWT312" s="30" t="s">
        <v>172</v>
      </c>
      <c r="AWU312" s="30" t="s">
        <v>172</v>
      </c>
      <c r="AWV312" s="30" t="s">
        <v>172</v>
      </c>
      <c r="AWW312" s="30" t="s">
        <v>172</v>
      </c>
      <c r="AWX312" s="30" t="s">
        <v>172</v>
      </c>
      <c r="AWY312" s="30" t="s">
        <v>172</v>
      </c>
      <c r="AWZ312" s="30" t="s">
        <v>172</v>
      </c>
      <c r="AXA312" s="30" t="s">
        <v>172</v>
      </c>
      <c r="AXB312" s="30" t="s">
        <v>172</v>
      </c>
      <c r="AXC312" s="30" t="s">
        <v>172</v>
      </c>
      <c r="AXD312" s="30" t="s">
        <v>172</v>
      </c>
      <c r="AXE312" s="30" t="s">
        <v>172</v>
      </c>
      <c r="AXF312" s="30" t="s">
        <v>172</v>
      </c>
      <c r="AXG312" s="30" t="s">
        <v>172</v>
      </c>
      <c r="AXH312" s="30" t="s">
        <v>172</v>
      </c>
      <c r="AXI312" s="30" t="s">
        <v>172</v>
      </c>
      <c r="AXJ312" s="30" t="s">
        <v>172</v>
      </c>
      <c r="AXK312" s="30" t="s">
        <v>172</v>
      </c>
      <c r="AXL312" s="30" t="s">
        <v>172</v>
      </c>
      <c r="AXM312" s="30" t="s">
        <v>172</v>
      </c>
      <c r="AXN312" s="30" t="s">
        <v>172</v>
      </c>
      <c r="AXO312" s="30" t="s">
        <v>172</v>
      </c>
      <c r="AXP312" s="30" t="s">
        <v>172</v>
      </c>
      <c r="AXQ312" s="30" t="s">
        <v>172</v>
      </c>
      <c r="AXR312" s="30" t="s">
        <v>172</v>
      </c>
      <c r="AXS312" s="30" t="s">
        <v>172</v>
      </c>
      <c r="AXT312" s="30" t="s">
        <v>172</v>
      </c>
      <c r="AXU312" s="30" t="s">
        <v>172</v>
      </c>
      <c r="AXV312" s="30" t="s">
        <v>172</v>
      </c>
      <c r="AXW312" s="30" t="s">
        <v>172</v>
      </c>
      <c r="AXX312" s="30" t="s">
        <v>172</v>
      </c>
      <c r="AXY312" s="30" t="s">
        <v>172</v>
      </c>
      <c r="AXZ312" s="30" t="s">
        <v>172</v>
      </c>
      <c r="AYA312" s="30" t="s">
        <v>172</v>
      </c>
      <c r="AYB312" s="30" t="s">
        <v>172</v>
      </c>
      <c r="AYC312" s="30" t="s">
        <v>172</v>
      </c>
      <c r="AYD312" s="30" t="s">
        <v>172</v>
      </c>
      <c r="AYE312" s="30" t="s">
        <v>172</v>
      </c>
      <c r="AYF312" s="30" t="s">
        <v>172</v>
      </c>
      <c r="AYG312" s="30" t="s">
        <v>172</v>
      </c>
      <c r="AYH312" s="30" t="s">
        <v>172</v>
      </c>
      <c r="AYI312" s="30" t="s">
        <v>172</v>
      </c>
      <c r="AYJ312" s="30" t="s">
        <v>172</v>
      </c>
      <c r="AYK312" s="30" t="s">
        <v>172</v>
      </c>
      <c r="AYL312" s="30" t="s">
        <v>172</v>
      </c>
      <c r="AYM312" s="30" t="s">
        <v>172</v>
      </c>
      <c r="AYN312" s="30" t="s">
        <v>172</v>
      </c>
      <c r="AYO312" s="30" t="s">
        <v>172</v>
      </c>
      <c r="AYP312" s="30" t="s">
        <v>172</v>
      </c>
      <c r="AYQ312" s="30" t="s">
        <v>172</v>
      </c>
      <c r="AYR312" s="30" t="s">
        <v>172</v>
      </c>
      <c r="AYS312" s="30" t="s">
        <v>172</v>
      </c>
      <c r="AYT312" s="30" t="s">
        <v>172</v>
      </c>
      <c r="AYU312" s="30" t="s">
        <v>172</v>
      </c>
      <c r="AYV312" s="30" t="s">
        <v>172</v>
      </c>
      <c r="AYW312" s="30" t="s">
        <v>172</v>
      </c>
      <c r="AYX312" s="30" t="s">
        <v>172</v>
      </c>
      <c r="AYY312" s="30" t="s">
        <v>172</v>
      </c>
      <c r="AYZ312" s="30" t="s">
        <v>172</v>
      </c>
      <c r="AZA312" s="30" t="s">
        <v>172</v>
      </c>
      <c r="AZB312" s="30" t="s">
        <v>172</v>
      </c>
      <c r="AZC312" s="30" t="s">
        <v>172</v>
      </c>
      <c r="AZD312" s="30" t="s">
        <v>172</v>
      </c>
      <c r="AZE312" s="30" t="s">
        <v>172</v>
      </c>
      <c r="AZF312" s="30" t="s">
        <v>172</v>
      </c>
      <c r="AZG312" s="30" t="s">
        <v>172</v>
      </c>
      <c r="AZH312" s="30" t="s">
        <v>172</v>
      </c>
      <c r="AZI312" s="30" t="s">
        <v>172</v>
      </c>
      <c r="AZJ312" s="30" t="s">
        <v>172</v>
      </c>
      <c r="AZK312" s="30" t="s">
        <v>172</v>
      </c>
      <c r="AZL312" s="30" t="s">
        <v>172</v>
      </c>
      <c r="AZM312" s="30" t="s">
        <v>172</v>
      </c>
      <c r="AZN312" s="30" t="s">
        <v>172</v>
      </c>
      <c r="AZO312" s="30" t="s">
        <v>172</v>
      </c>
      <c r="AZP312" s="30" t="s">
        <v>172</v>
      </c>
      <c r="AZQ312" s="30" t="s">
        <v>172</v>
      </c>
      <c r="AZR312" s="30" t="s">
        <v>172</v>
      </c>
      <c r="AZS312" s="30" t="s">
        <v>172</v>
      </c>
      <c r="AZT312" s="30" t="s">
        <v>172</v>
      </c>
      <c r="AZU312" s="30" t="s">
        <v>172</v>
      </c>
      <c r="AZV312" s="30" t="s">
        <v>172</v>
      </c>
      <c r="AZW312" s="30" t="s">
        <v>172</v>
      </c>
      <c r="AZX312" s="30" t="s">
        <v>172</v>
      </c>
      <c r="AZY312" s="30" t="s">
        <v>172</v>
      </c>
      <c r="AZZ312" s="30" t="s">
        <v>172</v>
      </c>
      <c r="BAA312" s="30" t="s">
        <v>172</v>
      </c>
      <c r="BAB312" s="30" t="s">
        <v>172</v>
      </c>
      <c r="BAC312" s="30" t="s">
        <v>172</v>
      </c>
      <c r="BAD312" s="30" t="s">
        <v>172</v>
      </c>
      <c r="BAE312" s="30" t="s">
        <v>172</v>
      </c>
      <c r="BAF312" s="30" t="s">
        <v>172</v>
      </c>
      <c r="BAG312" s="30" t="s">
        <v>172</v>
      </c>
      <c r="BAH312" s="30" t="s">
        <v>172</v>
      </c>
      <c r="BAI312" s="30" t="s">
        <v>172</v>
      </c>
      <c r="BAJ312" s="30" t="s">
        <v>172</v>
      </c>
      <c r="BAK312" s="30" t="s">
        <v>172</v>
      </c>
      <c r="BAL312" s="30" t="s">
        <v>172</v>
      </c>
      <c r="BAM312" s="30" t="s">
        <v>172</v>
      </c>
      <c r="BAN312" s="30" t="s">
        <v>172</v>
      </c>
      <c r="BAO312" s="30" t="s">
        <v>172</v>
      </c>
      <c r="BAP312" s="30" t="s">
        <v>172</v>
      </c>
      <c r="BAQ312" s="30" t="s">
        <v>172</v>
      </c>
      <c r="BAR312" s="30" t="s">
        <v>172</v>
      </c>
      <c r="BAS312" s="30" t="s">
        <v>172</v>
      </c>
      <c r="BAT312" s="30" t="s">
        <v>172</v>
      </c>
      <c r="BAU312" s="30" t="s">
        <v>172</v>
      </c>
      <c r="BAV312" s="30" t="s">
        <v>172</v>
      </c>
      <c r="BAW312" s="30" t="s">
        <v>172</v>
      </c>
      <c r="BAX312" s="30" t="s">
        <v>172</v>
      </c>
      <c r="BAY312" s="30" t="s">
        <v>172</v>
      </c>
      <c r="BAZ312" s="30" t="s">
        <v>172</v>
      </c>
      <c r="BBA312" s="30" t="s">
        <v>172</v>
      </c>
      <c r="BBB312" s="30" t="s">
        <v>172</v>
      </c>
      <c r="BBC312" s="30" t="s">
        <v>172</v>
      </c>
      <c r="BBD312" s="30" t="s">
        <v>172</v>
      </c>
      <c r="BBE312" s="30" t="s">
        <v>172</v>
      </c>
      <c r="BBF312" s="30" t="s">
        <v>172</v>
      </c>
      <c r="BBG312" s="30" t="s">
        <v>172</v>
      </c>
      <c r="BBH312" s="30" t="s">
        <v>172</v>
      </c>
      <c r="BBI312" s="30" t="s">
        <v>172</v>
      </c>
      <c r="BBJ312" s="30" t="s">
        <v>172</v>
      </c>
      <c r="BBK312" s="30" t="s">
        <v>172</v>
      </c>
      <c r="BBL312" s="30" t="s">
        <v>172</v>
      </c>
      <c r="BBM312" s="30" t="s">
        <v>172</v>
      </c>
      <c r="BBN312" s="30" t="s">
        <v>172</v>
      </c>
      <c r="BBO312" s="30" t="s">
        <v>172</v>
      </c>
      <c r="BBP312" s="30" t="s">
        <v>172</v>
      </c>
      <c r="BBQ312" s="30" t="s">
        <v>172</v>
      </c>
      <c r="BBR312" s="30" t="s">
        <v>172</v>
      </c>
      <c r="BBS312" s="30" t="s">
        <v>172</v>
      </c>
      <c r="BBT312" s="30" t="s">
        <v>172</v>
      </c>
      <c r="BBU312" s="30" t="s">
        <v>172</v>
      </c>
      <c r="BBV312" s="30" t="s">
        <v>172</v>
      </c>
      <c r="BBW312" s="30" t="s">
        <v>172</v>
      </c>
      <c r="BBX312" s="30" t="s">
        <v>172</v>
      </c>
      <c r="BBY312" s="30" t="s">
        <v>172</v>
      </c>
      <c r="BBZ312" s="30" t="s">
        <v>172</v>
      </c>
      <c r="BCA312" s="30" t="s">
        <v>172</v>
      </c>
      <c r="BCB312" s="30" t="s">
        <v>172</v>
      </c>
      <c r="BCC312" s="30" t="s">
        <v>172</v>
      </c>
      <c r="BCD312" s="30" t="s">
        <v>172</v>
      </c>
      <c r="BCE312" s="30" t="s">
        <v>172</v>
      </c>
      <c r="BCF312" s="30" t="s">
        <v>172</v>
      </c>
      <c r="BCG312" s="30" t="s">
        <v>172</v>
      </c>
      <c r="BCH312" s="30" t="s">
        <v>172</v>
      </c>
      <c r="BCI312" s="30" t="s">
        <v>172</v>
      </c>
      <c r="BCJ312" s="30" t="s">
        <v>172</v>
      </c>
      <c r="BCK312" s="30" t="s">
        <v>172</v>
      </c>
      <c r="BCL312" s="30" t="s">
        <v>172</v>
      </c>
      <c r="BCM312" s="30" t="s">
        <v>172</v>
      </c>
      <c r="BCN312" s="30" t="s">
        <v>172</v>
      </c>
      <c r="BCO312" s="30" t="s">
        <v>172</v>
      </c>
      <c r="BCP312" s="30" t="s">
        <v>172</v>
      </c>
      <c r="BCQ312" s="30" t="s">
        <v>172</v>
      </c>
      <c r="BCR312" s="30" t="s">
        <v>172</v>
      </c>
      <c r="BCS312" s="30" t="s">
        <v>172</v>
      </c>
      <c r="BCT312" s="30" t="s">
        <v>172</v>
      </c>
      <c r="BCU312" s="30" t="s">
        <v>172</v>
      </c>
      <c r="BCV312" s="30" t="s">
        <v>172</v>
      </c>
      <c r="BCW312" s="30" t="s">
        <v>172</v>
      </c>
      <c r="BCX312" s="30" t="s">
        <v>172</v>
      </c>
      <c r="BCY312" s="30" t="s">
        <v>172</v>
      </c>
      <c r="BCZ312" s="30" t="s">
        <v>172</v>
      </c>
      <c r="BDA312" s="30" t="s">
        <v>172</v>
      </c>
      <c r="BDB312" s="30" t="s">
        <v>172</v>
      </c>
      <c r="BDC312" s="30" t="s">
        <v>172</v>
      </c>
      <c r="BDD312" s="30" t="s">
        <v>172</v>
      </c>
      <c r="BDE312" s="30" t="s">
        <v>172</v>
      </c>
      <c r="BDF312" s="30" t="s">
        <v>172</v>
      </c>
      <c r="BDG312" s="30" t="s">
        <v>172</v>
      </c>
      <c r="BDH312" s="30" t="s">
        <v>172</v>
      </c>
      <c r="BDI312" s="30" t="s">
        <v>172</v>
      </c>
      <c r="BDJ312" s="30" t="s">
        <v>172</v>
      </c>
      <c r="BDK312" s="30" t="s">
        <v>172</v>
      </c>
      <c r="BDL312" s="30" t="s">
        <v>172</v>
      </c>
      <c r="BDM312" s="30" t="s">
        <v>172</v>
      </c>
      <c r="BDN312" s="30" t="s">
        <v>172</v>
      </c>
      <c r="BDO312" s="30" t="s">
        <v>172</v>
      </c>
      <c r="BDP312" s="30" t="s">
        <v>172</v>
      </c>
      <c r="BDQ312" s="30" t="s">
        <v>172</v>
      </c>
      <c r="BDR312" s="30" t="s">
        <v>172</v>
      </c>
      <c r="BDS312" s="30" t="s">
        <v>172</v>
      </c>
      <c r="BDT312" s="30" t="s">
        <v>172</v>
      </c>
      <c r="BDU312" s="30" t="s">
        <v>172</v>
      </c>
      <c r="BDV312" s="30" t="s">
        <v>172</v>
      </c>
      <c r="BDW312" s="30" t="s">
        <v>172</v>
      </c>
      <c r="BDX312" s="30" t="s">
        <v>172</v>
      </c>
      <c r="BDY312" s="30" t="s">
        <v>172</v>
      </c>
      <c r="BDZ312" s="30" t="s">
        <v>172</v>
      </c>
      <c r="BEA312" s="30" t="s">
        <v>172</v>
      </c>
      <c r="BEB312" s="30" t="s">
        <v>172</v>
      </c>
      <c r="BEC312" s="30" t="s">
        <v>172</v>
      </c>
      <c r="BED312" s="30" t="s">
        <v>172</v>
      </c>
      <c r="BEE312" s="30" t="s">
        <v>172</v>
      </c>
      <c r="BEF312" s="30" t="s">
        <v>172</v>
      </c>
      <c r="BEG312" s="30" t="s">
        <v>172</v>
      </c>
      <c r="BEH312" s="30" t="s">
        <v>172</v>
      </c>
      <c r="BEI312" s="30" t="s">
        <v>172</v>
      </c>
      <c r="BEJ312" s="30" t="s">
        <v>172</v>
      </c>
      <c r="BEK312" s="30" t="s">
        <v>172</v>
      </c>
      <c r="BEL312" s="30" t="s">
        <v>172</v>
      </c>
      <c r="BEM312" s="30" t="s">
        <v>172</v>
      </c>
      <c r="BEN312" s="30" t="s">
        <v>172</v>
      </c>
      <c r="BEO312" s="30" t="s">
        <v>172</v>
      </c>
      <c r="BEP312" s="30" t="s">
        <v>172</v>
      </c>
      <c r="BEQ312" s="30" t="s">
        <v>172</v>
      </c>
      <c r="BER312" s="30" t="s">
        <v>172</v>
      </c>
      <c r="BES312" s="30" t="s">
        <v>172</v>
      </c>
      <c r="BET312" s="30" t="s">
        <v>172</v>
      </c>
      <c r="BEU312" s="30" t="s">
        <v>172</v>
      </c>
      <c r="BEV312" s="30" t="s">
        <v>172</v>
      </c>
      <c r="BEW312" s="30" t="s">
        <v>172</v>
      </c>
      <c r="BEX312" s="30" t="s">
        <v>172</v>
      </c>
      <c r="BEY312" s="30" t="s">
        <v>172</v>
      </c>
      <c r="BEZ312" s="30" t="s">
        <v>172</v>
      </c>
      <c r="BFA312" s="30" t="s">
        <v>172</v>
      </c>
      <c r="BFB312" s="30" t="s">
        <v>172</v>
      </c>
      <c r="BFC312" s="30" t="s">
        <v>172</v>
      </c>
      <c r="BFD312" s="30" t="s">
        <v>172</v>
      </c>
      <c r="BFE312" s="30" t="s">
        <v>172</v>
      </c>
      <c r="BFF312" s="30" t="s">
        <v>172</v>
      </c>
      <c r="BFG312" s="30" t="s">
        <v>172</v>
      </c>
      <c r="BFH312" s="30" t="s">
        <v>172</v>
      </c>
      <c r="BFI312" s="30" t="s">
        <v>172</v>
      </c>
      <c r="BFJ312" s="30" t="s">
        <v>172</v>
      </c>
      <c r="BFK312" s="30" t="s">
        <v>172</v>
      </c>
      <c r="BFL312" s="30" t="s">
        <v>172</v>
      </c>
      <c r="BFM312" s="30" t="s">
        <v>172</v>
      </c>
      <c r="BFN312" s="30" t="s">
        <v>172</v>
      </c>
      <c r="BFO312" s="30" t="s">
        <v>172</v>
      </c>
      <c r="BFP312" s="30" t="s">
        <v>172</v>
      </c>
      <c r="BFQ312" s="30" t="s">
        <v>172</v>
      </c>
      <c r="BFR312" s="30" t="s">
        <v>172</v>
      </c>
      <c r="BFS312" s="30" t="s">
        <v>172</v>
      </c>
      <c r="BFT312" s="30" t="s">
        <v>172</v>
      </c>
      <c r="BFU312" s="30" t="s">
        <v>172</v>
      </c>
      <c r="BFV312" s="30" t="s">
        <v>172</v>
      </c>
      <c r="BFW312" s="30" t="s">
        <v>172</v>
      </c>
      <c r="BFX312" s="30" t="s">
        <v>172</v>
      </c>
      <c r="BFY312" s="30" t="s">
        <v>172</v>
      </c>
      <c r="BFZ312" s="30" t="s">
        <v>172</v>
      </c>
      <c r="BGA312" s="30" t="s">
        <v>172</v>
      </c>
      <c r="BGB312" s="30" t="s">
        <v>172</v>
      </c>
      <c r="BGC312" s="30" t="s">
        <v>172</v>
      </c>
      <c r="BGD312" s="30" t="s">
        <v>172</v>
      </c>
      <c r="BGE312" s="30" t="s">
        <v>172</v>
      </c>
      <c r="BGF312" s="30" t="s">
        <v>172</v>
      </c>
      <c r="BGG312" s="30" t="s">
        <v>172</v>
      </c>
      <c r="BGH312" s="30" t="s">
        <v>172</v>
      </c>
      <c r="BGI312" s="30" t="s">
        <v>172</v>
      </c>
      <c r="BGJ312" s="30" t="s">
        <v>172</v>
      </c>
      <c r="BGK312" s="30" t="s">
        <v>172</v>
      </c>
      <c r="BGL312" s="30" t="s">
        <v>172</v>
      </c>
      <c r="BGM312" s="30" t="s">
        <v>172</v>
      </c>
      <c r="BGN312" s="30" t="s">
        <v>172</v>
      </c>
      <c r="BGO312" s="30" t="s">
        <v>172</v>
      </c>
      <c r="BGP312" s="30" t="s">
        <v>172</v>
      </c>
      <c r="BGQ312" s="30" t="s">
        <v>172</v>
      </c>
      <c r="BGR312" s="30" t="s">
        <v>172</v>
      </c>
      <c r="BGS312" s="30" t="s">
        <v>172</v>
      </c>
      <c r="BGT312" s="30" t="s">
        <v>172</v>
      </c>
      <c r="BGU312" s="30" t="s">
        <v>172</v>
      </c>
      <c r="BGV312" s="30" t="s">
        <v>172</v>
      </c>
      <c r="BGW312" s="30" t="s">
        <v>172</v>
      </c>
      <c r="BGX312" s="30" t="s">
        <v>172</v>
      </c>
      <c r="BGY312" s="30" t="s">
        <v>172</v>
      </c>
      <c r="BGZ312" s="30" t="s">
        <v>172</v>
      </c>
      <c r="BHA312" s="30" t="s">
        <v>172</v>
      </c>
      <c r="BHB312" s="30" t="s">
        <v>172</v>
      </c>
      <c r="BHC312" s="30" t="s">
        <v>172</v>
      </c>
      <c r="BHD312" s="30" t="s">
        <v>172</v>
      </c>
      <c r="BHE312" s="30" t="s">
        <v>172</v>
      </c>
      <c r="BHF312" s="30" t="s">
        <v>172</v>
      </c>
      <c r="BHG312" s="30" t="s">
        <v>172</v>
      </c>
      <c r="BHH312" s="30" t="s">
        <v>172</v>
      </c>
      <c r="BHI312" s="30" t="s">
        <v>172</v>
      </c>
      <c r="BHJ312" s="30" t="s">
        <v>172</v>
      </c>
      <c r="BHK312" s="30" t="s">
        <v>172</v>
      </c>
      <c r="BHL312" s="30" t="s">
        <v>172</v>
      </c>
      <c r="BHM312" s="30" t="s">
        <v>172</v>
      </c>
      <c r="BHN312" s="30" t="s">
        <v>172</v>
      </c>
      <c r="BHO312" s="30" t="s">
        <v>172</v>
      </c>
      <c r="BHP312" s="30" t="s">
        <v>172</v>
      </c>
      <c r="BHQ312" s="30" t="s">
        <v>172</v>
      </c>
      <c r="BHR312" s="30" t="s">
        <v>172</v>
      </c>
      <c r="BHS312" s="30" t="s">
        <v>172</v>
      </c>
      <c r="BHT312" s="30" t="s">
        <v>172</v>
      </c>
      <c r="BHU312" s="30" t="s">
        <v>172</v>
      </c>
      <c r="BHV312" s="30" t="s">
        <v>172</v>
      </c>
      <c r="BHW312" s="30" t="s">
        <v>172</v>
      </c>
      <c r="BHX312" s="30" t="s">
        <v>172</v>
      </c>
      <c r="BHY312" s="30" t="s">
        <v>172</v>
      </c>
      <c r="BHZ312" s="30" t="s">
        <v>172</v>
      </c>
      <c r="BIA312" s="30" t="s">
        <v>172</v>
      </c>
      <c r="BIB312" s="30" t="s">
        <v>172</v>
      </c>
      <c r="BIC312" s="30" t="s">
        <v>172</v>
      </c>
      <c r="BID312" s="30" t="s">
        <v>172</v>
      </c>
      <c r="BIE312" s="30" t="s">
        <v>172</v>
      </c>
      <c r="BIF312" s="30" t="s">
        <v>172</v>
      </c>
      <c r="BIG312" s="30" t="s">
        <v>172</v>
      </c>
      <c r="BIH312" s="30" t="s">
        <v>172</v>
      </c>
      <c r="BII312" s="30" t="s">
        <v>172</v>
      </c>
      <c r="BIJ312" s="30" t="s">
        <v>172</v>
      </c>
      <c r="BIK312" s="30" t="s">
        <v>172</v>
      </c>
      <c r="BIL312" s="30" t="s">
        <v>172</v>
      </c>
      <c r="BIM312" s="30" t="s">
        <v>172</v>
      </c>
      <c r="BIN312" s="30" t="s">
        <v>172</v>
      </c>
      <c r="BIO312" s="30" t="s">
        <v>172</v>
      </c>
      <c r="BIP312" s="30" t="s">
        <v>172</v>
      </c>
      <c r="BIQ312" s="30" t="s">
        <v>172</v>
      </c>
      <c r="BIR312" s="30" t="s">
        <v>172</v>
      </c>
      <c r="BIS312" s="30" t="s">
        <v>172</v>
      </c>
      <c r="BIT312" s="30" t="s">
        <v>172</v>
      </c>
      <c r="BIU312" s="30" t="s">
        <v>172</v>
      </c>
      <c r="BIV312" s="30" t="s">
        <v>172</v>
      </c>
      <c r="BIW312" s="30" t="s">
        <v>172</v>
      </c>
      <c r="BIX312" s="30" t="s">
        <v>172</v>
      </c>
      <c r="BIY312" s="30" t="s">
        <v>172</v>
      </c>
      <c r="BIZ312" s="30" t="s">
        <v>172</v>
      </c>
      <c r="BJA312" s="30" t="s">
        <v>172</v>
      </c>
      <c r="BJB312" s="30" t="s">
        <v>172</v>
      </c>
      <c r="BJC312" s="30" t="s">
        <v>172</v>
      </c>
      <c r="BJD312" s="30" t="s">
        <v>172</v>
      </c>
      <c r="BJE312" s="30" t="s">
        <v>172</v>
      </c>
      <c r="BJF312" s="30" t="s">
        <v>172</v>
      </c>
      <c r="BJG312" s="30" t="s">
        <v>172</v>
      </c>
      <c r="BJH312" s="30" t="s">
        <v>172</v>
      </c>
      <c r="BJI312" s="30" t="s">
        <v>172</v>
      </c>
      <c r="BJJ312" s="30" t="s">
        <v>172</v>
      </c>
      <c r="BJK312" s="30" t="s">
        <v>172</v>
      </c>
      <c r="BJL312" s="30" t="s">
        <v>172</v>
      </c>
      <c r="BJM312" s="30" t="s">
        <v>172</v>
      </c>
      <c r="BJN312" s="30" t="s">
        <v>172</v>
      </c>
      <c r="BJO312" s="30" t="s">
        <v>172</v>
      </c>
      <c r="BJP312" s="30" t="s">
        <v>172</v>
      </c>
      <c r="BJQ312" s="30" t="s">
        <v>172</v>
      </c>
      <c r="BJR312" s="30" t="s">
        <v>172</v>
      </c>
      <c r="BJS312" s="30" t="s">
        <v>172</v>
      </c>
      <c r="BJT312" s="30" t="s">
        <v>172</v>
      </c>
      <c r="BJU312" s="30" t="s">
        <v>172</v>
      </c>
      <c r="BJV312" s="30" t="s">
        <v>172</v>
      </c>
      <c r="BJW312" s="30" t="s">
        <v>172</v>
      </c>
      <c r="BJX312" s="30" t="s">
        <v>172</v>
      </c>
      <c r="BJY312" s="30" t="s">
        <v>172</v>
      </c>
      <c r="BJZ312" s="30" t="s">
        <v>172</v>
      </c>
      <c r="BKA312" s="30" t="s">
        <v>172</v>
      </c>
      <c r="BKB312" s="30" t="s">
        <v>172</v>
      </c>
      <c r="BKC312" s="30" t="s">
        <v>172</v>
      </c>
      <c r="BKD312" s="30" t="s">
        <v>172</v>
      </c>
      <c r="BKE312" s="30" t="s">
        <v>172</v>
      </c>
      <c r="BKF312" s="30" t="s">
        <v>172</v>
      </c>
      <c r="BKG312" s="30" t="s">
        <v>172</v>
      </c>
      <c r="BKH312" s="30" t="s">
        <v>172</v>
      </c>
      <c r="BKI312" s="30" t="s">
        <v>172</v>
      </c>
      <c r="BKJ312" s="30" t="s">
        <v>172</v>
      </c>
      <c r="BKK312" s="30" t="s">
        <v>172</v>
      </c>
      <c r="BKL312" s="30" t="s">
        <v>172</v>
      </c>
      <c r="BKM312" s="30" t="s">
        <v>172</v>
      </c>
      <c r="BKN312" s="30" t="s">
        <v>172</v>
      </c>
      <c r="BKO312" s="30" t="s">
        <v>172</v>
      </c>
      <c r="BKP312" s="30" t="s">
        <v>172</v>
      </c>
      <c r="BKQ312" s="30" t="s">
        <v>172</v>
      </c>
      <c r="BKR312" s="30" t="s">
        <v>172</v>
      </c>
      <c r="BKS312" s="30" t="s">
        <v>172</v>
      </c>
      <c r="BKT312" s="30" t="s">
        <v>172</v>
      </c>
      <c r="BKU312" s="30" t="s">
        <v>172</v>
      </c>
      <c r="BKV312" s="30" t="s">
        <v>172</v>
      </c>
      <c r="BKW312" s="30" t="s">
        <v>172</v>
      </c>
      <c r="BKX312" s="30" t="s">
        <v>172</v>
      </c>
      <c r="BKY312" s="30" t="s">
        <v>172</v>
      </c>
      <c r="BKZ312" s="30" t="s">
        <v>172</v>
      </c>
      <c r="BLA312" s="30" t="s">
        <v>172</v>
      </c>
      <c r="BLB312" s="30" t="s">
        <v>172</v>
      </c>
      <c r="BLC312" s="30" t="s">
        <v>172</v>
      </c>
      <c r="BLD312" s="30" t="s">
        <v>172</v>
      </c>
      <c r="BLE312" s="30" t="s">
        <v>172</v>
      </c>
      <c r="BLF312" s="30" t="s">
        <v>172</v>
      </c>
      <c r="BLG312" s="30" t="s">
        <v>172</v>
      </c>
      <c r="BLH312" s="30" t="s">
        <v>172</v>
      </c>
      <c r="BLI312" s="30" t="s">
        <v>172</v>
      </c>
      <c r="BLJ312" s="30" t="s">
        <v>172</v>
      </c>
      <c r="BLK312" s="30" t="s">
        <v>172</v>
      </c>
      <c r="BLL312" s="30" t="s">
        <v>172</v>
      </c>
      <c r="BLM312" s="30" t="s">
        <v>172</v>
      </c>
      <c r="BLN312" s="30" t="s">
        <v>172</v>
      </c>
      <c r="BLO312" s="30" t="s">
        <v>172</v>
      </c>
      <c r="BLP312" s="30" t="s">
        <v>172</v>
      </c>
      <c r="BLQ312" s="30" t="s">
        <v>172</v>
      </c>
      <c r="BLR312" s="30" t="s">
        <v>172</v>
      </c>
      <c r="BLS312" s="30" t="s">
        <v>172</v>
      </c>
      <c r="BLT312" s="30" t="s">
        <v>172</v>
      </c>
      <c r="BLU312" s="30" t="s">
        <v>172</v>
      </c>
      <c r="BLV312" s="30" t="s">
        <v>172</v>
      </c>
      <c r="BLW312" s="30" t="s">
        <v>172</v>
      </c>
      <c r="BLX312" s="30" t="s">
        <v>172</v>
      </c>
      <c r="BLY312" s="30" t="s">
        <v>172</v>
      </c>
      <c r="BLZ312" s="30" t="s">
        <v>172</v>
      </c>
      <c r="BMA312" s="30" t="s">
        <v>172</v>
      </c>
      <c r="BMB312" s="30" t="s">
        <v>172</v>
      </c>
      <c r="BMC312" s="30" t="s">
        <v>172</v>
      </c>
      <c r="BMD312" s="30" t="s">
        <v>172</v>
      </c>
      <c r="BME312" s="30" t="s">
        <v>172</v>
      </c>
      <c r="BMF312" s="30" t="s">
        <v>172</v>
      </c>
      <c r="BMG312" s="30" t="s">
        <v>172</v>
      </c>
      <c r="BMH312" s="30" t="s">
        <v>172</v>
      </c>
      <c r="BMI312" s="30" t="s">
        <v>172</v>
      </c>
      <c r="BMJ312" s="30" t="s">
        <v>172</v>
      </c>
      <c r="BMK312" s="30" t="s">
        <v>172</v>
      </c>
      <c r="BML312" s="30" t="s">
        <v>172</v>
      </c>
      <c r="BMM312" s="30" t="s">
        <v>172</v>
      </c>
      <c r="BMN312" s="30" t="s">
        <v>172</v>
      </c>
      <c r="BMO312" s="30" t="s">
        <v>172</v>
      </c>
      <c r="BMP312" s="30" t="s">
        <v>172</v>
      </c>
      <c r="BMQ312" s="30" t="s">
        <v>172</v>
      </c>
      <c r="BMR312" s="30" t="s">
        <v>172</v>
      </c>
      <c r="BMS312" s="30" t="s">
        <v>172</v>
      </c>
      <c r="BMT312" s="30" t="s">
        <v>172</v>
      </c>
      <c r="BMU312" s="30" t="s">
        <v>172</v>
      </c>
      <c r="BMV312" s="30" t="s">
        <v>172</v>
      </c>
      <c r="BMW312" s="30" t="s">
        <v>172</v>
      </c>
      <c r="BMX312" s="30" t="s">
        <v>172</v>
      </c>
      <c r="BMY312" s="30" t="s">
        <v>172</v>
      </c>
      <c r="BMZ312" s="30" t="s">
        <v>172</v>
      </c>
      <c r="BNA312" s="30" t="s">
        <v>172</v>
      </c>
      <c r="BNB312" s="30" t="s">
        <v>172</v>
      </c>
      <c r="BNC312" s="30" t="s">
        <v>172</v>
      </c>
      <c r="BND312" s="30" t="s">
        <v>172</v>
      </c>
      <c r="BNE312" s="30" t="s">
        <v>172</v>
      </c>
      <c r="BNF312" s="30" t="s">
        <v>172</v>
      </c>
      <c r="BNG312" s="30" t="s">
        <v>172</v>
      </c>
      <c r="BNH312" s="30" t="s">
        <v>172</v>
      </c>
      <c r="BNI312" s="30" t="s">
        <v>172</v>
      </c>
      <c r="BNJ312" s="30" t="s">
        <v>172</v>
      </c>
      <c r="BNK312" s="30" t="s">
        <v>172</v>
      </c>
      <c r="BNL312" s="30" t="s">
        <v>172</v>
      </c>
      <c r="BNM312" s="30" t="s">
        <v>172</v>
      </c>
      <c r="BNN312" s="30" t="s">
        <v>172</v>
      </c>
      <c r="BNO312" s="30" t="s">
        <v>172</v>
      </c>
      <c r="BNP312" s="30" t="s">
        <v>172</v>
      </c>
      <c r="BNQ312" s="30" t="s">
        <v>172</v>
      </c>
      <c r="BNR312" s="30" t="s">
        <v>172</v>
      </c>
      <c r="BNS312" s="30" t="s">
        <v>172</v>
      </c>
      <c r="BNT312" s="30" t="s">
        <v>172</v>
      </c>
      <c r="BNU312" s="30" t="s">
        <v>172</v>
      </c>
      <c r="BNV312" s="30" t="s">
        <v>172</v>
      </c>
      <c r="BNW312" s="30" t="s">
        <v>172</v>
      </c>
      <c r="BNX312" s="30" t="s">
        <v>172</v>
      </c>
      <c r="BNY312" s="30" t="s">
        <v>172</v>
      </c>
      <c r="BNZ312" s="30" t="s">
        <v>172</v>
      </c>
      <c r="BOA312" s="30" t="s">
        <v>172</v>
      </c>
      <c r="BOB312" s="30" t="s">
        <v>172</v>
      </c>
      <c r="BOC312" s="30" t="s">
        <v>172</v>
      </c>
      <c r="BOD312" s="30" t="s">
        <v>172</v>
      </c>
      <c r="BOE312" s="30" t="s">
        <v>172</v>
      </c>
      <c r="BOF312" s="30" t="s">
        <v>172</v>
      </c>
      <c r="BOG312" s="30" t="s">
        <v>172</v>
      </c>
      <c r="BOH312" s="30" t="s">
        <v>172</v>
      </c>
      <c r="BOI312" s="30" t="s">
        <v>172</v>
      </c>
      <c r="BOJ312" s="30" t="s">
        <v>172</v>
      </c>
      <c r="BOK312" s="30" t="s">
        <v>172</v>
      </c>
      <c r="BOL312" s="30" t="s">
        <v>172</v>
      </c>
      <c r="BOM312" s="30" t="s">
        <v>172</v>
      </c>
      <c r="BON312" s="30" t="s">
        <v>172</v>
      </c>
      <c r="BOO312" s="30" t="s">
        <v>172</v>
      </c>
      <c r="BOP312" s="30" t="s">
        <v>172</v>
      </c>
      <c r="BOQ312" s="30" t="s">
        <v>172</v>
      </c>
      <c r="BOR312" s="30" t="s">
        <v>172</v>
      </c>
      <c r="BOS312" s="30" t="s">
        <v>172</v>
      </c>
      <c r="BOT312" s="30" t="s">
        <v>172</v>
      </c>
      <c r="BOU312" s="30" t="s">
        <v>172</v>
      </c>
      <c r="BOV312" s="30" t="s">
        <v>172</v>
      </c>
      <c r="BOW312" s="30" t="s">
        <v>172</v>
      </c>
      <c r="BOX312" s="30" t="s">
        <v>172</v>
      </c>
      <c r="BOY312" s="30" t="s">
        <v>172</v>
      </c>
      <c r="BOZ312" s="30" t="s">
        <v>172</v>
      </c>
      <c r="BPA312" s="30" t="s">
        <v>172</v>
      </c>
      <c r="BPB312" s="30" t="s">
        <v>172</v>
      </c>
      <c r="BPC312" s="30" t="s">
        <v>172</v>
      </c>
      <c r="BPD312" s="30" t="s">
        <v>172</v>
      </c>
      <c r="BPE312" s="30" t="s">
        <v>172</v>
      </c>
      <c r="BPF312" s="30" t="s">
        <v>172</v>
      </c>
      <c r="BPG312" s="30" t="s">
        <v>172</v>
      </c>
      <c r="BPH312" s="30" t="s">
        <v>172</v>
      </c>
      <c r="BPI312" s="30" t="s">
        <v>172</v>
      </c>
      <c r="BPJ312" s="30" t="s">
        <v>172</v>
      </c>
      <c r="BPK312" s="30" t="s">
        <v>172</v>
      </c>
      <c r="BPL312" s="30" t="s">
        <v>172</v>
      </c>
      <c r="BPM312" s="30" t="s">
        <v>172</v>
      </c>
      <c r="BPN312" s="30" t="s">
        <v>172</v>
      </c>
      <c r="BPO312" s="30" t="s">
        <v>172</v>
      </c>
      <c r="BPP312" s="30" t="s">
        <v>172</v>
      </c>
      <c r="BPQ312" s="30" t="s">
        <v>172</v>
      </c>
      <c r="BPR312" s="30" t="s">
        <v>172</v>
      </c>
      <c r="BPS312" s="30" t="s">
        <v>172</v>
      </c>
      <c r="BPT312" s="30" t="s">
        <v>172</v>
      </c>
      <c r="BPU312" s="30" t="s">
        <v>172</v>
      </c>
      <c r="BPV312" s="30" t="s">
        <v>172</v>
      </c>
      <c r="BPW312" s="30" t="s">
        <v>172</v>
      </c>
      <c r="BPX312" s="30" t="s">
        <v>172</v>
      </c>
      <c r="BPY312" s="30" t="s">
        <v>172</v>
      </c>
      <c r="BPZ312" s="30" t="s">
        <v>172</v>
      </c>
      <c r="BQA312" s="30" t="s">
        <v>172</v>
      </c>
      <c r="BQB312" s="30" t="s">
        <v>172</v>
      </c>
      <c r="BQC312" s="30" t="s">
        <v>172</v>
      </c>
      <c r="BQD312" s="30" t="s">
        <v>172</v>
      </c>
      <c r="BQE312" s="30" t="s">
        <v>172</v>
      </c>
      <c r="BQF312" s="30" t="s">
        <v>172</v>
      </c>
      <c r="BQG312" s="30" t="s">
        <v>172</v>
      </c>
      <c r="BQH312" s="30" t="s">
        <v>172</v>
      </c>
      <c r="BQI312" s="30" t="s">
        <v>172</v>
      </c>
      <c r="BQJ312" s="30" t="s">
        <v>172</v>
      </c>
      <c r="BQK312" s="30" t="s">
        <v>172</v>
      </c>
      <c r="BQL312" s="30" t="s">
        <v>172</v>
      </c>
      <c r="BQM312" s="30" t="s">
        <v>172</v>
      </c>
      <c r="BQN312" s="30" t="s">
        <v>172</v>
      </c>
      <c r="BQO312" s="30" t="s">
        <v>172</v>
      </c>
      <c r="BQP312" s="30" t="s">
        <v>172</v>
      </c>
      <c r="BQQ312" s="30" t="s">
        <v>172</v>
      </c>
      <c r="BQR312" s="30" t="s">
        <v>172</v>
      </c>
      <c r="BQS312" s="30" t="s">
        <v>172</v>
      </c>
      <c r="BQT312" s="30" t="s">
        <v>172</v>
      </c>
      <c r="BQU312" s="30" t="s">
        <v>172</v>
      </c>
      <c r="BQV312" s="30" t="s">
        <v>172</v>
      </c>
      <c r="BQW312" s="30" t="s">
        <v>172</v>
      </c>
      <c r="BQX312" s="30" t="s">
        <v>172</v>
      </c>
      <c r="BQY312" s="30" t="s">
        <v>172</v>
      </c>
      <c r="BQZ312" s="30" t="s">
        <v>172</v>
      </c>
      <c r="BRA312" s="30" t="s">
        <v>172</v>
      </c>
      <c r="BRB312" s="30" t="s">
        <v>172</v>
      </c>
      <c r="BRC312" s="30" t="s">
        <v>172</v>
      </c>
      <c r="BRD312" s="30" t="s">
        <v>172</v>
      </c>
      <c r="BRE312" s="30" t="s">
        <v>172</v>
      </c>
      <c r="BRF312" s="30" t="s">
        <v>172</v>
      </c>
      <c r="BRG312" s="30" t="s">
        <v>172</v>
      </c>
      <c r="BRH312" s="30" t="s">
        <v>172</v>
      </c>
      <c r="BRI312" s="30" t="s">
        <v>172</v>
      </c>
      <c r="BRJ312" s="30" t="s">
        <v>172</v>
      </c>
      <c r="BRK312" s="30" t="s">
        <v>172</v>
      </c>
      <c r="BRL312" s="30" t="s">
        <v>172</v>
      </c>
      <c r="BRM312" s="30" t="s">
        <v>172</v>
      </c>
      <c r="BRN312" s="30" t="s">
        <v>172</v>
      </c>
      <c r="BRO312" s="30" t="s">
        <v>172</v>
      </c>
      <c r="BRP312" s="30" t="s">
        <v>172</v>
      </c>
      <c r="BRQ312" s="30" t="s">
        <v>172</v>
      </c>
      <c r="BRR312" s="30" t="s">
        <v>172</v>
      </c>
      <c r="BRS312" s="30" t="s">
        <v>172</v>
      </c>
      <c r="BRT312" s="30" t="s">
        <v>172</v>
      </c>
      <c r="BRU312" s="30" t="s">
        <v>172</v>
      </c>
      <c r="BRV312" s="30" t="s">
        <v>172</v>
      </c>
      <c r="BRW312" s="30" t="s">
        <v>172</v>
      </c>
      <c r="BRX312" s="30" t="s">
        <v>172</v>
      </c>
      <c r="BRY312" s="30" t="s">
        <v>172</v>
      </c>
      <c r="BRZ312" s="30" t="s">
        <v>172</v>
      </c>
      <c r="BSA312" s="30" t="s">
        <v>172</v>
      </c>
      <c r="BSB312" s="30" t="s">
        <v>172</v>
      </c>
      <c r="BSC312" s="30" t="s">
        <v>172</v>
      </c>
      <c r="BSD312" s="30" t="s">
        <v>172</v>
      </c>
      <c r="BSE312" s="30" t="s">
        <v>172</v>
      </c>
      <c r="BSF312" s="30" t="s">
        <v>172</v>
      </c>
      <c r="BSG312" s="30" t="s">
        <v>172</v>
      </c>
      <c r="BSH312" s="30" t="s">
        <v>172</v>
      </c>
      <c r="BSI312" s="30" t="s">
        <v>172</v>
      </c>
      <c r="BSJ312" s="30" t="s">
        <v>172</v>
      </c>
      <c r="BSK312" s="30" t="s">
        <v>172</v>
      </c>
      <c r="BSL312" s="30" t="s">
        <v>172</v>
      </c>
      <c r="BSM312" s="30" t="s">
        <v>172</v>
      </c>
      <c r="BSN312" s="30" t="s">
        <v>172</v>
      </c>
      <c r="BSO312" s="30" t="s">
        <v>172</v>
      </c>
      <c r="BSP312" s="30" t="s">
        <v>172</v>
      </c>
      <c r="BSQ312" s="30" t="s">
        <v>172</v>
      </c>
      <c r="BSR312" s="30" t="s">
        <v>172</v>
      </c>
      <c r="BSS312" s="30" t="s">
        <v>172</v>
      </c>
      <c r="BST312" s="30" t="s">
        <v>172</v>
      </c>
      <c r="BSU312" s="30" t="s">
        <v>172</v>
      </c>
      <c r="BSV312" s="30" t="s">
        <v>172</v>
      </c>
      <c r="BSW312" s="30" t="s">
        <v>172</v>
      </c>
      <c r="BSX312" s="30" t="s">
        <v>172</v>
      </c>
      <c r="BSY312" s="30" t="s">
        <v>172</v>
      </c>
      <c r="BSZ312" s="30" t="s">
        <v>172</v>
      </c>
      <c r="BTA312" s="30" t="s">
        <v>172</v>
      </c>
      <c r="BTB312" s="30" t="s">
        <v>172</v>
      </c>
      <c r="BTC312" s="30" t="s">
        <v>172</v>
      </c>
      <c r="BTD312" s="30" t="s">
        <v>172</v>
      </c>
      <c r="BTE312" s="30" t="s">
        <v>172</v>
      </c>
      <c r="BTF312" s="30" t="s">
        <v>172</v>
      </c>
      <c r="BTG312" s="30" t="s">
        <v>172</v>
      </c>
      <c r="BTH312" s="30" t="s">
        <v>172</v>
      </c>
      <c r="BTI312" s="30" t="s">
        <v>172</v>
      </c>
      <c r="BTJ312" s="30" t="s">
        <v>172</v>
      </c>
      <c r="BTK312" s="30" t="s">
        <v>172</v>
      </c>
      <c r="BTL312" s="30" t="s">
        <v>172</v>
      </c>
      <c r="BTM312" s="30" t="s">
        <v>172</v>
      </c>
      <c r="BTN312" s="30" t="s">
        <v>172</v>
      </c>
      <c r="BTO312" s="30" t="s">
        <v>172</v>
      </c>
      <c r="BTP312" s="30" t="s">
        <v>172</v>
      </c>
      <c r="BTQ312" s="30" t="s">
        <v>172</v>
      </c>
      <c r="BTR312" s="30" t="s">
        <v>172</v>
      </c>
      <c r="BTS312" s="30" t="s">
        <v>172</v>
      </c>
      <c r="BTT312" s="30" t="s">
        <v>172</v>
      </c>
      <c r="BTU312" s="30" t="s">
        <v>172</v>
      </c>
      <c r="BTV312" s="30" t="s">
        <v>172</v>
      </c>
      <c r="BTW312" s="30" t="s">
        <v>172</v>
      </c>
      <c r="BTX312" s="30" t="s">
        <v>172</v>
      </c>
      <c r="BTY312" s="30" t="s">
        <v>172</v>
      </c>
      <c r="BTZ312" s="30" t="s">
        <v>172</v>
      </c>
      <c r="BUA312" s="30" t="s">
        <v>172</v>
      </c>
      <c r="BUB312" s="30" t="s">
        <v>172</v>
      </c>
      <c r="BUC312" s="30" t="s">
        <v>172</v>
      </c>
      <c r="BUD312" s="30" t="s">
        <v>172</v>
      </c>
      <c r="BUE312" s="30" t="s">
        <v>172</v>
      </c>
      <c r="BUF312" s="30" t="s">
        <v>172</v>
      </c>
      <c r="BUG312" s="30" t="s">
        <v>172</v>
      </c>
      <c r="BUH312" s="30" t="s">
        <v>172</v>
      </c>
      <c r="BUI312" s="30" t="s">
        <v>172</v>
      </c>
      <c r="BUJ312" s="30" t="s">
        <v>172</v>
      </c>
      <c r="BUK312" s="30" t="s">
        <v>172</v>
      </c>
      <c r="BUL312" s="30" t="s">
        <v>172</v>
      </c>
      <c r="BUM312" s="30" t="s">
        <v>172</v>
      </c>
      <c r="BUN312" s="30" t="s">
        <v>172</v>
      </c>
      <c r="BUO312" s="30" t="s">
        <v>172</v>
      </c>
      <c r="BUP312" s="30" t="s">
        <v>172</v>
      </c>
      <c r="BUQ312" s="30" t="s">
        <v>172</v>
      </c>
      <c r="BUR312" s="30" t="s">
        <v>172</v>
      </c>
      <c r="BUS312" s="30" t="s">
        <v>172</v>
      </c>
      <c r="BUT312" s="30" t="s">
        <v>172</v>
      </c>
      <c r="BUU312" s="30" t="s">
        <v>172</v>
      </c>
      <c r="BUV312" s="30" t="s">
        <v>172</v>
      </c>
      <c r="BUW312" s="30" t="s">
        <v>172</v>
      </c>
      <c r="BUX312" s="30" t="s">
        <v>172</v>
      </c>
      <c r="BUY312" s="30" t="s">
        <v>172</v>
      </c>
      <c r="BUZ312" s="30" t="s">
        <v>172</v>
      </c>
      <c r="BVA312" s="30" t="s">
        <v>172</v>
      </c>
      <c r="BVB312" s="30" t="s">
        <v>172</v>
      </c>
      <c r="BVC312" s="30" t="s">
        <v>172</v>
      </c>
      <c r="BVD312" s="30" t="s">
        <v>172</v>
      </c>
      <c r="BVE312" s="30" t="s">
        <v>172</v>
      </c>
      <c r="BVF312" s="30" t="s">
        <v>172</v>
      </c>
      <c r="BVG312" s="30" t="s">
        <v>172</v>
      </c>
      <c r="BVH312" s="30" t="s">
        <v>172</v>
      </c>
      <c r="BVI312" s="30" t="s">
        <v>172</v>
      </c>
      <c r="BVJ312" s="30" t="s">
        <v>172</v>
      </c>
      <c r="BVK312" s="30" t="s">
        <v>172</v>
      </c>
      <c r="BVL312" s="30" t="s">
        <v>172</v>
      </c>
      <c r="BVM312" s="30" t="s">
        <v>172</v>
      </c>
      <c r="BVN312" s="30" t="s">
        <v>172</v>
      </c>
      <c r="BVO312" s="30" t="s">
        <v>172</v>
      </c>
      <c r="BVP312" s="30" t="s">
        <v>172</v>
      </c>
      <c r="BVQ312" s="30" t="s">
        <v>172</v>
      </c>
      <c r="BVR312" s="30" t="s">
        <v>172</v>
      </c>
      <c r="BVS312" s="30" t="s">
        <v>172</v>
      </c>
      <c r="BVT312" s="30" t="s">
        <v>172</v>
      </c>
      <c r="BVU312" s="30" t="s">
        <v>172</v>
      </c>
      <c r="BVV312" s="30" t="s">
        <v>172</v>
      </c>
      <c r="BVW312" s="30" t="s">
        <v>172</v>
      </c>
      <c r="BVX312" s="30" t="s">
        <v>172</v>
      </c>
      <c r="BVY312" s="30" t="s">
        <v>172</v>
      </c>
      <c r="BVZ312" s="30" t="s">
        <v>172</v>
      </c>
      <c r="BWA312" s="30" t="s">
        <v>172</v>
      </c>
      <c r="BWB312" s="30" t="s">
        <v>172</v>
      </c>
      <c r="BWC312" s="30" t="s">
        <v>172</v>
      </c>
      <c r="BWD312" s="30" t="s">
        <v>172</v>
      </c>
      <c r="BWE312" s="30" t="s">
        <v>172</v>
      </c>
      <c r="BWF312" s="30" t="s">
        <v>172</v>
      </c>
      <c r="BWG312" s="30" t="s">
        <v>172</v>
      </c>
      <c r="BWH312" s="30" t="s">
        <v>172</v>
      </c>
      <c r="BWI312" s="30" t="s">
        <v>172</v>
      </c>
      <c r="BWJ312" s="30" t="s">
        <v>172</v>
      </c>
      <c r="BWK312" s="30" t="s">
        <v>172</v>
      </c>
      <c r="BWL312" s="30" t="s">
        <v>172</v>
      </c>
      <c r="BWM312" s="30" t="s">
        <v>172</v>
      </c>
      <c r="BWN312" s="30" t="s">
        <v>172</v>
      </c>
      <c r="BWO312" s="30" t="s">
        <v>172</v>
      </c>
      <c r="BWP312" s="30" t="s">
        <v>172</v>
      </c>
      <c r="BWQ312" s="30" t="s">
        <v>172</v>
      </c>
      <c r="BWR312" s="30" t="s">
        <v>172</v>
      </c>
      <c r="BWS312" s="30" t="s">
        <v>172</v>
      </c>
      <c r="BWT312" s="30" t="s">
        <v>172</v>
      </c>
      <c r="BWU312" s="30" t="s">
        <v>172</v>
      </c>
      <c r="BWV312" s="30" t="s">
        <v>172</v>
      </c>
      <c r="BWW312" s="30" t="s">
        <v>172</v>
      </c>
      <c r="BWX312" s="30" t="s">
        <v>172</v>
      </c>
      <c r="BWY312" s="30" t="s">
        <v>172</v>
      </c>
      <c r="BWZ312" s="30" t="s">
        <v>172</v>
      </c>
      <c r="BXA312" s="30" t="s">
        <v>172</v>
      </c>
      <c r="BXB312" s="30" t="s">
        <v>172</v>
      </c>
      <c r="BXC312" s="30" t="s">
        <v>172</v>
      </c>
      <c r="BXD312" s="30" t="s">
        <v>172</v>
      </c>
      <c r="BXE312" s="30" t="s">
        <v>172</v>
      </c>
      <c r="BXF312" s="30" t="s">
        <v>172</v>
      </c>
      <c r="BXG312" s="30" t="s">
        <v>172</v>
      </c>
      <c r="BXH312" s="30" t="s">
        <v>172</v>
      </c>
      <c r="BXI312" s="30" t="s">
        <v>172</v>
      </c>
      <c r="BXJ312" s="30" t="s">
        <v>172</v>
      </c>
      <c r="BXK312" s="30" t="s">
        <v>172</v>
      </c>
      <c r="BXL312" s="30" t="s">
        <v>172</v>
      </c>
      <c r="BXM312" s="30" t="s">
        <v>172</v>
      </c>
      <c r="BXN312" s="30" t="s">
        <v>172</v>
      </c>
      <c r="BXO312" s="30" t="s">
        <v>172</v>
      </c>
      <c r="BXP312" s="30" t="s">
        <v>172</v>
      </c>
      <c r="BXQ312" s="30" t="s">
        <v>172</v>
      </c>
      <c r="BXR312" s="30" t="s">
        <v>172</v>
      </c>
      <c r="BXS312" s="30" t="s">
        <v>172</v>
      </c>
      <c r="BXT312" s="30" t="s">
        <v>172</v>
      </c>
      <c r="BXU312" s="30" t="s">
        <v>172</v>
      </c>
      <c r="BXV312" s="30" t="s">
        <v>172</v>
      </c>
      <c r="BXW312" s="30" t="s">
        <v>172</v>
      </c>
      <c r="BXX312" s="30" t="s">
        <v>172</v>
      </c>
      <c r="BXY312" s="30" t="s">
        <v>172</v>
      </c>
      <c r="BXZ312" s="30" t="s">
        <v>172</v>
      </c>
      <c r="BYA312" s="30" t="s">
        <v>172</v>
      </c>
      <c r="BYB312" s="30" t="s">
        <v>172</v>
      </c>
      <c r="BYC312" s="30" t="s">
        <v>172</v>
      </c>
      <c r="BYD312" s="30" t="s">
        <v>172</v>
      </c>
      <c r="BYE312" s="30" t="s">
        <v>172</v>
      </c>
      <c r="BYF312" s="30" t="s">
        <v>172</v>
      </c>
      <c r="BYG312" s="30" t="s">
        <v>172</v>
      </c>
      <c r="BYH312" s="30" t="s">
        <v>172</v>
      </c>
      <c r="BYI312" s="30" t="s">
        <v>172</v>
      </c>
      <c r="BYJ312" s="30" t="s">
        <v>172</v>
      </c>
      <c r="BYK312" s="30" t="s">
        <v>172</v>
      </c>
      <c r="BYL312" s="30" t="s">
        <v>172</v>
      </c>
      <c r="BYM312" s="30" t="s">
        <v>172</v>
      </c>
      <c r="BYN312" s="30" t="s">
        <v>172</v>
      </c>
      <c r="BYO312" s="30" t="s">
        <v>172</v>
      </c>
      <c r="BYP312" s="30" t="s">
        <v>172</v>
      </c>
      <c r="BYQ312" s="30" t="s">
        <v>172</v>
      </c>
      <c r="BYR312" s="30" t="s">
        <v>172</v>
      </c>
      <c r="BYS312" s="30" t="s">
        <v>172</v>
      </c>
      <c r="BYT312" s="30" t="s">
        <v>172</v>
      </c>
      <c r="BYU312" s="30" t="s">
        <v>172</v>
      </c>
      <c r="BYV312" s="30" t="s">
        <v>172</v>
      </c>
      <c r="BYW312" s="30" t="s">
        <v>172</v>
      </c>
      <c r="BYX312" s="30" t="s">
        <v>172</v>
      </c>
      <c r="BYY312" s="30" t="s">
        <v>172</v>
      </c>
      <c r="BYZ312" s="30" t="s">
        <v>172</v>
      </c>
      <c r="BZA312" s="30" t="s">
        <v>172</v>
      </c>
      <c r="BZB312" s="30" t="s">
        <v>172</v>
      </c>
      <c r="BZC312" s="30" t="s">
        <v>172</v>
      </c>
      <c r="BZD312" s="30" t="s">
        <v>172</v>
      </c>
      <c r="BZE312" s="30" t="s">
        <v>172</v>
      </c>
      <c r="BZF312" s="30" t="s">
        <v>172</v>
      </c>
      <c r="BZG312" s="30" t="s">
        <v>172</v>
      </c>
      <c r="BZH312" s="30" t="s">
        <v>172</v>
      </c>
      <c r="BZI312" s="30" t="s">
        <v>172</v>
      </c>
      <c r="BZJ312" s="30" t="s">
        <v>172</v>
      </c>
      <c r="BZK312" s="30" t="s">
        <v>172</v>
      </c>
      <c r="BZL312" s="30" t="s">
        <v>172</v>
      </c>
      <c r="BZM312" s="30" t="s">
        <v>172</v>
      </c>
      <c r="BZN312" s="30" t="s">
        <v>172</v>
      </c>
      <c r="BZO312" s="30" t="s">
        <v>172</v>
      </c>
      <c r="BZP312" s="30" t="s">
        <v>172</v>
      </c>
      <c r="BZQ312" s="30" t="s">
        <v>172</v>
      </c>
      <c r="BZR312" s="30" t="s">
        <v>172</v>
      </c>
      <c r="BZS312" s="30" t="s">
        <v>172</v>
      </c>
      <c r="BZT312" s="30" t="s">
        <v>172</v>
      </c>
      <c r="BZU312" s="30" t="s">
        <v>172</v>
      </c>
      <c r="BZV312" s="30" t="s">
        <v>172</v>
      </c>
      <c r="BZW312" s="30" t="s">
        <v>172</v>
      </c>
      <c r="BZX312" s="30" t="s">
        <v>172</v>
      </c>
      <c r="BZY312" s="30" t="s">
        <v>172</v>
      </c>
      <c r="BZZ312" s="30" t="s">
        <v>172</v>
      </c>
      <c r="CAA312" s="30" t="s">
        <v>172</v>
      </c>
      <c r="CAB312" s="30" t="s">
        <v>172</v>
      </c>
      <c r="CAC312" s="30" t="s">
        <v>172</v>
      </c>
      <c r="CAD312" s="30" t="s">
        <v>172</v>
      </c>
      <c r="CAE312" s="30" t="s">
        <v>172</v>
      </c>
      <c r="CAF312" s="30" t="s">
        <v>172</v>
      </c>
      <c r="CAG312" s="30" t="s">
        <v>172</v>
      </c>
      <c r="CAH312" s="30" t="s">
        <v>172</v>
      </c>
      <c r="CAI312" s="30" t="s">
        <v>172</v>
      </c>
      <c r="CAJ312" s="30" t="s">
        <v>172</v>
      </c>
      <c r="CAK312" s="30" t="s">
        <v>172</v>
      </c>
      <c r="CAL312" s="30" t="s">
        <v>172</v>
      </c>
      <c r="CAM312" s="30" t="s">
        <v>172</v>
      </c>
      <c r="CAN312" s="30" t="s">
        <v>172</v>
      </c>
      <c r="CAO312" s="30" t="s">
        <v>172</v>
      </c>
      <c r="CAP312" s="30" t="s">
        <v>172</v>
      </c>
      <c r="CAQ312" s="30" t="s">
        <v>172</v>
      </c>
      <c r="CAR312" s="30" t="s">
        <v>172</v>
      </c>
      <c r="CAS312" s="30" t="s">
        <v>172</v>
      </c>
      <c r="CAT312" s="30" t="s">
        <v>172</v>
      </c>
      <c r="CAU312" s="30" t="s">
        <v>172</v>
      </c>
      <c r="CAV312" s="30" t="s">
        <v>172</v>
      </c>
      <c r="CAW312" s="30" t="s">
        <v>172</v>
      </c>
      <c r="CAX312" s="30" t="s">
        <v>172</v>
      </c>
      <c r="CAY312" s="30" t="s">
        <v>172</v>
      </c>
      <c r="CAZ312" s="30" t="s">
        <v>172</v>
      </c>
      <c r="CBA312" s="30" t="s">
        <v>172</v>
      </c>
      <c r="CBB312" s="30" t="s">
        <v>172</v>
      </c>
      <c r="CBC312" s="30" t="s">
        <v>172</v>
      </c>
      <c r="CBD312" s="30" t="s">
        <v>172</v>
      </c>
      <c r="CBE312" s="30" t="s">
        <v>172</v>
      </c>
      <c r="CBF312" s="30" t="s">
        <v>172</v>
      </c>
      <c r="CBG312" s="30" t="s">
        <v>172</v>
      </c>
      <c r="CBH312" s="30" t="s">
        <v>172</v>
      </c>
      <c r="CBI312" s="30" t="s">
        <v>172</v>
      </c>
      <c r="CBJ312" s="30" t="s">
        <v>172</v>
      </c>
      <c r="CBK312" s="30" t="s">
        <v>172</v>
      </c>
      <c r="CBL312" s="30" t="s">
        <v>172</v>
      </c>
      <c r="CBM312" s="30" t="s">
        <v>172</v>
      </c>
      <c r="CBN312" s="30" t="s">
        <v>172</v>
      </c>
      <c r="CBO312" s="30" t="s">
        <v>172</v>
      </c>
      <c r="CBP312" s="30" t="s">
        <v>172</v>
      </c>
      <c r="CBQ312" s="30" t="s">
        <v>172</v>
      </c>
      <c r="CBR312" s="30" t="s">
        <v>172</v>
      </c>
      <c r="CBS312" s="30" t="s">
        <v>172</v>
      </c>
      <c r="CBT312" s="30" t="s">
        <v>172</v>
      </c>
      <c r="CBU312" s="30" t="s">
        <v>172</v>
      </c>
      <c r="CBV312" s="30" t="s">
        <v>172</v>
      </c>
      <c r="CBW312" s="30" t="s">
        <v>172</v>
      </c>
      <c r="CBX312" s="30" t="s">
        <v>172</v>
      </c>
      <c r="CBY312" s="30" t="s">
        <v>172</v>
      </c>
      <c r="CBZ312" s="30" t="s">
        <v>172</v>
      </c>
      <c r="CCA312" s="30" t="s">
        <v>172</v>
      </c>
      <c r="CCB312" s="30" t="s">
        <v>172</v>
      </c>
      <c r="CCC312" s="30" t="s">
        <v>172</v>
      </c>
      <c r="CCD312" s="30" t="s">
        <v>172</v>
      </c>
      <c r="CCE312" s="30" t="s">
        <v>172</v>
      </c>
      <c r="CCF312" s="30" t="s">
        <v>172</v>
      </c>
      <c r="CCG312" s="30" t="s">
        <v>172</v>
      </c>
      <c r="CCH312" s="30" t="s">
        <v>172</v>
      </c>
      <c r="CCI312" s="30" t="s">
        <v>172</v>
      </c>
      <c r="CCJ312" s="30" t="s">
        <v>172</v>
      </c>
      <c r="CCK312" s="30" t="s">
        <v>172</v>
      </c>
      <c r="CCL312" s="30" t="s">
        <v>172</v>
      </c>
      <c r="CCM312" s="30" t="s">
        <v>172</v>
      </c>
      <c r="CCN312" s="30" t="s">
        <v>172</v>
      </c>
      <c r="CCO312" s="30" t="s">
        <v>172</v>
      </c>
      <c r="CCP312" s="30" t="s">
        <v>172</v>
      </c>
      <c r="CCQ312" s="30" t="s">
        <v>172</v>
      </c>
      <c r="CCR312" s="30" t="s">
        <v>172</v>
      </c>
      <c r="CCS312" s="30" t="s">
        <v>172</v>
      </c>
      <c r="CCT312" s="30" t="s">
        <v>172</v>
      </c>
      <c r="CCU312" s="30" t="s">
        <v>172</v>
      </c>
      <c r="CCV312" s="30" t="s">
        <v>172</v>
      </c>
      <c r="CCW312" s="30" t="s">
        <v>172</v>
      </c>
      <c r="CCX312" s="30" t="s">
        <v>172</v>
      </c>
      <c r="CCY312" s="30" t="s">
        <v>172</v>
      </c>
      <c r="CCZ312" s="30" t="s">
        <v>172</v>
      </c>
      <c r="CDA312" s="30" t="s">
        <v>172</v>
      </c>
      <c r="CDB312" s="30" t="s">
        <v>172</v>
      </c>
      <c r="CDC312" s="30" t="s">
        <v>172</v>
      </c>
      <c r="CDD312" s="30" t="s">
        <v>172</v>
      </c>
      <c r="CDE312" s="30" t="s">
        <v>172</v>
      </c>
      <c r="CDF312" s="30" t="s">
        <v>172</v>
      </c>
      <c r="CDG312" s="30" t="s">
        <v>172</v>
      </c>
      <c r="CDH312" s="30" t="s">
        <v>172</v>
      </c>
      <c r="CDI312" s="30" t="s">
        <v>172</v>
      </c>
      <c r="CDJ312" s="30" t="s">
        <v>172</v>
      </c>
      <c r="CDK312" s="30" t="s">
        <v>172</v>
      </c>
      <c r="CDL312" s="30" t="s">
        <v>172</v>
      </c>
      <c r="CDM312" s="30" t="s">
        <v>172</v>
      </c>
      <c r="CDN312" s="30" t="s">
        <v>172</v>
      </c>
      <c r="CDO312" s="30" t="s">
        <v>172</v>
      </c>
      <c r="CDP312" s="30" t="s">
        <v>172</v>
      </c>
      <c r="CDQ312" s="30" t="s">
        <v>172</v>
      </c>
      <c r="CDR312" s="30" t="s">
        <v>172</v>
      </c>
      <c r="CDS312" s="30" t="s">
        <v>172</v>
      </c>
      <c r="CDT312" s="30" t="s">
        <v>172</v>
      </c>
      <c r="CDU312" s="30" t="s">
        <v>172</v>
      </c>
      <c r="CDV312" s="30" t="s">
        <v>172</v>
      </c>
      <c r="CDW312" s="30" t="s">
        <v>172</v>
      </c>
      <c r="CDX312" s="30" t="s">
        <v>172</v>
      </c>
      <c r="CDY312" s="30" t="s">
        <v>172</v>
      </c>
      <c r="CDZ312" s="30" t="s">
        <v>172</v>
      </c>
      <c r="CEA312" s="30" t="s">
        <v>172</v>
      </c>
      <c r="CEB312" s="30" t="s">
        <v>172</v>
      </c>
      <c r="CEC312" s="30" t="s">
        <v>172</v>
      </c>
      <c r="CED312" s="30" t="s">
        <v>172</v>
      </c>
      <c r="CEE312" s="30" t="s">
        <v>172</v>
      </c>
      <c r="CEF312" s="30" t="s">
        <v>172</v>
      </c>
      <c r="CEG312" s="30" t="s">
        <v>172</v>
      </c>
      <c r="CEH312" s="30" t="s">
        <v>172</v>
      </c>
      <c r="CEI312" s="30" t="s">
        <v>172</v>
      </c>
      <c r="CEJ312" s="30" t="s">
        <v>172</v>
      </c>
      <c r="CEK312" s="30" t="s">
        <v>172</v>
      </c>
      <c r="CEL312" s="30" t="s">
        <v>172</v>
      </c>
      <c r="CEM312" s="30" t="s">
        <v>172</v>
      </c>
      <c r="CEN312" s="30" t="s">
        <v>172</v>
      </c>
      <c r="CEO312" s="30" t="s">
        <v>172</v>
      </c>
      <c r="CEP312" s="30" t="s">
        <v>172</v>
      </c>
      <c r="CEQ312" s="30" t="s">
        <v>172</v>
      </c>
      <c r="CER312" s="30" t="s">
        <v>172</v>
      </c>
      <c r="CES312" s="30" t="s">
        <v>172</v>
      </c>
      <c r="CET312" s="30" t="s">
        <v>172</v>
      </c>
      <c r="CEU312" s="30" t="s">
        <v>172</v>
      </c>
      <c r="CEV312" s="30" t="s">
        <v>172</v>
      </c>
      <c r="CEW312" s="30" t="s">
        <v>172</v>
      </c>
      <c r="CEX312" s="30" t="s">
        <v>172</v>
      </c>
      <c r="CEY312" s="30" t="s">
        <v>172</v>
      </c>
      <c r="CEZ312" s="30" t="s">
        <v>172</v>
      </c>
      <c r="CFA312" s="30" t="s">
        <v>172</v>
      </c>
      <c r="CFB312" s="30" t="s">
        <v>172</v>
      </c>
      <c r="CFC312" s="30" t="s">
        <v>172</v>
      </c>
      <c r="CFD312" s="30" t="s">
        <v>172</v>
      </c>
      <c r="CFE312" s="30" t="s">
        <v>172</v>
      </c>
      <c r="CFF312" s="30" t="s">
        <v>172</v>
      </c>
      <c r="CFG312" s="30" t="s">
        <v>172</v>
      </c>
      <c r="CFH312" s="30" t="s">
        <v>172</v>
      </c>
      <c r="CFI312" s="30" t="s">
        <v>172</v>
      </c>
      <c r="CFJ312" s="30" t="s">
        <v>172</v>
      </c>
      <c r="CFK312" s="30" t="s">
        <v>172</v>
      </c>
      <c r="CFL312" s="30" t="s">
        <v>172</v>
      </c>
      <c r="CFM312" s="30" t="s">
        <v>172</v>
      </c>
      <c r="CFN312" s="30" t="s">
        <v>172</v>
      </c>
      <c r="CFO312" s="30" t="s">
        <v>172</v>
      </c>
      <c r="CFP312" s="30" t="s">
        <v>172</v>
      </c>
      <c r="CFQ312" s="30" t="s">
        <v>172</v>
      </c>
      <c r="CFR312" s="30" t="s">
        <v>172</v>
      </c>
      <c r="CFS312" s="30" t="s">
        <v>172</v>
      </c>
      <c r="CFT312" s="30" t="s">
        <v>172</v>
      </c>
      <c r="CFU312" s="30" t="s">
        <v>172</v>
      </c>
      <c r="CFV312" s="30" t="s">
        <v>172</v>
      </c>
      <c r="CFW312" s="30" t="s">
        <v>172</v>
      </c>
      <c r="CFX312" s="30" t="s">
        <v>172</v>
      </c>
      <c r="CFY312" s="30" t="s">
        <v>172</v>
      </c>
      <c r="CFZ312" s="30" t="s">
        <v>172</v>
      </c>
      <c r="CGA312" s="30" t="s">
        <v>172</v>
      </c>
      <c r="CGB312" s="30" t="s">
        <v>172</v>
      </c>
      <c r="CGC312" s="30" t="s">
        <v>172</v>
      </c>
      <c r="CGD312" s="30" t="s">
        <v>172</v>
      </c>
      <c r="CGE312" s="30" t="s">
        <v>172</v>
      </c>
      <c r="CGF312" s="30" t="s">
        <v>172</v>
      </c>
      <c r="CGG312" s="30" t="s">
        <v>172</v>
      </c>
      <c r="CGH312" s="30" t="s">
        <v>172</v>
      </c>
      <c r="CGI312" s="30" t="s">
        <v>172</v>
      </c>
      <c r="CGJ312" s="30" t="s">
        <v>172</v>
      </c>
      <c r="CGK312" s="30" t="s">
        <v>172</v>
      </c>
      <c r="CGL312" s="30" t="s">
        <v>172</v>
      </c>
      <c r="CGM312" s="30" t="s">
        <v>172</v>
      </c>
      <c r="CGN312" s="30" t="s">
        <v>172</v>
      </c>
      <c r="CGO312" s="30" t="s">
        <v>172</v>
      </c>
      <c r="CGP312" s="30" t="s">
        <v>172</v>
      </c>
      <c r="CGQ312" s="30" t="s">
        <v>172</v>
      </c>
      <c r="CGR312" s="30" t="s">
        <v>172</v>
      </c>
      <c r="CGS312" s="30" t="s">
        <v>172</v>
      </c>
      <c r="CGT312" s="30" t="s">
        <v>172</v>
      </c>
      <c r="CGU312" s="30" t="s">
        <v>172</v>
      </c>
      <c r="CGV312" s="30" t="s">
        <v>172</v>
      </c>
      <c r="CGW312" s="30" t="s">
        <v>172</v>
      </c>
      <c r="CGX312" s="30" t="s">
        <v>172</v>
      </c>
      <c r="CGY312" s="30" t="s">
        <v>172</v>
      </c>
      <c r="CGZ312" s="30" t="s">
        <v>172</v>
      </c>
      <c r="CHA312" s="30" t="s">
        <v>172</v>
      </c>
      <c r="CHB312" s="30" t="s">
        <v>172</v>
      </c>
      <c r="CHC312" s="30" t="s">
        <v>172</v>
      </c>
      <c r="CHD312" s="30" t="s">
        <v>172</v>
      </c>
      <c r="CHE312" s="30" t="s">
        <v>172</v>
      </c>
      <c r="CHF312" s="30" t="s">
        <v>172</v>
      </c>
      <c r="CHG312" s="30" t="s">
        <v>172</v>
      </c>
      <c r="CHH312" s="30" t="s">
        <v>172</v>
      </c>
      <c r="CHI312" s="30" t="s">
        <v>172</v>
      </c>
      <c r="CHJ312" s="30" t="s">
        <v>172</v>
      </c>
      <c r="CHK312" s="30" t="s">
        <v>172</v>
      </c>
      <c r="CHL312" s="30" t="s">
        <v>172</v>
      </c>
      <c r="CHM312" s="30" t="s">
        <v>172</v>
      </c>
      <c r="CHN312" s="30" t="s">
        <v>172</v>
      </c>
      <c r="CHO312" s="30" t="s">
        <v>172</v>
      </c>
      <c r="CHP312" s="30" t="s">
        <v>172</v>
      </c>
      <c r="CHQ312" s="30" t="s">
        <v>172</v>
      </c>
      <c r="CHR312" s="30" t="s">
        <v>172</v>
      </c>
      <c r="CHS312" s="30" t="s">
        <v>172</v>
      </c>
      <c r="CHT312" s="30" t="s">
        <v>172</v>
      </c>
      <c r="CHU312" s="30" t="s">
        <v>172</v>
      </c>
      <c r="CHV312" s="30" t="s">
        <v>172</v>
      </c>
      <c r="CHW312" s="30" t="s">
        <v>172</v>
      </c>
      <c r="CHX312" s="30" t="s">
        <v>172</v>
      </c>
      <c r="CHY312" s="30" t="s">
        <v>172</v>
      </c>
      <c r="CHZ312" s="30" t="s">
        <v>172</v>
      </c>
      <c r="CIA312" s="30" t="s">
        <v>172</v>
      </c>
      <c r="CIB312" s="30" t="s">
        <v>172</v>
      </c>
      <c r="CIC312" s="30" t="s">
        <v>172</v>
      </c>
      <c r="CID312" s="30" t="s">
        <v>172</v>
      </c>
      <c r="CIE312" s="30" t="s">
        <v>172</v>
      </c>
      <c r="CIF312" s="30" t="s">
        <v>172</v>
      </c>
      <c r="CIG312" s="30" t="s">
        <v>172</v>
      </c>
      <c r="CIH312" s="30" t="s">
        <v>172</v>
      </c>
      <c r="CII312" s="30" t="s">
        <v>172</v>
      </c>
      <c r="CIJ312" s="30" t="s">
        <v>172</v>
      </c>
      <c r="CIK312" s="30" t="s">
        <v>172</v>
      </c>
      <c r="CIL312" s="30" t="s">
        <v>172</v>
      </c>
      <c r="CIM312" s="30" t="s">
        <v>172</v>
      </c>
      <c r="CIN312" s="30" t="s">
        <v>172</v>
      </c>
      <c r="CIO312" s="30" t="s">
        <v>172</v>
      </c>
      <c r="CIP312" s="30" t="s">
        <v>172</v>
      </c>
      <c r="CIQ312" s="30" t="s">
        <v>172</v>
      </c>
      <c r="CIR312" s="30" t="s">
        <v>172</v>
      </c>
      <c r="CIS312" s="30" t="s">
        <v>172</v>
      </c>
      <c r="CIT312" s="30" t="s">
        <v>172</v>
      </c>
      <c r="CIU312" s="30" t="s">
        <v>172</v>
      </c>
      <c r="CIV312" s="30" t="s">
        <v>172</v>
      </c>
      <c r="CIW312" s="30" t="s">
        <v>172</v>
      </c>
      <c r="CIX312" s="30" t="s">
        <v>172</v>
      </c>
      <c r="CIY312" s="30" t="s">
        <v>172</v>
      </c>
      <c r="CIZ312" s="30" t="s">
        <v>172</v>
      </c>
      <c r="CJA312" s="30" t="s">
        <v>172</v>
      </c>
      <c r="CJB312" s="30" t="s">
        <v>172</v>
      </c>
      <c r="CJC312" s="30" t="s">
        <v>172</v>
      </c>
      <c r="CJD312" s="30" t="s">
        <v>172</v>
      </c>
      <c r="CJE312" s="30" t="s">
        <v>172</v>
      </c>
      <c r="CJF312" s="30" t="s">
        <v>172</v>
      </c>
      <c r="CJG312" s="30" t="s">
        <v>172</v>
      </c>
      <c r="CJH312" s="30" t="s">
        <v>172</v>
      </c>
      <c r="CJI312" s="30" t="s">
        <v>172</v>
      </c>
      <c r="CJJ312" s="30" t="s">
        <v>172</v>
      </c>
      <c r="CJK312" s="30" t="s">
        <v>172</v>
      </c>
      <c r="CJL312" s="30" t="s">
        <v>172</v>
      </c>
      <c r="CJM312" s="30" t="s">
        <v>172</v>
      </c>
      <c r="CJN312" s="30" t="s">
        <v>172</v>
      </c>
      <c r="CJO312" s="30" t="s">
        <v>172</v>
      </c>
      <c r="CJP312" s="30" t="s">
        <v>172</v>
      </c>
      <c r="CJQ312" s="30" t="s">
        <v>172</v>
      </c>
      <c r="CJR312" s="30" t="s">
        <v>172</v>
      </c>
      <c r="CJS312" s="30" t="s">
        <v>172</v>
      </c>
      <c r="CJT312" s="30" t="s">
        <v>172</v>
      </c>
      <c r="CJU312" s="30" t="s">
        <v>172</v>
      </c>
      <c r="CJV312" s="30" t="s">
        <v>172</v>
      </c>
      <c r="CJW312" s="30" t="s">
        <v>172</v>
      </c>
      <c r="CJX312" s="30" t="s">
        <v>172</v>
      </c>
      <c r="CJY312" s="30" t="s">
        <v>172</v>
      </c>
      <c r="CJZ312" s="30" t="s">
        <v>172</v>
      </c>
      <c r="CKA312" s="30" t="s">
        <v>172</v>
      </c>
      <c r="CKB312" s="30" t="s">
        <v>172</v>
      </c>
      <c r="CKC312" s="30" t="s">
        <v>172</v>
      </c>
      <c r="CKD312" s="30" t="s">
        <v>172</v>
      </c>
      <c r="CKE312" s="30" t="s">
        <v>172</v>
      </c>
      <c r="CKF312" s="30" t="s">
        <v>172</v>
      </c>
      <c r="CKG312" s="30" t="s">
        <v>172</v>
      </c>
      <c r="CKH312" s="30" t="s">
        <v>172</v>
      </c>
      <c r="CKI312" s="30" t="s">
        <v>172</v>
      </c>
      <c r="CKJ312" s="30" t="s">
        <v>172</v>
      </c>
      <c r="CKK312" s="30" t="s">
        <v>172</v>
      </c>
      <c r="CKL312" s="30" t="s">
        <v>172</v>
      </c>
      <c r="CKM312" s="30" t="s">
        <v>172</v>
      </c>
      <c r="CKN312" s="30" t="s">
        <v>172</v>
      </c>
      <c r="CKO312" s="30" t="s">
        <v>172</v>
      </c>
      <c r="CKP312" s="30" t="s">
        <v>172</v>
      </c>
      <c r="CKQ312" s="30" t="s">
        <v>172</v>
      </c>
      <c r="CKR312" s="30" t="s">
        <v>172</v>
      </c>
      <c r="CKS312" s="30" t="s">
        <v>172</v>
      </c>
      <c r="CKT312" s="30" t="s">
        <v>172</v>
      </c>
      <c r="CKU312" s="30" t="s">
        <v>172</v>
      </c>
      <c r="CKV312" s="30" t="s">
        <v>172</v>
      </c>
      <c r="CKW312" s="30" t="s">
        <v>172</v>
      </c>
      <c r="CKX312" s="30" t="s">
        <v>172</v>
      </c>
      <c r="CKY312" s="30" t="s">
        <v>172</v>
      </c>
      <c r="CKZ312" s="30" t="s">
        <v>172</v>
      </c>
      <c r="CLA312" s="30" t="s">
        <v>172</v>
      </c>
      <c r="CLB312" s="30" t="s">
        <v>172</v>
      </c>
      <c r="CLC312" s="30" t="s">
        <v>172</v>
      </c>
      <c r="CLD312" s="30" t="s">
        <v>172</v>
      </c>
      <c r="CLE312" s="30" t="s">
        <v>172</v>
      </c>
      <c r="CLF312" s="30" t="s">
        <v>172</v>
      </c>
      <c r="CLG312" s="30" t="s">
        <v>172</v>
      </c>
      <c r="CLH312" s="30" t="s">
        <v>172</v>
      </c>
      <c r="CLI312" s="30" t="s">
        <v>172</v>
      </c>
      <c r="CLJ312" s="30" t="s">
        <v>172</v>
      </c>
      <c r="CLK312" s="30" t="s">
        <v>172</v>
      </c>
      <c r="CLL312" s="30" t="s">
        <v>172</v>
      </c>
      <c r="CLM312" s="30" t="s">
        <v>172</v>
      </c>
      <c r="CLN312" s="30" t="s">
        <v>172</v>
      </c>
      <c r="CLO312" s="30" t="s">
        <v>172</v>
      </c>
      <c r="CLP312" s="30" t="s">
        <v>172</v>
      </c>
      <c r="CLQ312" s="30" t="s">
        <v>172</v>
      </c>
      <c r="CLR312" s="30" t="s">
        <v>172</v>
      </c>
      <c r="CLS312" s="30" t="s">
        <v>172</v>
      </c>
      <c r="CLT312" s="30" t="s">
        <v>172</v>
      </c>
      <c r="CLU312" s="30" t="s">
        <v>172</v>
      </c>
      <c r="CLV312" s="30" t="s">
        <v>172</v>
      </c>
      <c r="CLW312" s="30" t="s">
        <v>172</v>
      </c>
      <c r="CLX312" s="30" t="s">
        <v>172</v>
      </c>
      <c r="CLY312" s="30" t="s">
        <v>172</v>
      </c>
      <c r="CLZ312" s="30" t="s">
        <v>172</v>
      </c>
      <c r="CMA312" s="30" t="s">
        <v>172</v>
      </c>
      <c r="CMB312" s="30" t="s">
        <v>172</v>
      </c>
      <c r="CMC312" s="30" t="s">
        <v>172</v>
      </c>
      <c r="CMD312" s="30" t="s">
        <v>172</v>
      </c>
      <c r="CME312" s="30" t="s">
        <v>172</v>
      </c>
      <c r="CMF312" s="30" t="s">
        <v>172</v>
      </c>
      <c r="CMG312" s="30" t="s">
        <v>172</v>
      </c>
      <c r="CMH312" s="30" t="s">
        <v>172</v>
      </c>
      <c r="CMI312" s="30" t="s">
        <v>172</v>
      </c>
      <c r="CMJ312" s="30" t="s">
        <v>172</v>
      </c>
      <c r="CMK312" s="30" t="s">
        <v>172</v>
      </c>
      <c r="CML312" s="30" t="s">
        <v>172</v>
      </c>
      <c r="CMM312" s="30" t="s">
        <v>172</v>
      </c>
      <c r="CMN312" s="30" t="s">
        <v>172</v>
      </c>
      <c r="CMO312" s="30" t="s">
        <v>172</v>
      </c>
      <c r="CMP312" s="30" t="s">
        <v>172</v>
      </c>
      <c r="CMQ312" s="30" t="s">
        <v>172</v>
      </c>
      <c r="CMR312" s="30" t="s">
        <v>172</v>
      </c>
      <c r="CMS312" s="30" t="s">
        <v>172</v>
      </c>
      <c r="CMT312" s="30" t="s">
        <v>172</v>
      </c>
      <c r="CMU312" s="30" t="s">
        <v>172</v>
      </c>
      <c r="CMV312" s="30" t="s">
        <v>172</v>
      </c>
      <c r="CMW312" s="30" t="s">
        <v>172</v>
      </c>
      <c r="CMX312" s="30" t="s">
        <v>172</v>
      </c>
      <c r="CMY312" s="30" t="s">
        <v>172</v>
      </c>
      <c r="CMZ312" s="30" t="s">
        <v>172</v>
      </c>
      <c r="CNA312" s="30" t="s">
        <v>172</v>
      </c>
      <c r="CNB312" s="30" t="s">
        <v>172</v>
      </c>
      <c r="CNC312" s="30" t="s">
        <v>172</v>
      </c>
      <c r="CND312" s="30" t="s">
        <v>172</v>
      </c>
      <c r="CNE312" s="30" t="s">
        <v>172</v>
      </c>
      <c r="CNF312" s="30" t="s">
        <v>172</v>
      </c>
      <c r="CNG312" s="30" t="s">
        <v>172</v>
      </c>
      <c r="CNH312" s="30" t="s">
        <v>172</v>
      </c>
      <c r="CNI312" s="30" t="s">
        <v>172</v>
      </c>
      <c r="CNJ312" s="30" t="s">
        <v>172</v>
      </c>
      <c r="CNK312" s="30" t="s">
        <v>172</v>
      </c>
      <c r="CNL312" s="30" t="s">
        <v>172</v>
      </c>
      <c r="CNM312" s="30" t="s">
        <v>172</v>
      </c>
      <c r="CNN312" s="30" t="s">
        <v>172</v>
      </c>
      <c r="CNO312" s="30" t="s">
        <v>172</v>
      </c>
      <c r="CNP312" s="30" t="s">
        <v>172</v>
      </c>
      <c r="CNQ312" s="30" t="s">
        <v>172</v>
      </c>
      <c r="CNR312" s="30" t="s">
        <v>172</v>
      </c>
      <c r="CNS312" s="30" t="s">
        <v>172</v>
      </c>
      <c r="CNT312" s="30" t="s">
        <v>172</v>
      </c>
      <c r="CNU312" s="30" t="s">
        <v>172</v>
      </c>
      <c r="CNV312" s="30" t="s">
        <v>172</v>
      </c>
      <c r="CNW312" s="30" t="s">
        <v>172</v>
      </c>
      <c r="CNX312" s="30" t="s">
        <v>172</v>
      </c>
      <c r="CNY312" s="30" t="s">
        <v>172</v>
      </c>
      <c r="CNZ312" s="30" t="s">
        <v>172</v>
      </c>
      <c r="COA312" s="30" t="s">
        <v>172</v>
      </c>
      <c r="COB312" s="30" t="s">
        <v>172</v>
      </c>
      <c r="COC312" s="30" t="s">
        <v>172</v>
      </c>
      <c r="COD312" s="30" t="s">
        <v>172</v>
      </c>
      <c r="COE312" s="30" t="s">
        <v>172</v>
      </c>
      <c r="COF312" s="30" t="s">
        <v>172</v>
      </c>
      <c r="COG312" s="30" t="s">
        <v>172</v>
      </c>
      <c r="COH312" s="30" t="s">
        <v>172</v>
      </c>
      <c r="COI312" s="30" t="s">
        <v>172</v>
      </c>
      <c r="COJ312" s="30" t="s">
        <v>172</v>
      </c>
      <c r="COK312" s="30" t="s">
        <v>172</v>
      </c>
      <c r="COL312" s="30" t="s">
        <v>172</v>
      </c>
      <c r="COM312" s="30" t="s">
        <v>172</v>
      </c>
      <c r="CON312" s="30" t="s">
        <v>172</v>
      </c>
      <c r="COO312" s="30" t="s">
        <v>172</v>
      </c>
      <c r="COP312" s="30" t="s">
        <v>172</v>
      </c>
      <c r="COQ312" s="30" t="s">
        <v>172</v>
      </c>
      <c r="COR312" s="30" t="s">
        <v>172</v>
      </c>
      <c r="COS312" s="30" t="s">
        <v>172</v>
      </c>
      <c r="COT312" s="30" t="s">
        <v>172</v>
      </c>
      <c r="COU312" s="30" t="s">
        <v>172</v>
      </c>
      <c r="COV312" s="30" t="s">
        <v>172</v>
      </c>
      <c r="COW312" s="30" t="s">
        <v>172</v>
      </c>
      <c r="COX312" s="30" t="s">
        <v>172</v>
      </c>
      <c r="COY312" s="30" t="s">
        <v>172</v>
      </c>
      <c r="COZ312" s="30" t="s">
        <v>172</v>
      </c>
      <c r="CPA312" s="30" t="s">
        <v>172</v>
      </c>
      <c r="CPB312" s="30" t="s">
        <v>172</v>
      </c>
      <c r="CPC312" s="30" t="s">
        <v>172</v>
      </c>
      <c r="CPD312" s="30" t="s">
        <v>172</v>
      </c>
      <c r="CPE312" s="30" t="s">
        <v>172</v>
      </c>
      <c r="CPF312" s="30" t="s">
        <v>172</v>
      </c>
      <c r="CPG312" s="30" t="s">
        <v>172</v>
      </c>
      <c r="CPH312" s="30" t="s">
        <v>172</v>
      </c>
      <c r="CPI312" s="30" t="s">
        <v>172</v>
      </c>
      <c r="CPJ312" s="30" t="s">
        <v>172</v>
      </c>
      <c r="CPK312" s="30" t="s">
        <v>172</v>
      </c>
      <c r="CPL312" s="30" t="s">
        <v>172</v>
      </c>
      <c r="CPM312" s="30" t="s">
        <v>172</v>
      </c>
      <c r="CPN312" s="30" t="s">
        <v>172</v>
      </c>
      <c r="CPO312" s="30" t="s">
        <v>172</v>
      </c>
      <c r="CPP312" s="30" t="s">
        <v>172</v>
      </c>
      <c r="CPQ312" s="30" t="s">
        <v>172</v>
      </c>
      <c r="CPR312" s="30" t="s">
        <v>172</v>
      </c>
      <c r="CPS312" s="30" t="s">
        <v>172</v>
      </c>
      <c r="CPT312" s="30" t="s">
        <v>172</v>
      </c>
      <c r="CPU312" s="30" t="s">
        <v>172</v>
      </c>
      <c r="CPV312" s="30" t="s">
        <v>172</v>
      </c>
      <c r="CPW312" s="30" t="s">
        <v>172</v>
      </c>
      <c r="CPX312" s="30" t="s">
        <v>172</v>
      </c>
      <c r="CPY312" s="30" t="s">
        <v>172</v>
      </c>
      <c r="CPZ312" s="30" t="s">
        <v>172</v>
      </c>
      <c r="CQA312" s="30" t="s">
        <v>172</v>
      </c>
      <c r="CQB312" s="30" t="s">
        <v>172</v>
      </c>
      <c r="CQC312" s="30" t="s">
        <v>172</v>
      </c>
      <c r="CQD312" s="30" t="s">
        <v>172</v>
      </c>
      <c r="CQE312" s="30" t="s">
        <v>172</v>
      </c>
      <c r="CQF312" s="30" t="s">
        <v>172</v>
      </c>
      <c r="CQG312" s="30" t="s">
        <v>172</v>
      </c>
      <c r="CQH312" s="30" t="s">
        <v>172</v>
      </c>
      <c r="CQI312" s="30" t="s">
        <v>172</v>
      </c>
      <c r="CQJ312" s="30" t="s">
        <v>172</v>
      </c>
      <c r="CQK312" s="30" t="s">
        <v>172</v>
      </c>
      <c r="CQL312" s="30" t="s">
        <v>172</v>
      </c>
      <c r="CQM312" s="30" t="s">
        <v>172</v>
      </c>
      <c r="CQN312" s="30" t="s">
        <v>172</v>
      </c>
      <c r="CQO312" s="30" t="s">
        <v>172</v>
      </c>
      <c r="CQP312" s="30" t="s">
        <v>172</v>
      </c>
      <c r="CQQ312" s="30" t="s">
        <v>172</v>
      </c>
      <c r="CQR312" s="30" t="s">
        <v>172</v>
      </c>
      <c r="CQS312" s="30" t="s">
        <v>172</v>
      </c>
      <c r="CQT312" s="30" t="s">
        <v>172</v>
      </c>
      <c r="CQU312" s="30" t="s">
        <v>172</v>
      </c>
      <c r="CQV312" s="30" t="s">
        <v>172</v>
      </c>
      <c r="CQW312" s="30" t="s">
        <v>172</v>
      </c>
      <c r="CQX312" s="30" t="s">
        <v>172</v>
      </c>
      <c r="CQY312" s="30" t="s">
        <v>172</v>
      </c>
      <c r="CQZ312" s="30" t="s">
        <v>172</v>
      </c>
      <c r="CRA312" s="30" t="s">
        <v>172</v>
      </c>
      <c r="CRB312" s="30" t="s">
        <v>172</v>
      </c>
      <c r="CRC312" s="30" t="s">
        <v>172</v>
      </c>
      <c r="CRD312" s="30" t="s">
        <v>172</v>
      </c>
      <c r="CRE312" s="30" t="s">
        <v>172</v>
      </c>
      <c r="CRF312" s="30" t="s">
        <v>172</v>
      </c>
      <c r="CRG312" s="30" t="s">
        <v>172</v>
      </c>
      <c r="CRH312" s="30" t="s">
        <v>172</v>
      </c>
      <c r="CRI312" s="30" t="s">
        <v>172</v>
      </c>
      <c r="CRJ312" s="30" t="s">
        <v>172</v>
      </c>
      <c r="CRK312" s="30" t="s">
        <v>172</v>
      </c>
      <c r="CRL312" s="30" t="s">
        <v>172</v>
      </c>
      <c r="CRM312" s="30" t="s">
        <v>172</v>
      </c>
      <c r="CRN312" s="30" t="s">
        <v>172</v>
      </c>
      <c r="CRO312" s="30" t="s">
        <v>172</v>
      </c>
      <c r="CRP312" s="30" t="s">
        <v>172</v>
      </c>
      <c r="CRQ312" s="30" t="s">
        <v>172</v>
      </c>
      <c r="CRR312" s="30" t="s">
        <v>172</v>
      </c>
      <c r="CRS312" s="30" t="s">
        <v>172</v>
      </c>
      <c r="CRT312" s="30" t="s">
        <v>172</v>
      </c>
      <c r="CRU312" s="30" t="s">
        <v>172</v>
      </c>
      <c r="CRV312" s="30" t="s">
        <v>172</v>
      </c>
      <c r="CRW312" s="30" t="s">
        <v>172</v>
      </c>
      <c r="CRX312" s="30" t="s">
        <v>172</v>
      </c>
      <c r="CRY312" s="30" t="s">
        <v>172</v>
      </c>
      <c r="CRZ312" s="30" t="s">
        <v>172</v>
      </c>
      <c r="CSA312" s="30" t="s">
        <v>172</v>
      </c>
      <c r="CSB312" s="30" t="s">
        <v>172</v>
      </c>
      <c r="CSC312" s="30" t="s">
        <v>172</v>
      </c>
      <c r="CSD312" s="30" t="s">
        <v>172</v>
      </c>
      <c r="CSE312" s="30" t="s">
        <v>172</v>
      </c>
      <c r="CSF312" s="30" t="s">
        <v>172</v>
      </c>
      <c r="CSG312" s="30" t="s">
        <v>172</v>
      </c>
      <c r="CSH312" s="30" t="s">
        <v>172</v>
      </c>
      <c r="CSI312" s="30" t="s">
        <v>172</v>
      </c>
      <c r="CSJ312" s="30" t="s">
        <v>172</v>
      </c>
      <c r="CSK312" s="30" t="s">
        <v>172</v>
      </c>
      <c r="CSL312" s="30" t="s">
        <v>172</v>
      </c>
      <c r="CSM312" s="30" t="s">
        <v>172</v>
      </c>
      <c r="CSN312" s="30" t="s">
        <v>172</v>
      </c>
      <c r="CSO312" s="30" t="s">
        <v>172</v>
      </c>
      <c r="CSP312" s="30" t="s">
        <v>172</v>
      </c>
      <c r="CSQ312" s="30" t="s">
        <v>172</v>
      </c>
      <c r="CSR312" s="30" t="s">
        <v>172</v>
      </c>
      <c r="CSS312" s="30" t="s">
        <v>172</v>
      </c>
      <c r="CST312" s="30" t="s">
        <v>172</v>
      </c>
      <c r="CSU312" s="30" t="s">
        <v>172</v>
      </c>
      <c r="CSV312" s="30" t="s">
        <v>172</v>
      </c>
      <c r="CSW312" s="30" t="s">
        <v>172</v>
      </c>
      <c r="CSX312" s="30" t="s">
        <v>172</v>
      </c>
      <c r="CSY312" s="30" t="s">
        <v>172</v>
      </c>
      <c r="CSZ312" s="30" t="s">
        <v>172</v>
      </c>
      <c r="CTA312" s="30" t="s">
        <v>172</v>
      </c>
      <c r="CTB312" s="30" t="s">
        <v>172</v>
      </c>
      <c r="CTC312" s="30" t="s">
        <v>172</v>
      </c>
      <c r="CTD312" s="30" t="s">
        <v>172</v>
      </c>
      <c r="CTE312" s="30" t="s">
        <v>172</v>
      </c>
      <c r="CTF312" s="30" t="s">
        <v>172</v>
      </c>
      <c r="CTG312" s="30" t="s">
        <v>172</v>
      </c>
      <c r="CTH312" s="30" t="s">
        <v>172</v>
      </c>
      <c r="CTI312" s="30" t="s">
        <v>172</v>
      </c>
      <c r="CTJ312" s="30" t="s">
        <v>172</v>
      </c>
      <c r="CTK312" s="30" t="s">
        <v>172</v>
      </c>
      <c r="CTL312" s="30" t="s">
        <v>172</v>
      </c>
      <c r="CTM312" s="30" t="s">
        <v>172</v>
      </c>
      <c r="CTN312" s="30" t="s">
        <v>172</v>
      </c>
      <c r="CTO312" s="30" t="s">
        <v>172</v>
      </c>
      <c r="CTP312" s="30" t="s">
        <v>172</v>
      </c>
      <c r="CTQ312" s="30" t="s">
        <v>172</v>
      </c>
      <c r="CTR312" s="30" t="s">
        <v>172</v>
      </c>
      <c r="CTS312" s="30" t="s">
        <v>172</v>
      </c>
      <c r="CTT312" s="30" t="s">
        <v>172</v>
      </c>
      <c r="CTU312" s="30" t="s">
        <v>172</v>
      </c>
      <c r="CTV312" s="30" t="s">
        <v>172</v>
      </c>
      <c r="CTW312" s="30" t="s">
        <v>172</v>
      </c>
      <c r="CTX312" s="30" t="s">
        <v>172</v>
      </c>
      <c r="CTY312" s="30" t="s">
        <v>172</v>
      </c>
      <c r="CTZ312" s="30" t="s">
        <v>172</v>
      </c>
      <c r="CUA312" s="30" t="s">
        <v>172</v>
      </c>
      <c r="CUB312" s="30" t="s">
        <v>172</v>
      </c>
      <c r="CUC312" s="30" t="s">
        <v>172</v>
      </c>
      <c r="CUD312" s="30" t="s">
        <v>172</v>
      </c>
      <c r="CUE312" s="30" t="s">
        <v>172</v>
      </c>
      <c r="CUF312" s="30" t="s">
        <v>172</v>
      </c>
      <c r="CUG312" s="30" t="s">
        <v>172</v>
      </c>
      <c r="CUH312" s="30" t="s">
        <v>172</v>
      </c>
      <c r="CUI312" s="30" t="s">
        <v>172</v>
      </c>
      <c r="CUJ312" s="30" t="s">
        <v>172</v>
      </c>
      <c r="CUK312" s="30" t="s">
        <v>172</v>
      </c>
      <c r="CUL312" s="30" t="s">
        <v>172</v>
      </c>
      <c r="CUM312" s="30" t="s">
        <v>172</v>
      </c>
      <c r="CUN312" s="30" t="s">
        <v>172</v>
      </c>
      <c r="CUO312" s="30" t="s">
        <v>172</v>
      </c>
      <c r="CUP312" s="30" t="s">
        <v>172</v>
      </c>
      <c r="CUQ312" s="30" t="s">
        <v>172</v>
      </c>
      <c r="CUR312" s="30" t="s">
        <v>172</v>
      </c>
      <c r="CUS312" s="30" t="s">
        <v>172</v>
      </c>
      <c r="CUT312" s="30" t="s">
        <v>172</v>
      </c>
      <c r="CUU312" s="30" t="s">
        <v>172</v>
      </c>
      <c r="CUV312" s="30" t="s">
        <v>172</v>
      </c>
      <c r="CUW312" s="30" t="s">
        <v>172</v>
      </c>
      <c r="CUX312" s="30" t="s">
        <v>172</v>
      </c>
      <c r="CUY312" s="30" t="s">
        <v>172</v>
      </c>
      <c r="CUZ312" s="30" t="s">
        <v>172</v>
      </c>
      <c r="CVA312" s="30" t="s">
        <v>172</v>
      </c>
      <c r="CVB312" s="30" t="s">
        <v>172</v>
      </c>
      <c r="CVC312" s="30" t="s">
        <v>172</v>
      </c>
      <c r="CVD312" s="30" t="s">
        <v>172</v>
      </c>
      <c r="CVE312" s="30" t="s">
        <v>172</v>
      </c>
      <c r="CVF312" s="30" t="s">
        <v>172</v>
      </c>
      <c r="CVG312" s="30" t="s">
        <v>172</v>
      </c>
      <c r="CVH312" s="30" t="s">
        <v>172</v>
      </c>
      <c r="CVI312" s="30" t="s">
        <v>172</v>
      </c>
      <c r="CVJ312" s="30" t="s">
        <v>172</v>
      </c>
      <c r="CVK312" s="30" t="s">
        <v>172</v>
      </c>
      <c r="CVL312" s="30" t="s">
        <v>172</v>
      </c>
      <c r="CVM312" s="30" t="s">
        <v>172</v>
      </c>
      <c r="CVN312" s="30" t="s">
        <v>172</v>
      </c>
      <c r="CVO312" s="30" t="s">
        <v>172</v>
      </c>
      <c r="CVP312" s="30" t="s">
        <v>172</v>
      </c>
      <c r="CVQ312" s="30" t="s">
        <v>172</v>
      </c>
      <c r="CVR312" s="30" t="s">
        <v>172</v>
      </c>
      <c r="CVS312" s="30" t="s">
        <v>172</v>
      </c>
      <c r="CVT312" s="30" t="s">
        <v>172</v>
      </c>
      <c r="CVU312" s="30" t="s">
        <v>172</v>
      </c>
      <c r="CVV312" s="30" t="s">
        <v>172</v>
      </c>
      <c r="CVW312" s="30" t="s">
        <v>172</v>
      </c>
      <c r="CVX312" s="30" t="s">
        <v>172</v>
      </c>
      <c r="CVY312" s="30" t="s">
        <v>172</v>
      </c>
      <c r="CVZ312" s="30" t="s">
        <v>172</v>
      </c>
      <c r="CWA312" s="30" t="s">
        <v>172</v>
      </c>
      <c r="CWB312" s="30" t="s">
        <v>172</v>
      </c>
      <c r="CWC312" s="30" t="s">
        <v>172</v>
      </c>
      <c r="CWD312" s="30" t="s">
        <v>172</v>
      </c>
      <c r="CWE312" s="30" t="s">
        <v>172</v>
      </c>
      <c r="CWF312" s="30" t="s">
        <v>172</v>
      </c>
      <c r="CWG312" s="30" t="s">
        <v>172</v>
      </c>
      <c r="CWH312" s="30" t="s">
        <v>172</v>
      </c>
      <c r="CWI312" s="30" t="s">
        <v>172</v>
      </c>
      <c r="CWJ312" s="30" t="s">
        <v>172</v>
      </c>
      <c r="CWK312" s="30" t="s">
        <v>172</v>
      </c>
      <c r="CWL312" s="30" t="s">
        <v>172</v>
      </c>
      <c r="CWM312" s="30" t="s">
        <v>172</v>
      </c>
      <c r="CWN312" s="30" t="s">
        <v>172</v>
      </c>
      <c r="CWO312" s="30" t="s">
        <v>172</v>
      </c>
      <c r="CWP312" s="30" t="s">
        <v>172</v>
      </c>
      <c r="CWQ312" s="30" t="s">
        <v>172</v>
      </c>
      <c r="CWR312" s="30" t="s">
        <v>172</v>
      </c>
      <c r="CWS312" s="30" t="s">
        <v>172</v>
      </c>
      <c r="CWT312" s="30" t="s">
        <v>172</v>
      </c>
      <c r="CWU312" s="30" t="s">
        <v>172</v>
      </c>
      <c r="CWV312" s="30" t="s">
        <v>172</v>
      </c>
      <c r="CWW312" s="30" t="s">
        <v>172</v>
      </c>
      <c r="CWX312" s="30" t="s">
        <v>172</v>
      </c>
      <c r="CWY312" s="30" t="s">
        <v>172</v>
      </c>
      <c r="CWZ312" s="30" t="s">
        <v>172</v>
      </c>
      <c r="CXA312" s="30" t="s">
        <v>172</v>
      </c>
      <c r="CXB312" s="30" t="s">
        <v>172</v>
      </c>
      <c r="CXC312" s="30" t="s">
        <v>172</v>
      </c>
      <c r="CXD312" s="30" t="s">
        <v>172</v>
      </c>
      <c r="CXE312" s="30" t="s">
        <v>172</v>
      </c>
      <c r="CXF312" s="30" t="s">
        <v>172</v>
      </c>
      <c r="CXG312" s="30" t="s">
        <v>172</v>
      </c>
      <c r="CXH312" s="30" t="s">
        <v>172</v>
      </c>
      <c r="CXI312" s="30" t="s">
        <v>172</v>
      </c>
      <c r="CXJ312" s="30" t="s">
        <v>172</v>
      </c>
      <c r="CXK312" s="30" t="s">
        <v>172</v>
      </c>
      <c r="CXL312" s="30" t="s">
        <v>172</v>
      </c>
      <c r="CXM312" s="30" t="s">
        <v>172</v>
      </c>
      <c r="CXN312" s="30" t="s">
        <v>172</v>
      </c>
      <c r="CXO312" s="30" t="s">
        <v>172</v>
      </c>
      <c r="CXP312" s="30" t="s">
        <v>172</v>
      </c>
      <c r="CXQ312" s="30" t="s">
        <v>172</v>
      </c>
      <c r="CXR312" s="30" t="s">
        <v>172</v>
      </c>
      <c r="CXS312" s="30" t="s">
        <v>172</v>
      </c>
      <c r="CXT312" s="30" t="s">
        <v>172</v>
      </c>
      <c r="CXU312" s="30" t="s">
        <v>172</v>
      </c>
      <c r="CXV312" s="30" t="s">
        <v>172</v>
      </c>
      <c r="CXW312" s="30" t="s">
        <v>172</v>
      </c>
      <c r="CXX312" s="30" t="s">
        <v>172</v>
      </c>
      <c r="CXY312" s="30" t="s">
        <v>172</v>
      </c>
      <c r="CXZ312" s="30" t="s">
        <v>172</v>
      </c>
      <c r="CYA312" s="30" t="s">
        <v>172</v>
      </c>
      <c r="CYB312" s="30" t="s">
        <v>172</v>
      </c>
      <c r="CYC312" s="30" t="s">
        <v>172</v>
      </c>
      <c r="CYD312" s="30" t="s">
        <v>172</v>
      </c>
      <c r="CYE312" s="30" t="s">
        <v>172</v>
      </c>
      <c r="CYF312" s="30" t="s">
        <v>172</v>
      </c>
      <c r="CYG312" s="30" t="s">
        <v>172</v>
      </c>
      <c r="CYH312" s="30" t="s">
        <v>172</v>
      </c>
      <c r="CYI312" s="30" t="s">
        <v>172</v>
      </c>
      <c r="CYJ312" s="30" t="s">
        <v>172</v>
      </c>
      <c r="CYK312" s="30" t="s">
        <v>172</v>
      </c>
      <c r="CYL312" s="30" t="s">
        <v>172</v>
      </c>
      <c r="CYM312" s="30" t="s">
        <v>172</v>
      </c>
      <c r="CYN312" s="30" t="s">
        <v>172</v>
      </c>
      <c r="CYO312" s="30" t="s">
        <v>172</v>
      </c>
      <c r="CYP312" s="30" t="s">
        <v>172</v>
      </c>
      <c r="CYQ312" s="30" t="s">
        <v>172</v>
      </c>
      <c r="CYR312" s="30" t="s">
        <v>172</v>
      </c>
      <c r="CYS312" s="30" t="s">
        <v>172</v>
      </c>
      <c r="CYT312" s="30" t="s">
        <v>172</v>
      </c>
      <c r="CYU312" s="30" t="s">
        <v>172</v>
      </c>
      <c r="CYV312" s="30" t="s">
        <v>172</v>
      </c>
      <c r="CYW312" s="30" t="s">
        <v>172</v>
      </c>
      <c r="CYX312" s="30" t="s">
        <v>172</v>
      </c>
      <c r="CYY312" s="30" t="s">
        <v>172</v>
      </c>
      <c r="CYZ312" s="30" t="s">
        <v>172</v>
      </c>
      <c r="CZA312" s="30" t="s">
        <v>172</v>
      </c>
      <c r="CZB312" s="30" t="s">
        <v>172</v>
      </c>
      <c r="CZC312" s="30" t="s">
        <v>172</v>
      </c>
      <c r="CZD312" s="30" t="s">
        <v>172</v>
      </c>
      <c r="CZE312" s="30" t="s">
        <v>172</v>
      </c>
      <c r="CZF312" s="30" t="s">
        <v>172</v>
      </c>
      <c r="CZG312" s="30" t="s">
        <v>172</v>
      </c>
      <c r="CZH312" s="30" t="s">
        <v>172</v>
      </c>
      <c r="CZI312" s="30" t="s">
        <v>172</v>
      </c>
      <c r="CZJ312" s="30" t="s">
        <v>172</v>
      </c>
      <c r="CZK312" s="30" t="s">
        <v>172</v>
      </c>
      <c r="CZL312" s="30" t="s">
        <v>172</v>
      </c>
      <c r="CZM312" s="30" t="s">
        <v>172</v>
      </c>
      <c r="CZN312" s="30" t="s">
        <v>172</v>
      </c>
      <c r="CZO312" s="30" t="s">
        <v>172</v>
      </c>
      <c r="CZP312" s="30" t="s">
        <v>172</v>
      </c>
      <c r="CZQ312" s="30" t="s">
        <v>172</v>
      </c>
      <c r="CZR312" s="30" t="s">
        <v>172</v>
      </c>
      <c r="CZS312" s="30" t="s">
        <v>172</v>
      </c>
      <c r="CZT312" s="30" t="s">
        <v>172</v>
      </c>
      <c r="CZU312" s="30" t="s">
        <v>172</v>
      </c>
      <c r="CZV312" s="30" t="s">
        <v>172</v>
      </c>
      <c r="CZW312" s="30" t="s">
        <v>172</v>
      </c>
      <c r="CZX312" s="30" t="s">
        <v>172</v>
      </c>
      <c r="CZY312" s="30" t="s">
        <v>172</v>
      </c>
      <c r="CZZ312" s="30" t="s">
        <v>172</v>
      </c>
      <c r="DAA312" s="30" t="s">
        <v>172</v>
      </c>
      <c r="DAB312" s="30" t="s">
        <v>172</v>
      </c>
      <c r="DAC312" s="30" t="s">
        <v>172</v>
      </c>
      <c r="DAD312" s="30" t="s">
        <v>172</v>
      </c>
      <c r="DAE312" s="30" t="s">
        <v>172</v>
      </c>
      <c r="DAF312" s="30" t="s">
        <v>172</v>
      </c>
      <c r="DAG312" s="30" t="s">
        <v>172</v>
      </c>
      <c r="DAH312" s="30" t="s">
        <v>172</v>
      </c>
      <c r="DAI312" s="30" t="s">
        <v>172</v>
      </c>
      <c r="DAJ312" s="30" t="s">
        <v>172</v>
      </c>
      <c r="DAK312" s="30" t="s">
        <v>172</v>
      </c>
      <c r="DAL312" s="30" t="s">
        <v>172</v>
      </c>
      <c r="DAM312" s="30" t="s">
        <v>172</v>
      </c>
      <c r="DAN312" s="30" t="s">
        <v>172</v>
      </c>
      <c r="DAO312" s="30" t="s">
        <v>172</v>
      </c>
      <c r="DAP312" s="30" t="s">
        <v>172</v>
      </c>
      <c r="DAQ312" s="30" t="s">
        <v>172</v>
      </c>
      <c r="DAR312" s="30" t="s">
        <v>172</v>
      </c>
      <c r="DAS312" s="30" t="s">
        <v>172</v>
      </c>
      <c r="DAT312" s="30" t="s">
        <v>172</v>
      </c>
      <c r="DAU312" s="30" t="s">
        <v>172</v>
      </c>
      <c r="DAV312" s="30" t="s">
        <v>172</v>
      </c>
      <c r="DAW312" s="30" t="s">
        <v>172</v>
      </c>
      <c r="DAX312" s="30" t="s">
        <v>172</v>
      </c>
      <c r="DAY312" s="30" t="s">
        <v>172</v>
      </c>
      <c r="DAZ312" s="30" t="s">
        <v>172</v>
      </c>
      <c r="DBA312" s="30" t="s">
        <v>172</v>
      </c>
      <c r="DBB312" s="30" t="s">
        <v>172</v>
      </c>
      <c r="DBC312" s="30" t="s">
        <v>172</v>
      </c>
      <c r="DBD312" s="30" t="s">
        <v>172</v>
      </c>
      <c r="DBE312" s="30" t="s">
        <v>172</v>
      </c>
      <c r="DBF312" s="30" t="s">
        <v>172</v>
      </c>
      <c r="DBG312" s="30" t="s">
        <v>172</v>
      </c>
      <c r="DBH312" s="30" t="s">
        <v>172</v>
      </c>
      <c r="DBI312" s="30" t="s">
        <v>172</v>
      </c>
      <c r="DBJ312" s="30" t="s">
        <v>172</v>
      </c>
      <c r="DBK312" s="30" t="s">
        <v>172</v>
      </c>
      <c r="DBL312" s="30" t="s">
        <v>172</v>
      </c>
      <c r="DBM312" s="30" t="s">
        <v>172</v>
      </c>
      <c r="DBN312" s="30" t="s">
        <v>172</v>
      </c>
      <c r="DBO312" s="30" t="s">
        <v>172</v>
      </c>
      <c r="DBP312" s="30" t="s">
        <v>172</v>
      </c>
      <c r="DBQ312" s="30" t="s">
        <v>172</v>
      </c>
      <c r="DBR312" s="30" t="s">
        <v>172</v>
      </c>
      <c r="DBS312" s="30" t="s">
        <v>172</v>
      </c>
      <c r="DBT312" s="30" t="s">
        <v>172</v>
      </c>
      <c r="DBU312" s="30" t="s">
        <v>172</v>
      </c>
      <c r="DBV312" s="30" t="s">
        <v>172</v>
      </c>
      <c r="DBW312" s="30" t="s">
        <v>172</v>
      </c>
      <c r="DBX312" s="30" t="s">
        <v>172</v>
      </c>
      <c r="DBY312" s="30" t="s">
        <v>172</v>
      </c>
      <c r="DBZ312" s="30" t="s">
        <v>172</v>
      </c>
      <c r="DCA312" s="30" t="s">
        <v>172</v>
      </c>
      <c r="DCB312" s="30" t="s">
        <v>172</v>
      </c>
      <c r="DCC312" s="30" t="s">
        <v>172</v>
      </c>
      <c r="DCD312" s="30" t="s">
        <v>172</v>
      </c>
      <c r="DCE312" s="30" t="s">
        <v>172</v>
      </c>
      <c r="DCF312" s="30" t="s">
        <v>172</v>
      </c>
      <c r="DCG312" s="30" t="s">
        <v>172</v>
      </c>
      <c r="DCH312" s="30" t="s">
        <v>172</v>
      </c>
      <c r="DCI312" s="30" t="s">
        <v>172</v>
      </c>
      <c r="DCJ312" s="30" t="s">
        <v>172</v>
      </c>
      <c r="DCK312" s="30" t="s">
        <v>172</v>
      </c>
      <c r="DCL312" s="30" t="s">
        <v>172</v>
      </c>
      <c r="DCM312" s="30" t="s">
        <v>172</v>
      </c>
      <c r="DCN312" s="30" t="s">
        <v>172</v>
      </c>
      <c r="DCO312" s="30" t="s">
        <v>172</v>
      </c>
      <c r="DCP312" s="30" t="s">
        <v>172</v>
      </c>
      <c r="DCQ312" s="30" t="s">
        <v>172</v>
      </c>
      <c r="DCR312" s="30" t="s">
        <v>172</v>
      </c>
      <c r="DCS312" s="30" t="s">
        <v>172</v>
      </c>
      <c r="DCT312" s="30" t="s">
        <v>172</v>
      </c>
      <c r="DCU312" s="30" t="s">
        <v>172</v>
      </c>
      <c r="DCV312" s="30" t="s">
        <v>172</v>
      </c>
      <c r="DCW312" s="30" t="s">
        <v>172</v>
      </c>
      <c r="DCX312" s="30" t="s">
        <v>172</v>
      </c>
      <c r="DCY312" s="30" t="s">
        <v>172</v>
      </c>
      <c r="DCZ312" s="30" t="s">
        <v>172</v>
      </c>
      <c r="DDA312" s="30" t="s">
        <v>172</v>
      </c>
      <c r="DDB312" s="30" t="s">
        <v>172</v>
      </c>
      <c r="DDC312" s="30" t="s">
        <v>172</v>
      </c>
      <c r="DDD312" s="30" t="s">
        <v>172</v>
      </c>
      <c r="DDE312" s="30" t="s">
        <v>172</v>
      </c>
      <c r="DDF312" s="30" t="s">
        <v>172</v>
      </c>
      <c r="DDG312" s="30" t="s">
        <v>172</v>
      </c>
      <c r="DDH312" s="30" t="s">
        <v>172</v>
      </c>
      <c r="DDI312" s="30" t="s">
        <v>172</v>
      </c>
      <c r="DDJ312" s="30" t="s">
        <v>172</v>
      </c>
      <c r="DDK312" s="30" t="s">
        <v>172</v>
      </c>
      <c r="DDL312" s="30" t="s">
        <v>172</v>
      </c>
      <c r="DDM312" s="30" t="s">
        <v>172</v>
      </c>
      <c r="DDN312" s="30" t="s">
        <v>172</v>
      </c>
      <c r="DDO312" s="30" t="s">
        <v>172</v>
      </c>
      <c r="DDP312" s="30" t="s">
        <v>172</v>
      </c>
      <c r="DDQ312" s="30" t="s">
        <v>172</v>
      </c>
      <c r="DDR312" s="30" t="s">
        <v>172</v>
      </c>
      <c r="DDS312" s="30" t="s">
        <v>172</v>
      </c>
      <c r="DDT312" s="30" t="s">
        <v>172</v>
      </c>
      <c r="DDU312" s="30" t="s">
        <v>172</v>
      </c>
      <c r="DDV312" s="30" t="s">
        <v>172</v>
      </c>
      <c r="DDW312" s="30" t="s">
        <v>172</v>
      </c>
      <c r="DDX312" s="30" t="s">
        <v>172</v>
      </c>
      <c r="DDY312" s="30" t="s">
        <v>172</v>
      </c>
      <c r="DDZ312" s="30" t="s">
        <v>172</v>
      </c>
      <c r="DEA312" s="30" t="s">
        <v>172</v>
      </c>
      <c r="DEB312" s="30" t="s">
        <v>172</v>
      </c>
      <c r="DEC312" s="30" t="s">
        <v>172</v>
      </c>
      <c r="DED312" s="30" t="s">
        <v>172</v>
      </c>
      <c r="DEE312" s="30" t="s">
        <v>172</v>
      </c>
      <c r="DEF312" s="30" t="s">
        <v>172</v>
      </c>
      <c r="DEG312" s="30" t="s">
        <v>172</v>
      </c>
      <c r="DEH312" s="30" t="s">
        <v>172</v>
      </c>
      <c r="DEI312" s="30" t="s">
        <v>172</v>
      </c>
      <c r="DEJ312" s="30" t="s">
        <v>172</v>
      </c>
      <c r="DEK312" s="30" t="s">
        <v>172</v>
      </c>
      <c r="DEL312" s="30" t="s">
        <v>172</v>
      </c>
      <c r="DEM312" s="30" t="s">
        <v>172</v>
      </c>
      <c r="DEN312" s="30" t="s">
        <v>172</v>
      </c>
      <c r="DEO312" s="30" t="s">
        <v>172</v>
      </c>
      <c r="DEP312" s="30" t="s">
        <v>172</v>
      </c>
      <c r="DEQ312" s="30" t="s">
        <v>172</v>
      </c>
      <c r="DER312" s="30" t="s">
        <v>172</v>
      </c>
      <c r="DES312" s="30" t="s">
        <v>172</v>
      </c>
      <c r="DET312" s="30" t="s">
        <v>172</v>
      </c>
      <c r="DEU312" s="30" t="s">
        <v>172</v>
      </c>
      <c r="DEV312" s="30" t="s">
        <v>172</v>
      </c>
      <c r="DEW312" s="30" t="s">
        <v>172</v>
      </c>
      <c r="DEX312" s="30" t="s">
        <v>172</v>
      </c>
      <c r="DEY312" s="30" t="s">
        <v>172</v>
      </c>
      <c r="DEZ312" s="30" t="s">
        <v>172</v>
      </c>
      <c r="DFA312" s="30" t="s">
        <v>172</v>
      </c>
      <c r="DFB312" s="30" t="s">
        <v>172</v>
      </c>
      <c r="DFC312" s="30" t="s">
        <v>172</v>
      </c>
      <c r="DFD312" s="30" t="s">
        <v>172</v>
      </c>
      <c r="DFE312" s="30" t="s">
        <v>172</v>
      </c>
      <c r="DFF312" s="30" t="s">
        <v>172</v>
      </c>
      <c r="DFG312" s="30" t="s">
        <v>172</v>
      </c>
      <c r="DFH312" s="30" t="s">
        <v>172</v>
      </c>
      <c r="DFI312" s="30" t="s">
        <v>172</v>
      </c>
      <c r="DFJ312" s="30" t="s">
        <v>172</v>
      </c>
      <c r="DFK312" s="30" t="s">
        <v>172</v>
      </c>
      <c r="DFL312" s="30" t="s">
        <v>172</v>
      </c>
      <c r="DFM312" s="30" t="s">
        <v>172</v>
      </c>
      <c r="DFN312" s="30" t="s">
        <v>172</v>
      </c>
      <c r="DFO312" s="30" t="s">
        <v>172</v>
      </c>
      <c r="DFP312" s="30" t="s">
        <v>172</v>
      </c>
      <c r="DFQ312" s="30" t="s">
        <v>172</v>
      </c>
      <c r="DFR312" s="30" t="s">
        <v>172</v>
      </c>
      <c r="DFS312" s="30" t="s">
        <v>172</v>
      </c>
      <c r="DFT312" s="30" t="s">
        <v>172</v>
      </c>
      <c r="DFU312" s="30" t="s">
        <v>172</v>
      </c>
      <c r="DFV312" s="30" t="s">
        <v>172</v>
      </c>
      <c r="DFW312" s="30" t="s">
        <v>172</v>
      </c>
      <c r="DFX312" s="30" t="s">
        <v>172</v>
      </c>
      <c r="DFY312" s="30" t="s">
        <v>172</v>
      </c>
      <c r="DFZ312" s="30" t="s">
        <v>172</v>
      </c>
      <c r="DGA312" s="30" t="s">
        <v>172</v>
      </c>
      <c r="DGB312" s="30" t="s">
        <v>172</v>
      </c>
      <c r="DGC312" s="30" t="s">
        <v>172</v>
      </c>
      <c r="DGD312" s="30" t="s">
        <v>172</v>
      </c>
      <c r="DGE312" s="30" t="s">
        <v>172</v>
      </c>
      <c r="DGF312" s="30" t="s">
        <v>172</v>
      </c>
      <c r="DGG312" s="30" t="s">
        <v>172</v>
      </c>
      <c r="DGH312" s="30" t="s">
        <v>172</v>
      </c>
      <c r="DGI312" s="30" t="s">
        <v>172</v>
      </c>
      <c r="DGJ312" s="30" t="s">
        <v>172</v>
      </c>
      <c r="DGK312" s="30" t="s">
        <v>172</v>
      </c>
      <c r="DGL312" s="30" t="s">
        <v>172</v>
      </c>
      <c r="DGM312" s="30" t="s">
        <v>172</v>
      </c>
      <c r="DGN312" s="30" t="s">
        <v>172</v>
      </c>
      <c r="DGO312" s="30" t="s">
        <v>172</v>
      </c>
      <c r="DGP312" s="30" t="s">
        <v>172</v>
      </c>
      <c r="DGQ312" s="30" t="s">
        <v>172</v>
      </c>
      <c r="DGR312" s="30" t="s">
        <v>172</v>
      </c>
      <c r="DGS312" s="30" t="s">
        <v>172</v>
      </c>
      <c r="DGT312" s="30" t="s">
        <v>172</v>
      </c>
      <c r="DGU312" s="30" t="s">
        <v>172</v>
      </c>
      <c r="DGV312" s="30" t="s">
        <v>172</v>
      </c>
      <c r="DGW312" s="30" t="s">
        <v>172</v>
      </c>
      <c r="DGX312" s="30" t="s">
        <v>172</v>
      </c>
      <c r="DGY312" s="30" t="s">
        <v>172</v>
      </c>
      <c r="DGZ312" s="30" t="s">
        <v>172</v>
      </c>
      <c r="DHA312" s="30" t="s">
        <v>172</v>
      </c>
      <c r="DHB312" s="30" t="s">
        <v>172</v>
      </c>
      <c r="DHC312" s="30" t="s">
        <v>172</v>
      </c>
      <c r="DHD312" s="30" t="s">
        <v>172</v>
      </c>
      <c r="DHE312" s="30" t="s">
        <v>172</v>
      </c>
      <c r="DHF312" s="30" t="s">
        <v>172</v>
      </c>
      <c r="DHG312" s="30" t="s">
        <v>172</v>
      </c>
      <c r="DHH312" s="30" t="s">
        <v>172</v>
      </c>
      <c r="DHI312" s="30" t="s">
        <v>172</v>
      </c>
      <c r="DHJ312" s="30" t="s">
        <v>172</v>
      </c>
      <c r="DHK312" s="30" t="s">
        <v>172</v>
      </c>
      <c r="DHL312" s="30" t="s">
        <v>172</v>
      </c>
      <c r="DHM312" s="30" t="s">
        <v>172</v>
      </c>
      <c r="DHN312" s="30" t="s">
        <v>172</v>
      </c>
      <c r="DHO312" s="30" t="s">
        <v>172</v>
      </c>
      <c r="DHP312" s="30" t="s">
        <v>172</v>
      </c>
      <c r="DHQ312" s="30" t="s">
        <v>172</v>
      </c>
      <c r="DHR312" s="30" t="s">
        <v>172</v>
      </c>
      <c r="DHS312" s="30" t="s">
        <v>172</v>
      </c>
      <c r="DHT312" s="30" t="s">
        <v>172</v>
      </c>
      <c r="DHU312" s="30" t="s">
        <v>172</v>
      </c>
      <c r="DHV312" s="30" t="s">
        <v>172</v>
      </c>
      <c r="DHW312" s="30" t="s">
        <v>172</v>
      </c>
      <c r="DHX312" s="30" t="s">
        <v>172</v>
      </c>
      <c r="DHY312" s="30" t="s">
        <v>172</v>
      </c>
      <c r="DHZ312" s="30" t="s">
        <v>172</v>
      </c>
      <c r="DIA312" s="30" t="s">
        <v>172</v>
      </c>
      <c r="DIB312" s="30" t="s">
        <v>172</v>
      </c>
      <c r="DIC312" s="30" t="s">
        <v>172</v>
      </c>
      <c r="DID312" s="30" t="s">
        <v>172</v>
      </c>
      <c r="DIE312" s="30" t="s">
        <v>172</v>
      </c>
      <c r="DIF312" s="30" t="s">
        <v>172</v>
      </c>
      <c r="DIG312" s="30" t="s">
        <v>172</v>
      </c>
      <c r="DIH312" s="30" t="s">
        <v>172</v>
      </c>
      <c r="DII312" s="30" t="s">
        <v>172</v>
      </c>
      <c r="DIJ312" s="30" t="s">
        <v>172</v>
      </c>
      <c r="DIK312" s="30" t="s">
        <v>172</v>
      </c>
      <c r="DIL312" s="30" t="s">
        <v>172</v>
      </c>
      <c r="DIM312" s="30" t="s">
        <v>172</v>
      </c>
      <c r="DIN312" s="30" t="s">
        <v>172</v>
      </c>
      <c r="DIO312" s="30" t="s">
        <v>172</v>
      </c>
      <c r="DIP312" s="30" t="s">
        <v>172</v>
      </c>
      <c r="DIQ312" s="30" t="s">
        <v>172</v>
      </c>
      <c r="DIR312" s="30" t="s">
        <v>172</v>
      </c>
      <c r="DIS312" s="30" t="s">
        <v>172</v>
      </c>
      <c r="DIT312" s="30" t="s">
        <v>172</v>
      </c>
      <c r="DIU312" s="30" t="s">
        <v>172</v>
      </c>
      <c r="DIV312" s="30" t="s">
        <v>172</v>
      </c>
      <c r="DIW312" s="30" t="s">
        <v>172</v>
      </c>
      <c r="DIX312" s="30" t="s">
        <v>172</v>
      </c>
      <c r="DIY312" s="30" t="s">
        <v>172</v>
      </c>
      <c r="DIZ312" s="30" t="s">
        <v>172</v>
      </c>
      <c r="DJA312" s="30" t="s">
        <v>172</v>
      </c>
      <c r="DJB312" s="30" t="s">
        <v>172</v>
      </c>
      <c r="DJC312" s="30" t="s">
        <v>172</v>
      </c>
      <c r="DJD312" s="30" t="s">
        <v>172</v>
      </c>
      <c r="DJE312" s="30" t="s">
        <v>172</v>
      </c>
      <c r="DJF312" s="30" t="s">
        <v>172</v>
      </c>
      <c r="DJG312" s="30" t="s">
        <v>172</v>
      </c>
      <c r="DJH312" s="30" t="s">
        <v>172</v>
      </c>
      <c r="DJI312" s="30" t="s">
        <v>172</v>
      </c>
      <c r="DJJ312" s="30" t="s">
        <v>172</v>
      </c>
      <c r="DJK312" s="30" t="s">
        <v>172</v>
      </c>
      <c r="DJL312" s="30" t="s">
        <v>172</v>
      </c>
      <c r="DJM312" s="30" t="s">
        <v>172</v>
      </c>
      <c r="DJN312" s="30" t="s">
        <v>172</v>
      </c>
      <c r="DJO312" s="30" t="s">
        <v>172</v>
      </c>
      <c r="DJP312" s="30" t="s">
        <v>172</v>
      </c>
      <c r="DJQ312" s="30" t="s">
        <v>172</v>
      </c>
      <c r="DJR312" s="30" t="s">
        <v>172</v>
      </c>
      <c r="DJS312" s="30" t="s">
        <v>172</v>
      </c>
      <c r="DJT312" s="30" t="s">
        <v>172</v>
      </c>
      <c r="DJU312" s="30" t="s">
        <v>172</v>
      </c>
      <c r="DJV312" s="30" t="s">
        <v>172</v>
      </c>
      <c r="DJW312" s="30" t="s">
        <v>172</v>
      </c>
      <c r="DJX312" s="30" t="s">
        <v>172</v>
      </c>
      <c r="DJY312" s="30" t="s">
        <v>172</v>
      </c>
      <c r="DJZ312" s="30" t="s">
        <v>172</v>
      </c>
      <c r="DKA312" s="30" t="s">
        <v>172</v>
      </c>
      <c r="DKB312" s="30" t="s">
        <v>172</v>
      </c>
      <c r="DKC312" s="30" t="s">
        <v>172</v>
      </c>
      <c r="DKD312" s="30" t="s">
        <v>172</v>
      </c>
      <c r="DKE312" s="30" t="s">
        <v>172</v>
      </c>
      <c r="DKF312" s="30" t="s">
        <v>172</v>
      </c>
      <c r="DKG312" s="30" t="s">
        <v>172</v>
      </c>
      <c r="DKH312" s="30" t="s">
        <v>172</v>
      </c>
      <c r="DKI312" s="30" t="s">
        <v>172</v>
      </c>
      <c r="DKJ312" s="30" t="s">
        <v>172</v>
      </c>
      <c r="DKK312" s="30" t="s">
        <v>172</v>
      </c>
      <c r="DKL312" s="30" t="s">
        <v>172</v>
      </c>
      <c r="DKM312" s="30" t="s">
        <v>172</v>
      </c>
      <c r="DKN312" s="30" t="s">
        <v>172</v>
      </c>
      <c r="DKO312" s="30" t="s">
        <v>172</v>
      </c>
      <c r="DKP312" s="30" t="s">
        <v>172</v>
      </c>
      <c r="DKQ312" s="30" t="s">
        <v>172</v>
      </c>
      <c r="DKR312" s="30" t="s">
        <v>172</v>
      </c>
      <c r="DKS312" s="30" t="s">
        <v>172</v>
      </c>
      <c r="DKT312" s="30" t="s">
        <v>172</v>
      </c>
      <c r="DKU312" s="30" t="s">
        <v>172</v>
      </c>
      <c r="DKV312" s="30" t="s">
        <v>172</v>
      </c>
      <c r="DKW312" s="30" t="s">
        <v>172</v>
      </c>
      <c r="DKX312" s="30" t="s">
        <v>172</v>
      </c>
      <c r="DKY312" s="30" t="s">
        <v>172</v>
      </c>
      <c r="DKZ312" s="30" t="s">
        <v>172</v>
      </c>
      <c r="DLA312" s="30" t="s">
        <v>172</v>
      </c>
      <c r="DLB312" s="30" t="s">
        <v>172</v>
      </c>
      <c r="DLC312" s="30" t="s">
        <v>172</v>
      </c>
      <c r="DLD312" s="30" t="s">
        <v>172</v>
      </c>
      <c r="DLE312" s="30" t="s">
        <v>172</v>
      </c>
      <c r="DLF312" s="30" t="s">
        <v>172</v>
      </c>
      <c r="DLG312" s="30" t="s">
        <v>172</v>
      </c>
      <c r="DLH312" s="30" t="s">
        <v>172</v>
      </c>
      <c r="DLI312" s="30" t="s">
        <v>172</v>
      </c>
      <c r="DLJ312" s="30" t="s">
        <v>172</v>
      </c>
      <c r="DLK312" s="30" t="s">
        <v>172</v>
      </c>
      <c r="DLL312" s="30" t="s">
        <v>172</v>
      </c>
      <c r="DLM312" s="30" t="s">
        <v>172</v>
      </c>
      <c r="DLN312" s="30" t="s">
        <v>172</v>
      </c>
      <c r="DLO312" s="30" t="s">
        <v>172</v>
      </c>
      <c r="DLP312" s="30" t="s">
        <v>172</v>
      </c>
      <c r="DLQ312" s="30" t="s">
        <v>172</v>
      </c>
      <c r="DLR312" s="30" t="s">
        <v>172</v>
      </c>
      <c r="DLS312" s="30" t="s">
        <v>172</v>
      </c>
      <c r="DLT312" s="30" t="s">
        <v>172</v>
      </c>
      <c r="DLU312" s="30" t="s">
        <v>172</v>
      </c>
      <c r="DLV312" s="30" t="s">
        <v>172</v>
      </c>
      <c r="DLW312" s="30" t="s">
        <v>172</v>
      </c>
      <c r="DLX312" s="30" t="s">
        <v>172</v>
      </c>
      <c r="DLY312" s="30" t="s">
        <v>172</v>
      </c>
      <c r="DLZ312" s="30" t="s">
        <v>172</v>
      </c>
      <c r="DMA312" s="30" t="s">
        <v>172</v>
      </c>
      <c r="DMB312" s="30" t="s">
        <v>172</v>
      </c>
      <c r="DMC312" s="30" t="s">
        <v>172</v>
      </c>
      <c r="DMD312" s="30" t="s">
        <v>172</v>
      </c>
      <c r="DME312" s="30" t="s">
        <v>172</v>
      </c>
      <c r="DMF312" s="30" t="s">
        <v>172</v>
      </c>
      <c r="DMG312" s="30" t="s">
        <v>172</v>
      </c>
      <c r="DMH312" s="30" t="s">
        <v>172</v>
      </c>
      <c r="DMI312" s="30" t="s">
        <v>172</v>
      </c>
      <c r="DMJ312" s="30" t="s">
        <v>172</v>
      </c>
      <c r="DMK312" s="30" t="s">
        <v>172</v>
      </c>
      <c r="DML312" s="30" t="s">
        <v>172</v>
      </c>
      <c r="DMM312" s="30" t="s">
        <v>172</v>
      </c>
      <c r="DMN312" s="30" t="s">
        <v>172</v>
      </c>
      <c r="DMO312" s="30" t="s">
        <v>172</v>
      </c>
      <c r="DMP312" s="30" t="s">
        <v>172</v>
      </c>
      <c r="DMQ312" s="30" t="s">
        <v>172</v>
      </c>
      <c r="DMR312" s="30" t="s">
        <v>172</v>
      </c>
      <c r="DMS312" s="30" t="s">
        <v>172</v>
      </c>
      <c r="DMT312" s="30" t="s">
        <v>172</v>
      </c>
      <c r="DMU312" s="30" t="s">
        <v>172</v>
      </c>
      <c r="DMV312" s="30" t="s">
        <v>172</v>
      </c>
      <c r="DMW312" s="30" t="s">
        <v>172</v>
      </c>
      <c r="DMX312" s="30" t="s">
        <v>172</v>
      </c>
      <c r="DMY312" s="30" t="s">
        <v>172</v>
      </c>
      <c r="DMZ312" s="30" t="s">
        <v>172</v>
      </c>
      <c r="DNA312" s="30" t="s">
        <v>172</v>
      </c>
      <c r="DNB312" s="30" t="s">
        <v>172</v>
      </c>
      <c r="DNC312" s="30" t="s">
        <v>172</v>
      </c>
      <c r="DND312" s="30" t="s">
        <v>172</v>
      </c>
      <c r="DNE312" s="30" t="s">
        <v>172</v>
      </c>
      <c r="DNF312" s="30" t="s">
        <v>172</v>
      </c>
      <c r="DNG312" s="30" t="s">
        <v>172</v>
      </c>
      <c r="DNH312" s="30" t="s">
        <v>172</v>
      </c>
      <c r="DNI312" s="30" t="s">
        <v>172</v>
      </c>
      <c r="DNJ312" s="30" t="s">
        <v>172</v>
      </c>
      <c r="DNK312" s="30" t="s">
        <v>172</v>
      </c>
      <c r="DNL312" s="30" t="s">
        <v>172</v>
      </c>
      <c r="DNM312" s="30" t="s">
        <v>172</v>
      </c>
      <c r="DNN312" s="30" t="s">
        <v>172</v>
      </c>
      <c r="DNO312" s="30" t="s">
        <v>172</v>
      </c>
      <c r="DNP312" s="30" t="s">
        <v>172</v>
      </c>
      <c r="DNQ312" s="30" t="s">
        <v>172</v>
      </c>
      <c r="DNR312" s="30" t="s">
        <v>172</v>
      </c>
      <c r="DNS312" s="30" t="s">
        <v>172</v>
      </c>
      <c r="DNT312" s="30" t="s">
        <v>172</v>
      </c>
      <c r="DNU312" s="30" t="s">
        <v>172</v>
      </c>
      <c r="DNV312" s="30" t="s">
        <v>172</v>
      </c>
      <c r="DNW312" s="30" t="s">
        <v>172</v>
      </c>
      <c r="DNX312" s="30" t="s">
        <v>172</v>
      </c>
      <c r="DNY312" s="30" t="s">
        <v>172</v>
      </c>
      <c r="DNZ312" s="30" t="s">
        <v>172</v>
      </c>
      <c r="DOA312" s="30" t="s">
        <v>172</v>
      </c>
      <c r="DOB312" s="30" t="s">
        <v>172</v>
      </c>
      <c r="DOC312" s="30" t="s">
        <v>172</v>
      </c>
      <c r="DOD312" s="30" t="s">
        <v>172</v>
      </c>
      <c r="DOE312" s="30" t="s">
        <v>172</v>
      </c>
      <c r="DOF312" s="30" t="s">
        <v>172</v>
      </c>
      <c r="DOG312" s="30" t="s">
        <v>172</v>
      </c>
      <c r="DOH312" s="30" t="s">
        <v>172</v>
      </c>
      <c r="DOI312" s="30" t="s">
        <v>172</v>
      </c>
      <c r="DOJ312" s="30" t="s">
        <v>172</v>
      </c>
      <c r="DOK312" s="30" t="s">
        <v>172</v>
      </c>
      <c r="DOL312" s="30" t="s">
        <v>172</v>
      </c>
      <c r="DOM312" s="30" t="s">
        <v>172</v>
      </c>
      <c r="DON312" s="30" t="s">
        <v>172</v>
      </c>
      <c r="DOO312" s="30" t="s">
        <v>172</v>
      </c>
      <c r="DOP312" s="30" t="s">
        <v>172</v>
      </c>
      <c r="DOQ312" s="30" t="s">
        <v>172</v>
      </c>
      <c r="DOR312" s="30" t="s">
        <v>172</v>
      </c>
      <c r="DOS312" s="30" t="s">
        <v>172</v>
      </c>
      <c r="DOT312" s="30" t="s">
        <v>172</v>
      </c>
      <c r="DOU312" s="30" t="s">
        <v>172</v>
      </c>
      <c r="DOV312" s="30" t="s">
        <v>172</v>
      </c>
      <c r="DOW312" s="30" t="s">
        <v>172</v>
      </c>
      <c r="DOX312" s="30" t="s">
        <v>172</v>
      </c>
      <c r="DOY312" s="30" t="s">
        <v>172</v>
      </c>
      <c r="DOZ312" s="30" t="s">
        <v>172</v>
      </c>
      <c r="DPA312" s="30" t="s">
        <v>172</v>
      </c>
      <c r="DPB312" s="30" t="s">
        <v>172</v>
      </c>
      <c r="DPC312" s="30" t="s">
        <v>172</v>
      </c>
      <c r="DPD312" s="30" t="s">
        <v>172</v>
      </c>
      <c r="DPE312" s="30" t="s">
        <v>172</v>
      </c>
      <c r="DPF312" s="30" t="s">
        <v>172</v>
      </c>
      <c r="DPG312" s="30" t="s">
        <v>172</v>
      </c>
      <c r="DPH312" s="30" t="s">
        <v>172</v>
      </c>
      <c r="DPI312" s="30" t="s">
        <v>172</v>
      </c>
      <c r="DPJ312" s="30" t="s">
        <v>172</v>
      </c>
      <c r="DPK312" s="30" t="s">
        <v>172</v>
      </c>
      <c r="DPL312" s="30" t="s">
        <v>172</v>
      </c>
      <c r="DPM312" s="30" t="s">
        <v>172</v>
      </c>
      <c r="DPN312" s="30" t="s">
        <v>172</v>
      </c>
      <c r="DPO312" s="30" t="s">
        <v>172</v>
      </c>
      <c r="DPP312" s="30" t="s">
        <v>172</v>
      </c>
      <c r="DPQ312" s="30" t="s">
        <v>172</v>
      </c>
      <c r="DPR312" s="30" t="s">
        <v>172</v>
      </c>
      <c r="DPS312" s="30" t="s">
        <v>172</v>
      </c>
      <c r="DPT312" s="30" t="s">
        <v>172</v>
      </c>
      <c r="DPU312" s="30" t="s">
        <v>172</v>
      </c>
      <c r="DPV312" s="30" t="s">
        <v>172</v>
      </c>
      <c r="DPW312" s="30" t="s">
        <v>172</v>
      </c>
      <c r="DPX312" s="30" t="s">
        <v>172</v>
      </c>
      <c r="DPY312" s="30" t="s">
        <v>172</v>
      </c>
      <c r="DPZ312" s="30" t="s">
        <v>172</v>
      </c>
      <c r="DQA312" s="30" t="s">
        <v>172</v>
      </c>
      <c r="DQB312" s="30" t="s">
        <v>172</v>
      </c>
      <c r="DQC312" s="30" t="s">
        <v>172</v>
      </c>
      <c r="DQD312" s="30" t="s">
        <v>172</v>
      </c>
      <c r="DQE312" s="30" t="s">
        <v>172</v>
      </c>
      <c r="DQF312" s="30" t="s">
        <v>172</v>
      </c>
      <c r="DQG312" s="30" t="s">
        <v>172</v>
      </c>
      <c r="DQH312" s="30" t="s">
        <v>172</v>
      </c>
      <c r="DQI312" s="30" t="s">
        <v>172</v>
      </c>
      <c r="DQJ312" s="30" t="s">
        <v>172</v>
      </c>
      <c r="DQK312" s="30" t="s">
        <v>172</v>
      </c>
      <c r="DQL312" s="30" t="s">
        <v>172</v>
      </c>
      <c r="DQM312" s="30" t="s">
        <v>172</v>
      </c>
      <c r="DQN312" s="30" t="s">
        <v>172</v>
      </c>
      <c r="DQO312" s="30" t="s">
        <v>172</v>
      </c>
      <c r="DQP312" s="30" t="s">
        <v>172</v>
      </c>
      <c r="DQQ312" s="30" t="s">
        <v>172</v>
      </c>
      <c r="DQR312" s="30" t="s">
        <v>172</v>
      </c>
      <c r="DQS312" s="30" t="s">
        <v>172</v>
      </c>
      <c r="DQT312" s="30" t="s">
        <v>172</v>
      </c>
      <c r="DQU312" s="30" t="s">
        <v>172</v>
      </c>
      <c r="DQV312" s="30" t="s">
        <v>172</v>
      </c>
      <c r="DQW312" s="30" t="s">
        <v>172</v>
      </c>
      <c r="DQX312" s="30" t="s">
        <v>172</v>
      </c>
      <c r="DQY312" s="30" t="s">
        <v>172</v>
      </c>
      <c r="DQZ312" s="30" t="s">
        <v>172</v>
      </c>
      <c r="DRA312" s="30" t="s">
        <v>172</v>
      </c>
      <c r="DRB312" s="30" t="s">
        <v>172</v>
      </c>
      <c r="DRC312" s="30" t="s">
        <v>172</v>
      </c>
      <c r="DRD312" s="30" t="s">
        <v>172</v>
      </c>
      <c r="DRE312" s="30" t="s">
        <v>172</v>
      </c>
      <c r="DRF312" s="30" t="s">
        <v>172</v>
      </c>
      <c r="DRG312" s="30" t="s">
        <v>172</v>
      </c>
      <c r="DRH312" s="30" t="s">
        <v>172</v>
      </c>
      <c r="DRI312" s="30" t="s">
        <v>172</v>
      </c>
      <c r="DRJ312" s="30" t="s">
        <v>172</v>
      </c>
      <c r="DRK312" s="30" t="s">
        <v>172</v>
      </c>
      <c r="DRL312" s="30" t="s">
        <v>172</v>
      </c>
      <c r="DRM312" s="30" t="s">
        <v>172</v>
      </c>
      <c r="DRN312" s="30" t="s">
        <v>172</v>
      </c>
      <c r="DRO312" s="30" t="s">
        <v>172</v>
      </c>
      <c r="DRP312" s="30" t="s">
        <v>172</v>
      </c>
      <c r="DRQ312" s="30" t="s">
        <v>172</v>
      </c>
      <c r="DRR312" s="30" t="s">
        <v>172</v>
      </c>
      <c r="DRS312" s="30" t="s">
        <v>172</v>
      </c>
      <c r="DRT312" s="30" t="s">
        <v>172</v>
      </c>
      <c r="DRU312" s="30" t="s">
        <v>172</v>
      </c>
      <c r="DRV312" s="30" t="s">
        <v>172</v>
      </c>
      <c r="DRW312" s="30" t="s">
        <v>172</v>
      </c>
      <c r="DRX312" s="30" t="s">
        <v>172</v>
      </c>
      <c r="DRY312" s="30" t="s">
        <v>172</v>
      </c>
      <c r="DRZ312" s="30" t="s">
        <v>172</v>
      </c>
      <c r="DSA312" s="30" t="s">
        <v>172</v>
      </c>
      <c r="DSB312" s="30" t="s">
        <v>172</v>
      </c>
      <c r="DSC312" s="30" t="s">
        <v>172</v>
      </c>
      <c r="DSD312" s="30" t="s">
        <v>172</v>
      </c>
      <c r="DSE312" s="30" t="s">
        <v>172</v>
      </c>
      <c r="DSF312" s="30" t="s">
        <v>172</v>
      </c>
      <c r="DSG312" s="30" t="s">
        <v>172</v>
      </c>
      <c r="DSH312" s="30" t="s">
        <v>172</v>
      </c>
      <c r="DSI312" s="30" t="s">
        <v>172</v>
      </c>
      <c r="DSJ312" s="30" t="s">
        <v>172</v>
      </c>
      <c r="DSK312" s="30" t="s">
        <v>172</v>
      </c>
      <c r="DSL312" s="30" t="s">
        <v>172</v>
      </c>
      <c r="DSM312" s="30" t="s">
        <v>172</v>
      </c>
      <c r="DSN312" s="30" t="s">
        <v>172</v>
      </c>
      <c r="DSO312" s="30" t="s">
        <v>172</v>
      </c>
      <c r="DSP312" s="30" t="s">
        <v>172</v>
      </c>
      <c r="DSQ312" s="30" t="s">
        <v>172</v>
      </c>
      <c r="DSR312" s="30" t="s">
        <v>172</v>
      </c>
      <c r="DSS312" s="30" t="s">
        <v>172</v>
      </c>
      <c r="DST312" s="30" t="s">
        <v>172</v>
      </c>
      <c r="DSU312" s="30" t="s">
        <v>172</v>
      </c>
      <c r="DSV312" s="30" t="s">
        <v>172</v>
      </c>
      <c r="DSW312" s="30" t="s">
        <v>172</v>
      </c>
      <c r="DSX312" s="30" t="s">
        <v>172</v>
      </c>
      <c r="DSY312" s="30" t="s">
        <v>172</v>
      </c>
      <c r="DSZ312" s="30" t="s">
        <v>172</v>
      </c>
      <c r="DTA312" s="30" t="s">
        <v>172</v>
      </c>
      <c r="DTB312" s="30" t="s">
        <v>172</v>
      </c>
      <c r="DTC312" s="30" t="s">
        <v>172</v>
      </c>
      <c r="DTD312" s="30" t="s">
        <v>172</v>
      </c>
      <c r="DTE312" s="30" t="s">
        <v>172</v>
      </c>
      <c r="DTF312" s="30" t="s">
        <v>172</v>
      </c>
      <c r="DTG312" s="30" t="s">
        <v>172</v>
      </c>
      <c r="DTH312" s="30" t="s">
        <v>172</v>
      </c>
      <c r="DTI312" s="30" t="s">
        <v>172</v>
      </c>
      <c r="DTJ312" s="30" t="s">
        <v>172</v>
      </c>
      <c r="DTK312" s="30" t="s">
        <v>172</v>
      </c>
      <c r="DTL312" s="30" t="s">
        <v>172</v>
      </c>
      <c r="DTM312" s="30" t="s">
        <v>172</v>
      </c>
      <c r="DTN312" s="30" t="s">
        <v>172</v>
      </c>
      <c r="DTO312" s="30" t="s">
        <v>172</v>
      </c>
      <c r="DTP312" s="30" t="s">
        <v>172</v>
      </c>
      <c r="DTQ312" s="30" t="s">
        <v>172</v>
      </c>
      <c r="DTR312" s="30" t="s">
        <v>172</v>
      </c>
      <c r="DTS312" s="30" t="s">
        <v>172</v>
      </c>
      <c r="DTT312" s="30" t="s">
        <v>172</v>
      </c>
      <c r="DTU312" s="30" t="s">
        <v>172</v>
      </c>
      <c r="DTV312" s="30" t="s">
        <v>172</v>
      </c>
      <c r="DTW312" s="30" t="s">
        <v>172</v>
      </c>
      <c r="DTX312" s="30" t="s">
        <v>172</v>
      </c>
      <c r="DTY312" s="30" t="s">
        <v>172</v>
      </c>
      <c r="DTZ312" s="30" t="s">
        <v>172</v>
      </c>
      <c r="DUA312" s="30" t="s">
        <v>172</v>
      </c>
      <c r="DUB312" s="30" t="s">
        <v>172</v>
      </c>
      <c r="DUC312" s="30" t="s">
        <v>172</v>
      </c>
      <c r="DUD312" s="30" t="s">
        <v>172</v>
      </c>
      <c r="DUE312" s="30" t="s">
        <v>172</v>
      </c>
      <c r="DUF312" s="30" t="s">
        <v>172</v>
      </c>
      <c r="DUG312" s="30" t="s">
        <v>172</v>
      </c>
      <c r="DUH312" s="30" t="s">
        <v>172</v>
      </c>
      <c r="DUI312" s="30" t="s">
        <v>172</v>
      </c>
      <c r="DUJ312" s="30" t="s">
        <v>172</v>
      </c>
      <c r="DUK312" s="30" t="s">
        <v>172</v>
      </c>
      <c r="DUL312" s="30" t="s">
        <v>172</v>
      </c>
      <c r="DUM312" s="30" t="s">
        <v>172</v>
      </c>
      <c r="DUN312" s="30" t="s">
        <v>172</v>
      </c>
      <c r="DUO312" s="30" t="s">
        <v>172</v>
      </c>
      <c r="DUP312" s="30" t="s">
        <v>172</v>
      </c>
      <c r="DUQ312" s="30" t="s">
        <v>172</v>
      </c>
      <c r="DUR312" s="30" t="s">
        <v>172</v>
      </c>
      <c r="DUS312" s="30" t="s">
        <v>172</v>
      </c>
      <c r="DUT312" s="30" t="s">
        <v>172</v>
      </c>
      <c r="DUU312" s="30" t="s">
        <v>172</v>
      </c>
      <c r="DUV312" s="30" t="s">
        <v>172</v>
      </c>
      <c r="DUW312" s="30" t="s">
        <v>172</v>
      </c>
      <c r="DUX312" s="30" t="s">
        <v>172</v>
      </c>
      <c r="DUY312" s="30" t="s">
        <v>172</v>
      </c>
      <c r="DUZ312" s="30" t="s">
        <v>172</v>
      </c>
      <c r="DVA312" s="30" t="s">
        <v>172</v>
      </c>
      <c r="DVB312" s="30" t="s">
        <v>172</v>
      </c>
      <c r="DVC312" s="30" t="s">
        <v>172</v>
      </c>
      <c r="DVD312" s="30" t="s">
        <v>172</v>
      </c>
      <c r="DVE312" s="30" t="s">
        <v>172</v>
      </c>
      <c r="DVF312" s="30" t="s">
        <v>172</v>
      </c>
      <c r="DVG312" s="30" t="s">
        <v>172</v>
      </c>
      <c r="DVH312" s="30" t="s">
        <v>172</v>
      </c>
      <c r="DVI312" s="30" t="s">
        <v>172</v>
      </c>
      <c r="DVJ312" s="30" t="s">
        <v>172</v>
      </c>
      <c r="DVK312" s="30" t="s">
        <v>172</v>
      </c>
      <c r="DVL312" s="30" t="s">
        <v>172</v>
      </c>
      <c r="DVM312" s="30" t="s">
        <v>172</v>
      </c>
      <c r="DVN312" s="30" t="s">
        <v>172</v>
      </c>
      <c r="DVO312" s="30" t="s">
        <v>172</v>
      </c>
      <c r="DVP312" s="30" t="s">
        <v>172</v>
      </c>
      <c r="DVQ312" s="30" t="s">
        <v>172</v>
      </c>
      <c r="DVR312" s="30" t="s">
        <v>172</v>
      </c>
      <c r="DVS312" s="30" t="s">
        <v>172</v>
      </c>
      <c r="DVT312" s="30" t="s">
        <v>172</v>
      </c>
      <c r="DVU312" s="30" t="s">
        <v>172</v>
      </c>
      <c r="DVV312" s="30" t="s">
        <v>172</v>
      </c>
      <c r="DVW312" s="30" t="s">
        <v>172</v>
      </c>
      <c r="DVX312" s="30" t="s">
        <v>172</v>
      </c>
      <c r="DVY312" s="30" t="s">
        <v>172</v>
      </c>
      <c r="DVZ312" s="30" t="s">
        <v>172</v>
      </c>
      <c r="DWA312" s="30" t="s">
        <v>172</v>
      </c>
      <c r="DWB312" s="30" t="s">
        <v>172</v>
      </c>
      <c r="DWC312" s="30" t="s">
        <v>172</v>
      </c>
      <c r="DWD312" s="30" t="s">
        <v>172</v>
      </c>
      <c r="DWE312" s="30" t="s">
        <v>172</v>
      </c>
      <c r="DWF312" s="30" t="s">
        <v>172</v>
      </c>
      <c r="DWG312" s="30" t="s">
        <v>172</v>
      </c>
      <c r="DWH312" s="30" t="s">
        <v>172</v>
      </c>
      <c r="DWI312" s="30" t="s">
        <v>172</v>
      </c>
      <c r="DWJ312" s="30" t="s">
        <v>172</v>
      </c>
      <c r="DWK312" s="30" t="s">
        <v>172</v>
      </c>
      <c r="DWL312" s="30" t="s">
        <v>172</v>
      </c>
      <c r="DWM312" s="30" t="s">
        <v>172</v>
      </c>
      <c r="DWN312" s="30" t="s">
        <v>172</v>
      </c>
      <c r="DWO312" s="30" t="s">
        <v>172</v>
      </c>
      <c r="DWP312" s="30" t="s">
        <v>172</v>
      </c>
      <c r="DWQ312" s="30" t="s">
        <v>172</v>
      </c>
      <c r="DWR312" s="30" t="s">
        <v>172</v>
      </c>
      <c r="DWS312" s="30" t="s">
        <v>172</v>
      </c>
      <c r="DWT312" s="30" t="s">
        <v>172</v>
      </c>
      <c r="DWU312" s="30" t="s">
        <v>172</v>
      </c>
      <c r="DWV312" s="30" t="s">
        <v>172</v>
      </c>
      <c r="DWW312" s="30" t="s">
        <v>172</v>
      </c>
      <c r="DWX312" s="30" t="s">
        <v>172</v>
      </c>
      <c r="DWY312" s="30" t="s">
        <v>172</v>
      </c>
      <c r="DWZ312" s="30" t="s">
        <v>172</v>
      </c>
      <c r="DXA312" s="30" t="s">
        <v>172</v>
      </c>
      <c r="DXB312" s="30" t="s">
        <v>172</v>
      </c>
      <c r="DXC312" s="30" t="s">
        <v>172</v>
      </c>
      <c r="DXD312" s="30" t="s">
        <v>172</v>
      </c>
      <c r="DXE312" s="30" t="s">
        <v>172</v>
      </c>
      <c r="DXF312" s="30" t="s">
        <v>172</v>
      </c>
      <c r="DXG312" s="30" t="s">
        <v>172</v>
      </c>
      <c r="DXH312" s="30" t="s">
        <v>172</v>
      </c>
      <c r="DXI312" s="30" t="s">
        <v>172</v>
      </c>
      <c r="DXJ312" s="30" t="s">
        <v>172</v>
      </c>
      <c r="DXK312" s="30" t="s">
        <v>172</v>
      </c>
      <c r="DXL312" s="30" t="s">
        <v>172</v>
      </c>
      <c r="DXM312" s="30" t="s">
        <v>172</v>
      </c>
      <c r="DXN312" s="30" t="s">
        <v>172</v>
      </c>
      <c r="DXO312" s="30" t="s">
        <v>172</v>
      </c>
      <c r="DXP312" s="30" t="s">
        <v>172</v>
      </c>
      <c r="DXQ312" s="30" t="s">
        <v>172</v>
      </c>
      <c r="DXR312" s="30" t="s">
        <v>172</v>
      </c>
      <c r="DXS312" s="30" t="s">
        <v>172</v>
      </c>
      <c r="DXT312" s="30" t="s">
        <v>172</v>
      </c>
      <c r="DXU312" s="30" t="s">
        <v>172</v>
      </c>
      <c r="DXV312" s="30" t="s">
        <v>172</v>
      </c>
      <c r="DXW312" s="30" t="s">
        <v>172</v>
      </c>
      <c r="DXX312" s="30" t="s">
        <v>172</v>
      </c>
      <c r="DXY312" s="30" t="s">
        <v>172</v>
      </c>
      <c r="DXZ312" s="30" t="s">
        <v>172</v>
      </c>
      <c r="DYA312" s="30" t="s">
        <v>172</v>
      </c>
      <c r="DYB312" s="30" t="s">
        <v>172</v>
      </c>
      <c r="DYC312" s="30" t="s">
        <v>172</v>
      </c>
      <c r="DYD312" s="30" t="s">
        <v>172</v>
      </c>
      <c r="DYE312" s="30" t="s">
        <v>172</v>
      </c>
      <c r="DYF312" s="30" t="s">
        <v>172</v>
      </c>
      <c r="DYG312" s="30" t="s">
        <v>172</v>
      </c>
      <c r="DYH312" s="30" t="s">
        <v>172</v>
      </c>
      <c r="DYI312" s="30" t="s">
        <v>172</v>
      </c>
      <c r="DYJ312" s="30" t="s">
        <v>172</v>
      </c>
      <c r="DYK312" s="30" t="s">
        <v>172</v>
      </c>
      <c r="DYL312" s="30" t="s">
        <v>172</v>
      </c>
      <c r="DYM312" s="30" t="s">
        <v>172</v>
      </c>
      <c r="DYN312" s="30" t="s">
        <v>172</v>
      </c>
      <c r="DYO312" s="30" t="s">
        <v>172</v>
      </c>
      <c r="DYP312" s="30" t="s">
        <v>172</v>
      </c>
      <c r="DYQ312" s="30" t="s">
        <v>172</v>
      </c>
      <c r="DYR312" s="30" t="s">
        <v>172</v>
      </c>
      <c r="DYS312" s="30" t="s">
        <v>172</v>
      </c>
      <c r="DYT312" s="30" t="s">
        <v>172</v>
      </c>
      <c r="DYU312" s="30" t="s">
        <v>172</v>
      </c>
      <c r="DYV312" s="30" t="s">
        <v>172</v>
      </c>
      <c r="DYW312" s="30" t="s">
        <v>172</v>
      </c>
      <c r="DYX312" s="30" t="s">
        <v>172</v>
      </c>
      <c r="DYY312" s="30" t="s">
        <v>172</v>
      </c>
      <c r="DYZ312" s="30" t="s">
        <v>172</v>
      </c>
      <c r="DZA312" s="30" t="s">
        <v>172</v>
      </c>
      <c r="DZB312" s="30" t="s">
        <v>172</v>
      </c>
      <c r="DZC312" s="30" t="s">
        <v>172</v>
      </c>
      <c r="DZD312" s="30" t="s">
        <v>172</v>
      </c>
      <c r="DZE312" s="30" t="s">
        <v>172</v>
      </c>
      <c r="DZF312" s="30" t="s">
        <v>172</v>
      </c>
      <c r="DZG312" s="30" t="s">
        <v>172</v>
      </c>
      <c r="DZH312" s="30" t="s">
        <v>172</v>
      </c>
      <c r="DZI312" s="30" t="s">
        <v>172</v>
      </c>
      <c r="DZJ312" s="30" t="s">
        <v>172</v>
      </c>
      <c r="DZK312" s="30" t="s">
        <v>172</v>
      </c>
      <c r="DZL312" s="30" t="s">
        <v>172</v>
      </c>
      <c r="DZM312" s="30" t="s">
        <v>172</v>
      </c>
      <c r="DZN312" s="30" t="s">
        <v>172</v>
      </c>
      <c r="DZO312" s="30" t="s">
        <v>172</v>
      </c>
      <c r="DZP312" s="30" t="s">
        <v>172</v>
      </c>
      <c r="DZQ312" s="30" t="s">
        <v>172</v>
      </c>
      <c r="DZR312" s="30" t="s">
        <v>172</v>
      </c>
      <c r="DZS312" s="30" t="s">
        <v>172</v>
      </c>
      <c r="DZT312" s="30" t="s">
        <v>172</v>
      </c>
      <c r="DZU312" s="30" t="s">
        <v>172</v>
      </c>
      <c r="DZV312" s="30" t="s">
        <v>172</v>
      </c>
      <c r="DZW312" s="30" t="s">
        <v>172</v>
      </c>
      <c r="DZX312" s="30" t="s">
        <v>172</v>
      </c>
      <c r="DZY312" s="30" t="s">
        <v>172</v>
      </c>
      <c r="DZZ312" s="30" t="s">
        <v>172</v>
      </c>
      <c r="EAA312" s="30" t="s">
        <v>172</v>
      </c>
      <c r="EAB312" s="30" t="s">
        <v>172</v>
      </c>
      <c r="EAC312" s="30" t="s">
        <v>172</v>
      </c>
      <c r="EAD312" s="30" t="s">
        <v>172</v>
      </c>
      <c r="EAE312" s="30" t="s">
        <v>172</v>
      </c>
      <c r="EAF312" s="30" t="s">
        <v>172</v>
      </c>
      <c r="EAG312" s="30" t="s">
        <v>172</v>
      </c>
      <c r="EAH312" s="30" t="s">
        <v>172</v>
      </c>
      <c r="EAI312" s="30" t="s">
        <v>172</v>
      </c>
      <c r="EAJ312" s="30" t="s">
        <v>172</v>
      </c>
      <c r="EAK312" s="30" t="s">
        <v>172</v>
      </c>
      <c r="EAL312" s="30" t="s">
        <v>172</v>
      </c>
      <c r="EAM312" s="30" t="s">
        <v>172</v>
      </c>
      <c r="EAN312" s="30" t="s">
        <v>172</v>
      </c>
      <c r="EAO312" s="30" t="s">
        <v>172</v>
      </c>
      <c r="EAP312" s="30" t="s">
        <v>172</v>
      </c>
      <c r="EAQ312" s="30" t="s">
        <v>172</v>
      </c>
      <c r="EAR312" s="30" t="s">
        <v>172</v>
      </c>
      <c r="EAS312" s="30" t="s">
        <v>172</v>
      </c>
      <c r="EAT312" s="30" t="s">
        <v>172</v>
      </c>
      <c r="EAU312" s="30" t="s">
        <v>172</v>
      </c>
      <c r="EAV312" s="30" t="s">
        <v>172</v>
      </c>
      <c r="EAW312" s="30" t="s">
        <v>172</v>
      </c>
      <c r="EAX312" s="30" t="s">
        <v>172</v>
      </c>
      <c r="EAY312" s="30" t="s">
        <v>172</v>
      </c>
      <c r="EAZ312" s="30" t="s">
        <v>172</v>
      </c>
      <c r="EBA312" s="30" t="s">
        <v>172</v>
      </c>
      <c r="EBB312" s="30" t="s">
        <v>172</v>
      </c>
      <c r="EBC312" s="30" t="s">
        <v>172</v>
      </c>
      <c r="EBD312" s="30" t="s">
        <v>172</v>
      </c>
      <c r="EBE312" s="30" t="s">
        <v>172</v>
      </c>
      <c r="EBF312" s="30" t="s">
        <v>172</v>
      </c>
      <c r="EBG312" s="30" t="s">
        <v>172</v>
      </c>
      <c r="EBH312" s="30" t="s">
        <v>172</v>
      </c>
      <c r="EBI312" s="30" t="s">
        <v>172</v>
      </c>
      <c r="EBJ312" s="30" t="s">
        <v>172</v>
      </c>
      <c r="EBK312" s="30" t="s">
        <v>172</v>
      </c>
      <c r="EBL312" s="30" t="s">
        <v>172</v>
      </c>
      <c r="EBM312" s="30" t="s">
        <v>172</v>
      </c>
      <c r="EBN312" s="30" t="s">
        <v>172</v>
      </c>
      <c r="EBO312" s="30" t="s">
        <v>172</v>
      </c>
      <c r="EBP312" s="30" t="s">
        <v>172</v>
      </c>
      <c r="EBQ312" s="30" t="s">
        <v>172</v>
      </c>
      <c r="EBR312" s="30" t="s">
        <v>172</v>
      </c>
      <c r="EBS312" s="30" t="s">
        <v>172</v>
      </c>
      <c r="EBT312" s="30" t="s">
        <v>172</v>
      </c>
      <c r="EBU312" s="30" t="s">
        <v>172</v>
      </c>
      <c r="EBV312" s="30" t="s">
        <v>172</v>
      </c>
      <c r="EBW312" s="30" t="s">
        <v>172</v>
      </c>
      <c r="EBX312" s="30" t="s">
        <v>172</v>
      </c>
      <c r="EBY312" s="30" t="s">
        <v>172</v>
      </c>
      <c r="EBZ312" s="30" t="s">
        <v>172</v>
      </c>
      <c r="ECA312" s="30" t="s">
        <v>172</v>
      </c>
      <c r="ECB312" s="30" t="s">
        <v>172</v>
      </c>
      <c r="ECC312" s="30" t="s">
        <v>172</v>
      </c>
      <c r="ECD312" s="30" t="s">
        <v>172</v>
      </c>
      <c r="ECE312" s="30" t="s">
        <v>172</v>
      </c>
      <c r="ECF312" s="30" t="s">
        <v>172</v>
      </c>
      <c r="ECG312" s="30" t="s">
        <v>172</v>
      </c>
      <c r="ECH312" s="30" t="s">
        <v>172</v>
      </c>
      <c r="ECI312" s="30" t="s">
        <v>172</v>
      </c>
      <c r="ECJ312" s="30" t="s">
        <v>172</v>
      </c>
      <c r="ECK312" s="30" t="s">
        <v>172</v>
      </c>
      <c r="ECL312" s="30" t="s">
        <v>172</v>
      </c>
      <c r="ECM312" s="30" t="s">
        <v>172</v>
      </c>
      <c r="ECN312" s="30" t="s">
        <v>172</v>
      </c>
      <c r="ECO312" s="30" t="s">
        <v>172</v>
      </c>
      <c r="ECP312" s="30" t="s">
        <v>172</v>
      </c>
      <c r="ECQ312" s="30" t="s">
        <v>172</v>
      </c>
      <c r="ECR312" s="30" t="s">
        <v>172</v>
      </c>
      <c r="ECS312" s="30" t="s">
        <v>172</v>
      </c>
      <c r="ECT312" s="30" t="s">
        <v>172</v>
      </c>
      <c r="ECU312" s="30" t="s">
        <v>172</v>
      </c>
      <c r="ECV312" s="30" t="s">
        <v>172</v>
      </c>
      <c r="ECW312" s="30" t="s">
        <v>172</v>
      </c>
      <c r="ECX312" s="30" t="s">
        <v>172</v>
      </c>
      <c r="ECY312" s="30" t="s">
        <v>172</v>
      </c>
      <c r="ECZ312" s="30" t="s">
        <v>172</v>
      </c>
      <c r="EDA312" s="30" t="s">
        <v>172</v>
      </c>
      <c r="EDB312" s="30" t="s">
        <v>172</v>
      </c>
      <c r="EDC312" s="30" t="s">
        <v>172</v>
      </c>
      <c r="EDD312" s="30" t="s">
        <v>172</v>
      </c>
      <c r="EDE312" s="30" t="s">
        <v>172</v>
      </c>
      <c r="EDF312" s="30" t="s">
        <v>172</v>
      </c>
      <c r="EDG312" s="30" t="s">
        <v>172</v>
      </c>
      <c r="EDH312" s="30" t="s">
        <v>172</v>
      </c>
      <c r="EDI312" s="30" t="s">
        <v>172</v>
      </c>
      <c r="EDJ312" s="30" t="s">
        <v>172</v>
      </c>
      <c r="EDK312" s="30" t="s">
        <v>172</v>
      </c>
      <c r="EDL312" s="30" t="s">
        <v>172</v>
      </c>
      <c r="EDM312" s="30" t="s">
        <v>172</v>
      </c>
      <c r="EDN312" s="30" t="s">
        <v>172</v>
      </c>
      <c r="EDO312" s="30" t="s">
        <v>172</v>
      </c>
      <c r="EDP312" s="30" t="s">
        <v>172</v>
      </c>
      <c r="EDQ312" s="30" t="s">
        <v>172</v>
      </c>
      <c r="EDR312" s="30" t="s">
        <v>172</v>
      </c>
      <c r="EDS312" s="30" t="s">
        <v>172</v>
      </c>
      <c r="EDT312" s="30" t="s">
        <v>172</v>
      </c>
      <c r="EDU312" s="30" t="s">
        <v>172</v>
      </c>
      <c r="EDV312" s="30" t="s">
        <v>172</v>
      </c>
      <c r="EDW312" s="30" t="s">
        <v>172</v>
      </c>
      <c r="EDX312" s="30" t="s">
        <v>172</v>
      </c>
      <c r="EDY312" s="30" t="s">
        <v>172</v>
      </c>
      <c r="EDZ312" s="30" t="s">
        <v>172</v>
      </c>
      <c r="EEA312" s="30" t="s">
        <v>172</v>
      </c>
      <c r="EEB312" s="30" t="s">
        <v>172</v>
      </c>
      <c r="EEC312" s="30" t="s">
        <v>172</v>
      </c>
      <c r="EED312" s="30" t="s">
        <v>172</v>
      </c>
      <c r="EEE312" s="30" t="s">
        <v>172</v>
      </c>
      <c r="EEF312" s="30" t="s">
        <v>172</v>
      </c>
      <c r="EEG312" s="30" t="s">
        <v>172</v>
      </c>
      <c r="EEH312" s="30" t="s">
        <v>172</v>
      </c>
      <c r="EEI312" s="30" t="s">
        <v>172</v>
      </c>
      <c r="EEJ312" s="30" t="s">
        <v>172</v>
      </c>
      <c r="EEK312" s="30" t="s">
        <v>172</v>
      </c>
      <c r="EEL312" s="30" t="s">
        <v>172</v>
      </c>
      <c r="EEM312" s="30" t="s">
        <v>172</v>
      </c>
      <c r="EEN312" s="30" t="s">
        <v>172</v>
      </c>
      <c r="EEO312" s="30" t="s">
        <v>172</v>
      </c>
      <c r="EEP312" s="30" t="s">
        <v>172</v>
      </c>
      <c r="EEQ312" s="30" t="s">
        <v>172</v>
      </c>
      <c r="EER312" s="30" t="s">
        <v>172</v>
      </c>
      <c r="EES312" s="30" t="s">
        <v>172</v>
      </c>
      <c r="EET312" s="30" t="s">
        <v>172</v>
      </c>
      <c r="EEU312" s="30" t="s">
        <v>172</v>
      </c>
      <c r="EEV312" s="30" t="s">
        <v>172</v>
      </c>
      <c r="EEW312" s="30" t="s">
        <v>172</v>
      </c>
      <c r="EEX312" s="30" t="s">
        <v>172</v>
      </c>
      <c r="EEY312" s="30" t="s">
        <v>172</v>
      </c>
      <c r="EEZ312" s="30" t="s">
        <v>172</v>
      </c>
      <c r="EFA312" s="30" t="s">
        <v>172</v>
      </c>
      <c r="EFB312" s="30" t="s">
        <v>172</v>
      </c>
      <c r="EFC312" s="30" t="s">
        <v>172</v>
      </c>
      <c r="EFD312" s="30" t="s">
        <v>172</v>
      </c>
      <c r="EFE312" s="30" t="s">
        <v>172</v>
      </c>
      <c r="EFF312" s="30" t="s">
        <v>172</v>
      </c>
      <c r="EFG312" s="30" t="s">
        <v>172</v>
      </c>
      <c r="EFH312" s="30" t="s">
        <v>172</v>
      </c>
      <c r="EFI312" s="30" t="s">
        <v>172</v>
      </c>
      <c r="EFJ312" s="30" t="s">
        <v>172</v>
      </c>
      <c r="EFK312" s="30" t="s">
        <v>172</v>
      </c>
      <c r="EFL312" s="30" t="s">
        <v>172</v>
      </c>
      <c r="EFM312" s="30" t="s">
        <v>172</v>
      </c>
      <c r="EFN312" s="30" t="s">
        <v>172</v>
      </c>
      <c r="EFO312" s="30" t="s">
        <v>172</v>
      </c>
      <c r="EFP312" s="30" t="s">
        <v>172</v>
      </c>
      <c r="EFQ312" s="30" t="s">
        <v>172</v>
      </c>
      <c r="EFR312" s="30" t="s">
        <v>172</v>
      </c>
      <c r="EFS312" s="30" t="s">
        <v>172</v>
      </c>
      <c r="EFT312" s="30" t="s">
        <v>172</v>
      </c>
      <c r="EFU312" s="30" t="s">
        <v>172</v>
      </c>
      <c r="EFV312" s="30" t="s">
        <v>172</v>
      </c>
      <c r="EFW312" s="30" t="s">
        <v>172</v>
      </c>
      <c r="EFX312" s="30" t="s">
        <v>172</v>
      </c>
      <c r="EFY312" s="30" t="s">
        <v>172</v>
      </c>
      <c r="EFZ312" s="30" t="s">
        <v>172</v>
      </c>
      <c r="EGA312" s="30" t="s">
        <v>172</v>
      </c>
      <c r="EGB312" s="30" t="s">
        <v>172</v>
      </c>
      <c r="EGC312" s="30" t="s">
        <v>172</v>
      </c>
      <c r="EGD312" s="30" t="s">
        <v>172</v>
      </c>
      <c r="EGE312" s="30" t="s">
        <v>172</v>
      </c>
      <c r="EGF312" s="30" t="s">
        <v>172</v>
      </c>
      <c r="EGG312" s="30" t="s">
        <v>172</v>
      </c>
      <c r="EGH312" s="30" t="s">
        <v>172</v>
      </c>
      <c r="EGI312" s="30" t="s">
        <v>172</v>
      </c>
      <c r="EGJ312" s="30" t="s">
        <v>172</v>
      </c>
      <c r="EGK312" s="30" t="s">
        <v>172</v>
      </c>
      <c r="EGL312" s="30" t="s">
        <v>172</v>
      </c>
      <c r="EGM312" s="30" t="s">
        <v>172</v>
      </c>
      <c r="EGN312" s="30" t="s">
        <v>172</v>
      </c>
      <c r="EGO312" s="30" t="s">
        <v>172</v>
      </c>
      <c r="EGP312" s="30" t="s">
        <v>172</v>
      </c>
      <c r="EGQ312" s="30" t="s">
        <v>172</v>
      </c>
      <c r="EGR312" s="30" t="s">
        <v>172</v>
      </c>
      <c r="EGS312" s="30" t="s">
        <v>172</v>
      </c>
      <c r="EGT312" s="30" t="s">
        <v>172</v>
      </c>
      <c r="EGU312" s="30" t="s">
        <v>172</v>
      </c>
      <c r="EGV312" s="30" t="s">
        <v>172</v>
      </c>
      <c r="EGW312" s="30" t="s">
        <v>172</v>
      </c>
      <c r="EGX312" s="30" t="s">
        <v>172</v>
      </c>
      <c r="EGY312" s="30" t="s">
        <v>172</v>
      </c>
      <c r="EGZ312" s="30" t="s">
        <v>172</v>
      </c>
      <c r="EHA312" s="30" t="s">
        <v>172</v>
      </c>
      <c r="EHB312" s="30" t="s">
        <v>172</v>
      </c>
      <c r="EHC312" s="30" t="s">
        <v>172</v>
      </c>
      <c r="EHD312" s="30" t="s">
        <v>172</v>
      </c>
      <c r="EHE312" s="30" t="s">
        <v>172</v>
      </c>
      <c r="EHF312" s="30" t="s">
        <v>172</v>
      </c>
      <c r="EHG312" s="30" t="s">
        <v>172</v>
      </c>
      <c r="EHH312" s="30" t="s">
        <v>172</v>
      </c>
      <c r="EHI312" s="30" t="s">
        <v>172</v>
      </c>
      <c r="EHJ312" s="30" t="s">
        <v>172</v>
      </c>
      <c r="EHK312" s="30" t="s">
        <v>172</v>
      </c>
      <c r="EHL312" s="30" t="s">
        <v>172</v>
      </c>
      <c r="EHM312" s="30" t="s">
        <v>172</v>
      </c>
      <c r="EHN312" s="30" t="s">
        <v>172</v>
      </c>
      <c r="EHO312" s="30" t="s">
        <v>172</v>
      </c>
      <c r="EHP312" s="30" t="s">
        <v>172</v>
      </c>
      <c r="EHQ312" s="30" t="s">
        <v>172</v>
      </c>
      <c r="EHR312" s="30" t="s">
        <v>172</v>
      </c>
      <c r="EHS312" s="30" t="s">
        <v>172</v>
      </c>
      <c r="EHT312" s="30" t="s">
        <v>172</v>
      </c>
      <c r="EHU312" s="30" t="s">
        <v>172</v>
      </c>
      <c r="EHV312" s="30" t="s">
        <v>172</v>
      </c>
      <c r="EHW312" s="30" t="s">
        <v>172</v>
      </c>
      <c r="EHX312" s="30" t="s">
        <v>172</v>
      </c>
      <c r="EHY312" s="30" t="s">
        <v>172</v>
      </c>
      <c r="EHZ312" s="30" t="s">
        <v>172</v>
      </c>
      <c r="EIA312" s="30" t="s">
        <v>172</v>
      </c>
      <c r="EIB312" s="30" t="s">
        <v>172</v>
      </c>
      <c r="EIC312" s="30" t="s">
        <v>172</v>
      </c>
      <c r="EID312" s="30" t="s">
        <v>172</v>
      </c>
      <c r="EIE312" s="30" t="s">
        <v>172</v>
      </c>
      <c r="EIF312" s="30" t="s">
        <v>172</v>
      </c>
      <c r="EIG312" s="30" t="s">
        <v>172</v>
      </c>
      <c r="EIH312" s="30" t="s">
        <v>172</v>
      </c>
      <c r="EII312" s="30" t="s">
        <v>172</v>
      </c>
      <c r="EIJ312" s="30" t="s">
        <v>172</v>
      </c>
      <c r="EIK312" s="30" t="s">
        <v>172</v>
      </c>
      <c r="EIL312" s="30" t="s">
        <v>172</v>
      </c>
      <c r="EIM312" s="30" t="s">
        <v>172</v>
      </c>
      <c r="EIN312" s="30" t="s">
        <v>172</v>
      </c>
      <c r="EIO312" s="30" t="s">
        <v>172</v>
      </c>
      <c r="EIP312" s="30" t="s">
        <v>172</v>
      </c>
      <c r="EIQ312" s="30" t="s">
        <v>172</v>
      </c>
      <c r="EIR312" s="30" t="s">
        <v>172</v>
      </c>
      <c r="EIS312" s="30" t="s">
        <v>172</v>
      </c>
      <c r="EIT312" s="30" t="s">
        <v>172</v>
      </c>
      <c r="EIU312" s="30" t="s">
        <v>172</v>
      </c>
      <c r="EIV312" s="30" t="s">
        <v>172</v>
      </c>
      <c r="EIW312" s="30" t="s">
        <v>172</v>
      </c>
      <c r="EIX312" s="30" t="s">
        <v>172</v>
      </c>
      <c r="EIY312" s="30" t="s">
        <v>172</v>
      </c>
      <c r="EIZ312" s="30" t="s">
        <v>172</v>
      </c>
      <c r="EJA312" s="30" t="s">
        <v>172</v>
      </c>
      <c r="EJB312" s="30" t="s">
        <v>172</v>
      </c>
      <c r="EJC312" s="30" t="s">
        <v>172</v>
      </c>
      <c r="EJD312" s="30" t="s">
        <v>172</v>
      </c>
      <c r="EJE312" s="30" t="s">
        <v>172</v>
      </c>
      <c r="EJF312" s="30" t="s">
        <v>172</v>
      </c>
      <c r="EJG312" s="30" t="s">
        <v>172</v>
      </c>
      <c r="EJH312" s="30" t="s">
        <v>172</v>
      </c>
      <c r="EJI312" s="30" t="s">
        <v>172</v>
      </c>
      <c r="EJJ312" s="30" t="s">
        <v>172</v>
      </c>
      <c r="EJK312" s="30" t="s">
        <v>172</v>
      </c>
      <c r="EJL312" s="30" t="s">
        <v>172</v>
      </c>
      <c r="EJM312" s="30" t="s">
        <v>172</v>
      </c>
      <c r="EJN312" s="30" t="s">
        <v>172</v>
      </c>
      <c r="EJO312" s="30" t="s">
        <v>172</v>
      </c>
      <c r="EJP312" s="30" t="s">
        <v>172</v>
      </c>
      <c r="EJQ312" s="30" t="s">
        <v>172</v>
      </c>
      <c r="EJR312" s="30" t="s">
        <v>172</v>
      </c>
      <c r="EJS312" s="30" t="s">
        <v>172</v>
      </c>
      <c r="EJT312" s="30" t="s">
        <v>172</v>
      </c>
      <c r="EJU312" s="30" t="s">
        <v>172</v>
      </c>
      <c r="EJV312" s="30" t="s">
        <v>172</v>
      </c>
      <c r="EJW312" s="30" t="s">
        <v>172</v>
      </c>
      <c r="EJX312" s="30" t="s">
        <v>172</v>
      </c>
      <c r="EJY312" s="30" t="s">
        <v>172</v>
      </c>
      <c r="EJZ312" s="30" t="s">
        <v>172</v>
      </c>
      <c r="EKA312" s="30" t="s">
        <v>172</v>
      </c>
      <c r="EKB312" s="30" t="s">
        <v>172</v>
      </c>
      <c r="EKC312" s="30" t="s">
        <v>172</v>
      </c>
      <c r="EKD312" s="30" t="s">
        <v>172</v>
      </c>
      <c r="EKE312" s="30" t="s">
        <v>172</v>
      </c>
      <c r="EKF312" s="30" t="s">
        <v>172</v>
      </c>
      <c r="EKG312" s="30" t="s">
        <v>172</v>
      </c>
      <c r="EKH312" s="30" t="s">
        <v>172</v>
      </c>
      <c r="EKI312" s="30" t="s">
        <v>172</v>
      </c>
      <c r="EKJ312" s="30" t="s">
        <v>172</v>
      </c>
      <c r="EKK312" s="30" t="s">
        <v>172</v>
      </c>
      <c r="EKL312" s="30" t="s">
        <v>172</v>
      </c>
      <c r="EKM312" s="30" t="s">
        <v>172</v>
      </c>
      <c r="EKN312" s="30" t="s">
        <v>172</v>
      </c>
      <c r="EKO312" s="30" t="s">
        <v>172</v>
      </c>
      <c r="EKP312" s="30" t="s">
        <v>172</v>
      </c>
      <c r="EKQ312" s="30" t="s">
        <v>172</v>
      </c>
      <c r="EKR312" s="30" t="s">
        <v>172</v>
      </c>
      <c r="EKS312" s="30" t="s">
        <v>172</v>
      </c>
      <c r="EKT312" s="30" t="s">
        <v>172</v>
      </c>
      <c r="EKU312" s="30" t="s">
        <v>172</v>
      </c>
      <c r="EKV312" s="30" t="s">
        <v>172</v>
      </c>
      <c r="EKW312" s="30" t="s">
        <v>172</v>
      </c>
      <c r="EKX312" s="30" t="s">
        <v>172</v>
      </c>
      <c r="EKY312" s="30" t="s">
        <v>172</v>
      </c>
      <c r="EKZ312" s="30" t="s">
        <v>172</v>
      </c>
      <c r="ELA312" s="30" t="s">
        <v>172</v>
      </c>
      <c r="ELB312" s="30" t="s">
        <v>172</v>
      </c>
      <c r="ELC312" s="30" t="s">
        <v>172</v>
      </c>
      <c r="ELD312" s="30" t="s">
        <v>172</v>
      </c>
      <c r="ELE312" s="30" t="s">
        <v>172</v>
      </c>
      <c r="ELF312" s="30" t="s">
        <v>172</v>
      </c>
      <c r="ELG312" s="30" t="s">
        <v>172</v>
      </c>
      <c r="ELH312" s="30" t="s">
        <v>172</v>
      </c>
      <c r="ELI312" s="30" t="s">
        <v>172</v>
      </c>
      <c r="ELJ312" s="30" t="s">
        <v>172</v>
      </c>
      <c r="ELK312" s="30" t="s">
        <v>172</v>
      </c>
      <c r="ELL312" s="30" t="s">
        <v>172</v>
      </c>
      <c r="ELM312" s="30" t="s">
        <v>172</v>
      </c>
      <c r="ELN312" s="30" t="s">
        <v>172</v>
      </c>
      <c r="ELO312" s="30" t="s">
        <v>172</v>
      </c>
      <c r="ELP312" s="30" t="s">
        <v>172</v>
      </c>
      <c r="ELQ312" s="30" t="s">
        <v>172</v>
      </c>
      <c r="ELR312" s="30" t="s">
        <v>172</v>
      </c>
      <c r="ELS312" s="30" t="s">
        <v>172</v>
      </c>
      <c r="ELT312" s="30" t="s">
        <v>172</v>
      </c>
      <c r="ELU312" s="30" t="s">
        <v>172</v>
      </c>
      <c r="ELV312" s="30" t="s">
        <v>172</v>
      </c>
      <c r="ELW312" s="30" t="s">
        <v>172</v>
      </c>
      <c r="ELX312" s="30" t="s">
        <v>172</v>
      </c>
      <c r="ELY312" s="30" t="s">
        <v>172</v>
      </c>
      <c r="ELZ312" s="30" t="s">
        <v>172</v>
      </c>
      <c r="EMA312" s="30" t="s">
        <v>172</v>
      </c>
      <c r="EMB312" s="30" t="s">
        <v>172</v>
      </c>
      <c r="EMC312" s="30" t="s">
        <v>172</v>
      </c>
      <c r="EMD312" s="30" t="s">
        <v>172</v>
      </c>
      <c r="EME312" s="30" t="s">
        <v>172</v>
      </c>
      <c r="EMF312" s="30" t="s">
        <v>172</v>
      </c>
      <c r="EMG312" s="30" t="s">
        <v>172</v>
      </c>
      <c r="EMH312" s="30" t="s">
        <v>172</v>
      </c>
      <c r="EMI312" s="30" t="s">
        <v>172</v>
      </c>
      <c r="EMJ312" s="30" t="s">
        <v>172</v>
      </c>
      <c r="EMK312" s="30" t="s">
        <v>172</v>
      </c>
      <c r="EML312" s="30" t="s">
        <v>172</v>
      </c>
      <c r="EMM312" s="30" t="s">
        <v>172</v>
      </c>
      <c r="EMN312" s="30" t="s">
        <v>172</v>
      </c>
      <c r="EMO312" s="30" t="s">
        <v>172</v>
      </c>
      <c r="EMP312" s="30" t="s">
        <v>172</v>
      </c>
      <c r="EMQ312" s="30" t="s">
        <v>172</v>
      </c>
      <c r="EMR312" s="30" t="s">
        <v>172</v>
      </c>
      <c r="EMS312" s="30" t="s">
        <v>172</v>
      </c>
      <c r="EMT312" s="30" t="s">
        <v>172</v>
      </c>
      <c r="EMU312" s="30" t="s">
        <v>172</v>
      </c>
      <c r="EMV312" s="30" t="s">
        <v>172</v>
      </c>
      <c r="EMW312" s="30" t="s">
        <v>172</v>
      </c>
      <c r="EMX312" s="30" t="s">
        <v>172</v>
      </c>
      <c r="EMY312" s="30" t="s">
        <v>172</v>
      </c>
      <c r="EMZ312" s="30" t="s">
        <v>172</v>
      </c>
      <c r="ENA312" s="30" t="s">
        <v>172</v>
      </c>
      <c r="ENB312" s="30" t="s">
        <v>172</v>
      </c>
      <c r="ENC312" s="30" t="s">
        <v>172</v>
      </c>
      <c r="END312" s="30" t="s">
        <v>172</v>
      </c>
      <c r="ENE312" s="30" t="s">
        <v>172</v>
      </c>
      <c r="ENF312" s="30" t="s">
        <v>172</v>
      </c>
      <c r="ENG312" s="30" t="s">
        <v>172</v>
      </c>
      <c r="ENH312" s="30" t="s">
        <v>172</v>
      </c>
      <c r="ENI312" s="30" t="s">
        <v>172</v>
      </c>
      <c r="ENJ312" s="30" t="s">
        <v>172</v>
      </c>
      <c r="ENK312" s="30" t="s">
        <v>172</v>
      </c>
      <c r="ENL312" s="30" t="s">
        <v>172</v>
      </c>
      <c r="ENM312" s="30" t="s">
        <v>172</v>
      </c>
      <c r="ENN312" s="30" t="s">
        <v>172</v>
      </c>
      <c r="ENO312" s="30" t="s">
        <v>172</v>
      </c>
      <c r="ENP312" s="30" t="s">
        <v>172</v>
      </c>
      <c r="ENQ312" s="30" t="s">
        <v>172</v>
      </c>
      <c r="ENR312" s="30" t="s">
        <v>172</v>
      </c>
      <c r="ENS312" s="30" t="s">
        <v>172</v>
      </c>
      <c r="ENT312" s="30" t="s">
        <v>172</v>
      </c>
      <c r="ENU312" s="30" t="s">
        <v>172</v>
      </c>
      <c r="ENV312" s="30" t="s">
        <v>172</v>
      </c>
      <c r="ENW312" s="30" t="s">
        <v>172</v>
      </c>
      <c r="ENX312" s="30" t="s">
        <v>172</v>
      </c>
      <c r="ENY312" s="30" t="s">
        <v>172</v>
      </c>
      <c r="ENZ312" s="30" t="s">
        <v>172</v>
      </c>
      <c r="EOA312" s="30" t="s">
        <v>172</v>
      </c>
      <c r="EOB312" s="30" t="s">
        <v>172</v>
      </c>
      <c r="EOC312" s="30" t="s">
        <v>172</v>
      </c>
      <c r="EOD312" s="30" t="s">
        <v>172</v>
      </c>
      <c r="EOE312" s="30" t="s">
        <v>172</v>
      </c>
      <c r="EOF312" s="30" t="s">
        <v>172</v>
      </c>
      <c r="EOG312" s="30" t="s">
        <v>172</v>
      </c>
      <c r="EOH312" s="30" t="s">
        <v>172</v>
      </c>
      <c r="EOI312" s="30" t="s">
        <v>172</v>
      </c>
      <c r="EOJ312" s="30" t="s">
        <v>172</v>
      </c>
      <c r="EOK312" s="30" t="s">
        <v>172</v>
      </c>
      <c r="EOL312" s="30" t="s">
        <v>172</v>
      </c>
      <c r="EOM312" s="30" t="s">
        <v>172</v>
      </c>
      <c r="EON312" s="30" t="s">
        <v>172</v>
      </c>
      <c r="EOO312" s="30" t="s">
        <v>172</v>
      </c>
      <c r="EOP312" s="30" t="s">
        <v>172</v>
      </c>
      <c r="EOQ312" s="30" t="s">
        <v>172</v>
      </c>
      <c r="EOR312" s="30" t="s">
        <v>172</v>
      </c>
      <c r="EOS312" s="30" t="s">
        <v>172</v>
      </c>
      <c r="EOT312" s="30" t="s">
        <v>172</v>
      </c>
      <c r="EOU312" s="30" t="s">
        <v>172</v>
      </c>
      <c r="EOV312" s="30" t="s">
        <v>172</v>
      </c>
      <c r="EOW312" s="30" t="s">
        <v>172</v>
      </c>
      <c r="EOX312" s="30" t="s">
        <v>172</v>
      </c>
      <c r="EOY312" s="30" t="s">
        <v>172</v>
      </c>
      <c r="EOZ312" s="30" t="s">
        <v>172</v>
      </c>
      <c r="EPA312" s="30" t="s">
        <v>172</v>
      </c>
      <c r="EPB312" s="30" t="s">
        <v>172</v>
      </c>
      <c r="EPC312" s="30" t="s">
        <v>172</v>
      </c>
      <c r="EPD312" s="30" t="s">
        <v>172</v>
      </c>
      <c r="EPE312" s="30" t="s">
        <v>172</v>
      </c>
      <c r="EPF312" s="30" t="s">
        <v>172</v>
      </c>
      <c r="EPG312" s="30" t="s">
        <v>172</v>
      </c>
      <c r="EPH312" s="30" t="s">
        <v>172</v>
      </c>
      <c r="EPI312" s="30" t="s">
        <v>172</v>
      </c>
      <c r="EPJ312" s="30" t="s">
        <v>172</v>
      </c>
      <c r="EPK312" s="30" t="s">
        <v>172</v>
      </c>
      <c r="EPL312" s="30" t="s">
        <v>172</v>
      </c>
      <c r="EPM312" s="30" t="s">
        <v>172</v>
      </c>
      <c r="EPN312" s="30" t="s">
        <v>172</v>
      </c>
      <c r="EPO312" s="30" t="s">
        <v>172</v>
      </c>
      <c r="EPP312" s="30" t="s">
        <v>172</v>
      </c>
      <c r="EPQ312" s="30" t="s">
        <v>172</v>
      </c>
      <c r="EPR312" s="30" t="s">
        <v>172</v>
      </c>
      <c r="EPS312" s="30" t="s">
        <v>172</v>
      </c>
      <c r="EPT312" s="30" t="s">
        <v>172</v>
      </c>
      <c r="EPU312" s="30" t="s">
        <v>172</v>
      </c>
      <c r="EPV312" s="30" t="s">
        <v>172</v>
      </c>
      <c r="EPW312" s="30" t="s">
        <v>172</v>
      </c>
      <c r="EPX312" s="30" t="s">
        <v>172</v>
      </c>
      <c r="EPY312" s="30" t="s">
        <v>172</v>
      </c>
      <c r="EPZ312" s="30" t="s">
        <v>172</v>
      </c>
      <c r="EQA312" s="30" t="s">
        <v>172</v>
      </c>
      <c r="EQB312" s="30" t="s">
        <v>172</v>
      </c>
      <c r="EQC312" s="30" t="s">
        <v>172</v>
      </c>
      <c r="EQD312" s="30" t="s">
        <v>172</v>
      </c>
      <c r="EQE312" s="30" t="s">
        <v>172</v>
      </c>
      <c r="EQF312" s="30" t="s">
        <v>172</v>
      </c>
      <c r="EQG312" s="30" t="s">
        <v>172</v>
      </c>
      <c r="EQH312" s="30" t="s">
        <v>172</v>
      </c>
      <c r="EQI312" s="30" t="s">
        <v>172</v>
      </c>
      <c r="EQJ312" s="30" t="s">
        <v>172</v>
      </c>
      <c r="EQK312" s="30" t="s">
        <v>172</v>
      </c>
      <c r="EQL312" s="30" t="s">
        <v>172</v>
      </c>
      <c r="EQM312" s="30" t="s">
        <v>172</v>
      </c>
      <c r="EQN312" s="30" t="s">
        <v>172</v>
      </c>
      <c r="EQO312" s="30" t="s">
        <v>172</v>
      </c>
      <c r="EQP312" s="30" t="s">
        <v>172</v>
      </c>
      <c r="EQQ312" s="30" t="s">
        <v>172</v>
      </c>
      <c r="EQR312" s="30" t="s">
        <v>172</v>
      </c>
      <c r="EQS312" s="30" t="s">
        <v>172</v>
      </c>
      <c r="EQT312" s="30" t="s">
        <v>172</v>
      </c>
      <c r="EQU312" s="30" t="s">
        <v>172</v>
      </c>
      <c r="EQV312" s="30" t="s">
        <v>172</v>
      </c>
      <c r="EQW312" s="30" t="s">
        <v>172</v>
      </c>
      <c r="EQX312" s="30" t="s">
        <v>172</v>
      </c>
      <c r="EQY312" s="30" t="s">
        <v>172</v>
      </c>
      <c r="EQZ312" s="30" t="s">
        <v>172</v>
      </c>
      <c r="ERA312" s="30" t="s">
        <v>172</v>
      </c>
      <c r="ERB312" s="30" t="s">
        <v>172</v>
      </c>
      <c r="ERC312" s="30" t="s">
        <v>172</v>
      </c>
      <c r="ERD312" s="30" t="s">
        <v>172</v>
      </c>
      <c r="ERE312" s="30" t="s">
        <v>172</v>
      </c>
      <c r="ERF312" s="30" t="s">
        <v>172</v>
      </c>
      <c r="ERG312" s="30" t="s">
        <v>172</v>
      </c>
      <c r="ERH312" s="30" t="s">
        <v>172</v>
      </c>
      <c r="ERI312" s="30" t="s">
        <v>172</v>
      </c>
      <c r="ERJ312" s="30" t="s">
        <v>172</v>
      </c>
      <c r="ERK312" s="30" t="s">
        <v>172</v>
      </c>
      <c r="ERL312" s="30" t="s">
        <v>172</v>
      </c>
      <c r="ERM312" s="30" t="s">
        <v>172</v>
      </c>
      <c r="ERN312" s="30" t="s">
        <v>172</v>
      </c>
      <c r="ERO312" s="30" t="s">
        <v>172</v>
      </c>
      <c r="ERP312" s="30" t="s">
        <v>172</v>
      </c>
      <c r="ERQ312" s="30" t="s">
        <v>172</v>
      </c>
      <c r="ERR312" s="30" t="s">
        <v>172</v>
      </c>
      <c r="ERS312" s="30" t="s">
        <v>172</v>
      </c>
      <c r="ERT312" s="30" t="s">
        <v>172</v>
      </c>
      <c r="ERU312" s="30" t="s">
        <v>172</v>
      </c>
      <c r="ERV312" s="30" t="s">
        <v>172</v>
      </c>
      <c r="ERW312" s="30" t="s">
        <v>172</v>
      </c>
      <c r="ERX312" s="30" t="s">
        <v>172</v>
      </c>
      <c r="ERY312" s="30" t="s">
        <v>172</v>
      </c>
      <c r="ERZ312" s="30" t="s">
        <v>172</v>
      </c>
      <c r="ESA312" s="30" t="s">
        <v>172</v>
      </c>
      <c r="ESB312" s="30" t="s">
        <v>172</v>
      </c>
      <c r="ESC312" s="30" t="s">
        <v>172</v>
      </c>
      <c r="ESD312" s="30" t="s">
        <v>172</v>
      </c>
      <c r="ESE312" s="30" t="s">
        <v>172</v>
      </c>
      <c r="ESF312" s="30" t="s">
        <v>172</v>
      </c>
      <c r="ESG312" s="30" t="s">
        <v>172</v>
      </c>
      <c r="ESH312" s="30" t="s">
        <v>172</v>
      </c>
      <c r="ESI312" s="30" t="s">
        <v>172</v>
      </c>
      <c r="ESJ312" s="30" t="s">
        <v>172</v>
      </c>
      <c r="ESK312" s="30" t="s">
        <v>172</v>
      </c>
      <c r="ESL312" s="30" t="s">
        <v>172</v>
      </c>
      <c r="ESM312" s="30" t="s">
        <v>172</v>
      </c>
      <c r="ESN312" s="30" t="s">
        <v>172</v>
      </c>
      <c r="ESO312" s="30" t="s">
        <v>172</v>
      </c>
      <c r="ESP312" s="30" t="s">
        <v>172</v>
      </c>
      <c r="ESQ312" s="30" t="s">
        <v>172</v>
      </c>
      <c r="ESR312" s="30" t="s">
        <v>172</v>
      </c>
      <c r="ESS312" s="30" t="s">
        <v>172</v>
      </c>
      <c r="EST312" s="30" t="s">
        <v>172</v>
      </c>
      <c r="ESU312" s="30" t="s">
        <v>172</v>
      </c>
      <c r="ESV312" s="30" t="s">
        <v>172</v>
      </c>
      <c r="ESW312" s="30" t="s">
        <v>172</v>
      </c>
      <c r="ESX312" s="30" t="s">
        <v>172</v>
      </c>
      <c r="ESY312" s="30" t="s">
        <v>172</v>
      </c>
      <c r="ESZ312" s="30" t="s">
        <v>172</v>
      </c>
      <c r="ETA312" s="30" t="s">
        <v>172</v>
      </c>
      <c r="ETB312" s="30" t="s">
        <v>172</v>
      </c>
      <c r="ETC312" s="30" t="s">
        <v>172</v>
      </c>
      <c r="ETD312" s="30" t="s">
        <v>172</v>
      </c>
      <c r="ETE312" s="30" t="s">
        <v>172</v>
      </c>
      <c r="ETF312" s="30" t="s">
        <v>172</v>
      </c>
      <c r="ETG312" s="30" t="s">
        <v>172</v>
      </c>
      <c r="ETH312" s="30" t="s">
        <v>172</v>
      </c>
      <c r="ETI312" s="30" t="s">
        <v>172</v>
      </c>
      <c r="ETJ312" s="30" t="s">
        <v>172</v>
      </c>
      <c r="ETK312" s="30" t="s">
        <v>172</v>
      </c>
      <c r="ETL312" s="30" t="s">
        <v>172</v>
      </c>
      <c r="ETM312" s="30" t="s">
        <v>172</v>
      </c>
      <c r="ETN312" s="30" t="s">
        <v>172</v>
      </c>
      <c r="ETO312" s="30" t="s">
        <v>172</v>
      </c>
      <c r="ETP312" s="30" t="s">
        <v>172</v>
      </c>
      <c r="ETQ312" s="30" t="s">
        <v>172</v>
      </c>
      <c r="ETR312" s="30" t="s">
        <v>172</v>
      </c>
      <c r="ETS312" s="30" t="s">
        <v>172</v>
      </c>
      <c r="ETT312" s="30" t="s">
        <v>172</v>
      </c>
      <c r="ETU312" s="30" t="s">
        <v>172</v>
      </c>
      <c r="ETV312" s="30" t="s">
        <v>172</v>
      </c>
      <c r="ETW312" s="30" t="s">
        <v>172</v>
      </c>
      <c r="ETX312" s="30" t="s">
        <v>172</v>
      </c>
      <c r="ETY312" s="30" t="s">
        <v>172</v>
      </c>
      <c r="ETZ312" s="30" t="s">
        <v>172</v>
      </c>
      <c r="EUA312" s="30" t="s">
        <v>172</v>
      </c>
      <c r="EUB312" s="30" t="s">
        <v>172</v>
      </c>
      <c r="EUC312" s="30" t="s">
        <v>172</v>
      </c>
      <c r="EUD312" s="30" t="s">
        <v>172</v>
      </c>
      <c r="EUE312" s="30" t="s">
        <v>172</v>
      </c>
      <c r="EUF312" s="30" t="s">
        <v>172</v>
      </c>
      <c r="EUG312" s="30" t="s">
        <v>172</v>
      </c>
      <c r="EUH312" s="30" t="s">
        <v>172</v>
      </c>
      <c r="EUI312" s="30" t="s">
        <v>172</v>
      </c>
      <c r="EUJ312" s="30" t="s">
        <v>172</v>
      </c>
      <c r="EUK312" s="30" t="s">
        <v>172</v>
      </c>
      <c r="EUL312" s="30" t="s">
        <v>172</v>
      </c>
      <c r="EUM312" s="30" t="s">
        <v>172</v>
      </c>
      <c r="EUN312" s="30" t="s">
        <v>172</v>
      </c>
      <c r="EUO312" s="30" t="s">
        <v>172</v>
      </c>
      <c r="EUP312" s="30" t="s">
        <v>172</v>
      </c>
      <c r="EUQ312" s="30" t="s">
        <v>172</v>
      </c>
      <c r="EUR312" s="30" t="s">
        <v>172</v>
      </c>
      <c r="EUS312" s="30" t="s">
        <v>172</v>
      </c>
      <c r="EUT312" s="30" t="s">
        <v>172</v>
      </c>
      <c r="EUU312" s="30" t="s">
        <v>172</v>
      </c>
      <c r="EUV312" s="30" t="s">
        <v>172</v>
      </c>
      <c r="EUW312" s="30" t="s">
        <v>172</v>
      </c>
      <c r="EUX312" s="30" t="s">
        <v>172</v>
      </c>
      <c r="EUY312" s="30" t="s">
        <v>172</v>
      </c>
      <c r="EUZ312" s="30" t="s">
        <v>172</v>
      </c>
      <c r="EVA312" s="30" t="s">
        <v>172</v>
      </c>
      <c r="EVB312" s="30" t="s">
        <v>172</v>
      </c>
      <c r="EVC312" s="30" t="s">
        <v>172</v>
      </c>
      <c r="EVD312" s="30" t="s">
        <v>172</v>
      </c>
      <c r="EVE312" s="30" t="s">
        <v>172</v>
      </c>
      <c r="EVF312" s="30" t="s">
        <v>172</v>
      </c>
      <c r="EVG312" s="30" t="s">
        <v>172</v>
      </c>
      <c r="EVH312" s="30" t="s">
        <v>172</v>
      </c>
      <c r="EVI312" s="30" t="s">
        <v>172</v>
      </c>
      <c r="EVJ312" s="30" t="s">
        <v>172</v>
      </c>
      <c r="EVK312" s="30" t="s">
        <v>172</v>
      </c>
      <c r="EVL312" s="30" t="s">
        <v>172</v>
      </c>
      <c r="EVM312" s="30" t="s">
        <v>172</v>
      </c>
      <c r="EVN312" s="30" t="s">
        <v>172</v>
      </c>
      <c r="EVO312" s="30" t="s">
        <v>172</v>
      </c>
      <c r="EVP312" s="30" t="s">
        <v>172</v>
      </c>
      <c r="EVQ312" s="30" t="s">
        <v>172</v>
      </c>
      <c r="EVR312" s="30" t="s">
        <v>172</v>
      </c>
      <c r="EVS312" s="30" t="s">
        <v>172</v>
      </c>
      <c r="EVT312" s="30" t="s">
        <v>172</v>
      </c>
      <c r="EVU312" s="30" t="s">
        <v>172</v>
      </c>
      <c r="EVV312" s="30" t="s">
        <v>172</v>
      </c>
      <c r="EVW312" s="30" t="s">
        <v>172</v>
      </c>
      <c r="EVX312" s="30" t="s">
        <v>172</v>
      </c>
      <c r="EVY312" s="30" t="s">
        <v>172</v>
      </c>
      <c r="EVZ312" s="30" t="s">
        <v>172</v>
      </c>
      <c r="EWA312" s="30" t="s">
        <v>172</v>
      </c>
      <c r="EWB312" s="30" t="s">
        <v>172</v>
      </c>
      <c r="EWC312" s="30" t="s">
        <v>172</v>
      </c>
      <c r="EWD312" s="30" t="s">
        <v>172</v>
      </c>
      <c r="EWE312" s="30" t="s">
        <v>172</v>
      </c>
      <c r="EWF312" s="30" t="s">
        <v>172</v>
      </c>
      <c r="EWG312" s="30" t="s">
        <v>172</v>
      </c>
      <c r="EWH312" s="30" t="s">
        <v>172</v>
      </c>
      <c r="EWI312" s="30" t="s">
        <v>172</v>
      </c>
      <c r="EWJ312" s="30" t="s">
        <v>172</v>
      </c>
      <c r="EWK312" s="30" t="s">
        <v>172</v>
      </c>
      <c r="EWL312" s="30" t="s">
        <v>172</v>
      </c>
      <c r="EWM312" s="30" t="s">
        <v>172</v>
      </c>
      <c r="EWN312" s="30" t="s">
        <v>172</v>
      </c>
      <c r="EWO312" s="30" t="s">
        <v>172</v>
      </c>
      <c r="EWP312" s="30" t="s">
        <v>172</v>
      </c>
      <c r="EWQ312" s="30" t="s">
        <v>172</v>
      </c>
      <c r="EWR312" s="30" t="s">
        <v>172</v>
      </c>
      <c r="EWS312" s="30" t="s">
        <v>172</v>
      </c>
      <c r="EWT312" s="30" t="s">
        <v>172</v>
      </c>
      <c r="EWU312" s="30" t="s">
        <v>172</v>
      </c>
      <c r="EWV312" s="30" t="s">
        <v>172</v>
      </c>
      <c r="EWW312" s="30" t="s">
        <v>172</v>
      </c>
      <c r="EWX312" s="30" t="s">
        <v>172</v>
      </c>
      <c r="EWY312" s="30" t="s">
        <v>172</v>
      </c>
      <c r="EWZ312" s="30" t="s">
        <v>172</v>
      </c>
      <c r="EXA312" s="30" t="s">
        <v>172</v>
      </c>
      <c r="EXB312" s="30" t="s">
        <v>172</v>
      </c>
      <c r="EXC312" s="30" t="s">
        <v>172</v>
      </c>
      <c r="EXD312" s="30" t="s">
        <v>172</v>
      </c>
      <c r="EXE312" s="30" t="s">
        <v>172</v>
      </c>
      <c r="EXF312" s="30" t="s">
        <v>172</v>
      </c>
      <c r="EXG312" s="30" t="s">
        <v>172</v>
      </c>
      <c r="EXH312" s="30" t="s">
        <v>172</v>
      </c>
      <c r="EXI312" s="30" t="s">
        <v>172</v>
      </c>
      <c r="EXJ312" s="30" t="s">
        <v>172</v>
      </c>
      <c r="EXK312" s="30" t="s">
        <v>172</v>
      </c>
      <c r="EXL312" s="30" t="s">
        <v>172</v>
      </c>
      <c r="EXM312" s="30" t="s">
        <v>172</v>
      </c>
      <c r="EXN312" s="30" t="s">
        <v>172</v>
      </c>
      <c r="EXO312" s="30" t="s">
        <v>172</v>
      </c>
      <c r="EXP312" s="30" t="s">
        <v>172</v>
      </c>
      <c r="EXQ312" s="30" t="s">
        <v>172</v>
      </c>
      <c r="EXR312" s="30" t="s">
        <v>172</v>
      </c>
      <c r="EXS312" s="30" t="s">
        <v>172</v>
      </c>
      <c r="EXT312" s="30" t="s">
        <v>172</v>
      </c>
      <c r="EXU312" s="30" t="s">
        <v>172</v>
      </c>
      <c r="EXV312" s="30" t="s">
        <v>172</v>
      </c>
      <c r="EXW312" s="30" t="s">
        <v>172</v>
      </c>
      <c r="EXX312" s="30" t="s">
        <v>172</v>
      </c>
      <c r="EXY312" s="30" t="s">
        <v>172</v>
      </c>
      <c r="EXZ312" s="30" t="s">
        <v>172</v>
      </c>
      <c r="EYA312" s="30" t="s">
        <v>172</v>
      </c>
      <c r="EYB312" s="30" t="s">
        <v>172</v>
      </c>
      <c r="EYC312" s="30" t="s">
        <v>172</v>
      </c>
      <c r="EYD312" s="30" t="s">
        <v>172</v>
      </c>
      <c r="EYE312" s="30" t="s">
        <v>172</v>
      </c>
      <c r="EYF312" s="30" t="s">
        <v>172</v>
      </c>
      <c r="EYG312" s="30" t="s">
        <v>172</v>
      </c>
      <c r="EYH312" s="30" t="s">
        <v>172</v>
      </c>
      <c r="EYI312" s="30" t="s">
        <v>172</v>
      </c>
      <c r="EYJ312" s="30" t="s">
        <v>172</v>
      </c>
      <c r="EYK312" s="30" t="s">
        <v>172</v>
      </c>
      <c r="EYL312" s="30" t="s">
        <v>172</v>
      </c>
      <c r="EYM312" s="30" t="s">
        <v>172</v>
      </c>
      <c r="EYN312" s="30" t="s">
        <v>172</v>
      </c>
      <c r="EYO312" s="30" t="s">
        <v>172</v>
      </c>
      <c r="EYP312" s="30" t="s">
        <v>172</v>
      </c>
      <c r="EYQ312" s="30" t="s">
        <v>172</v>
      </c>
      <c r="EYR312" s="30" t="s">
        <v>172</v>
      </c>
      <c r="EYS312" s="30" t="s">
        <v>172</v>
      </c>
      <c r="EYT312" s="30" t="s">
        <v>172</v>
      </c>
      <c r="EYU312" s="30" t="s">
        <v>172</v>
      </c>
      <c r="EYV312" s="30" t="s">
        <v>172</v>
      </c>
      <c r="EYW312" s="30" t="s">
        <v>172</v>
      </c>
      <c r="EYX312" s="30" t="s">
        <v>172</v>
      </c>
      <c r="EYY312" s="30" t="s">
        <v>172</v>
      </c>
      <c r="EYZ312" s="30" t="s">
        <v>172</v>
      </c>
      <c r="EZA312" s="30" t="s">
        <v>172</v>
      </c>
      <c r="EZB312" s="30" t="s">
        <v>172</v>
      </c>
      <c r="EZC312" s="30" t="s">
        <v>172</v>
      </c>
      <c r="EZD312" s="30" t="s">
        <v>172</v>
      </c>
      <c r="EZE312" s="30" t="s">
        <v>172</v>
      </c>
      <c r="EZF312" s="30" t="s">
        <v>172</v>
      </c>
      <c r="EZG312" s="30" t="s">
        <v>172</v>
      </c>
      <c r="EZH312" s="30" t="s">
        <v>172</v>
      </c>
      <c r="EZI312" s="30" t="s">
        <v>172</v>
      </c>
      <c r="EZJ312" s="30" t="s">
        <v>172</v>
      </c>
      <c r="EZK312" s="30" t="s">
        <v>172</v>
      </c>
      <c r="EZL312" s="30" t="s">
        <v>172</v>
      </c>
      <c r="EZM312" s="30" t="s">
        <v>172</v>
      </c>
      <c r="EZN312" s="30" t="s">
        <v>172</v>
      </c>
      <c r="EZO312" s="30" t="s">
        <v>172</v>
      </c>
      <c r="EZP312" s="30" t="s">
        <v>172</v>
      </c>
      <c r="EZQ312" s="30" t="s">
        <v>172</v>
      </c>
      <c r="EZR312" s="30" t="s">
        <v>172</v>
      </c>
      <c r="EZS312" s="30" t="s">
        <v>172</v>
      </c>
      <c r="EZT312" s="30" t="s">
        <v>172</v>
      </c>
      <c r="EZU312" s="30" t="s">
        <v>172</v>
      </c>
      <c r="EZV312" s="30" t="s">
        <v>172</v>
      </c>
      <c r="EZW312" s="30" t="s">
        <v>172</v>
      </c>
      <c r="EZX312" s="30" t="s">
        <v>172</v>
      </c>
      <c r="EZY312" s="30" t="s">
        <v>172</v>
      </c>
      <c r="EZZ312" s="30" t="s">
        <v>172</v>
      </c>
      <c r="FAA312" s="30" t="s">
        <v>172</v>
      </c>
      <c r="FAB312" s="30" t="s">
        <v>172</v>
      </c>
      <c r="FAC312" s="30" t="s">
        <v>172</v>
      </c>
      <c r="FAD312" s="30" t="s">
        <v>172</v>
      </c>
      <c r="FAE312" s="30" t="s">
        <v>172</v>
      </c>
      <c r="FAF312" s="30" t="s">
        <v>172</v>
      </c>
      <c r="FAG312" s="30" t="s">
        <v>172</v>
      </c>
      <c r="FAH312" s="30" t="s">
        <v>172</v>
      </c>
      <c r="FAI312" s="30" t="s">
        <v>172</v>
      </c>
      <c r="FAJ312" s="30" t="s">
        <v>172</v>
      </c>
      <c r="FAK312" s="30" t="s">
        <v>172</v>
      </c>
      <c r="FAL312" s="30" t="s">
        <v>172</v>
      </c>
      <c r="FAM312" s="30" t="s">
        <v>172</v>
      </c>
      <c r="FAN312" s="30" t="s">
        <v>172</v>
      </c>
      <c r="FAO312" s="30" t="s">
        <v>172</v>
      </c>
      <c r="FAP312" s="30" t="s">
        <v>172</v>
      </c>
      <c r="FAQ312" s="30" t="s">
        <v>172</v>
      </c>
      <c r="FAR312" s="30" t="s">
        <v>172</v>
      </c>
      <c r="FAS312" s="30" t="s">
        <v>172</v>
      </c>
      <c r="FAT312" s="30" t="s">
        <v>172</v>
      </c>
      <c r="FAU312" s="30" t="s">
        <v>172</v>
      </c>
      <c r="FAV312" s="30" t="s">
        <v>172</v>
      </c>
      <c r="FAW312" s="30" t="s">
        <v>172</v>
      </c>
      <c r="FAX312" s="30" t="s">
        <v>172</v>
      </c>
      <c r="FAY312" s="30" t="s">
        <v>172</v>
      </c>
      <c r="FAZ312" s="30" t="s">
        <v>172</v>
      </c>
      <c r="FBA312" s="30" t="s">
        <v>172</v>
      </c>
      <c r="FBB312" s="30" t="s">
        <v>172</v>
      </c>
      <c r="FBC312" s="30" t="s">
        <v>172</v>
      </c>
      <c r="FBD312" s="30" t="s">
        <v>172</v>
      </c>
      <c r="FBE312" s="30" t="s">
        <v>172</v>
      </c>
      <c r="FBF312" s="30" t="s">
        <v>172</v>
      </c>
      <c r="FBG312" s="30" t="s">
        <v>172</v>
      </c>
      <c r="FBH312" s="30" t="s">
        <v>172</v>
      </c>
      <c r="FBI312" s="30" t="s">
        <v>172</v>
      </c>
      <c r="FBJ312" s="30" t="s">
        <v>172</v>
      </c>
      <c r="FBK312" s="30" t="s">
        <v>172</v>
      </c>
      <c r="FBL312" s="30" t="s">
        <v>172</v>
      </c>
      <c r="FBM312" s="30" t="s">
        <v>172</v>
      </c>
      <c r="FBN312" s="30" t="s">
        <v>172</v>
      </c>
      <c r="FBO312" s="30" t="s">
        <v>172</v>
      </c>
      <c r="FBP312" s="30" t="s">
        <v>172</v>
      </c>
      <c r="FBQ312" s="30" t="s">
        <v>172</v>
      </c>
      <c r="FBR312" s="30" t="s">
        <v>172</v>
      </c>
      <c r="FBS312" s="30" t="s">
        <v>172</v>
      </c>
      <c r="FBT312" s="30" t="s">
        <v>172</v>
      </c>
      <c r="FBU312" s="30" t="s">
        <v>172</v>
      </c>
      <c r="FBV312" s="30" t="s">
        <v>172</v>
      </c>
      <c r="FBW312" s="30" t="s">
        <v>172</v>
      </c>
      <c r="FBX312" s="30" t="s">
        <v>172</v>
      </c>
      <c r="FBY312" s="30" t="s">
        <v>172</v>
      </c>
      <c r="FBZ312" s="30" t="s">
        <v>172</v>
      </c>
      <c r="FCA312" s="30" t="s">
        <v>172</v>
      </c>
      <c r="FCB312" s="30" t="s">
        <v>172</v>
      </c>
      <c r="FCC312" s="30" t="s">
        <v>172</v>
      </c>
      <c r="FCD312" s="30" t="s">
        <v>172</v>
      </c>
      <c r="FCE312" s="30" t="s">
        <v>172</v>
      </c>
      <c r="FCF312" s="30" t="s">
        <v>172</v>
      </c>
      <c r="FCG312" s="30" t="s">
        <v>172</v>
      </c>
      <c r="FCH312" s="30" t="s">
        <v>172</v>
      </c>
      <c r="FCI312" s="30" t="s">
        <v>172</v>
      </c>
      <c r="FCJ312" s="30" t="s">
        <v>172</v>
      </c>
      <c r="FCK312" s="30" t="s">
        <v>172</v>
      </c>
      <c r="FCL312" s="30" t="s">
        <v>172</v>
      </c>
      <c r="FCM312" s="30" t="s">
        <v>172</v>
      </c>
      <c r="FCN312" s="30" t="s">
        <v>172</v>
      </c>
      <c r="FCO312" s="30" t="s">
        <v>172</v>
      </c>
      <c r="FCP312" s="30" t="s">
        <v>172</v>
      </c>
      <c r="FCQ312" s="30" t="s">
        <v>172</v>
      </c>
      <c r="FCR312" s="30" t="s">
        <v>172</v>
      </c>
      <c r="FCS312" s="30" t="s">
        <v>172</v>
      </c>
      <c r="FCT312" s="30" t="s">
        <v>172</v>
      </c>
      <c r="FCU312" s="30" t="s">
        <v>172</v>
      </c>
      <c r="FCV312" s="30" t="s">
        <v>172</v>
      </c>
      <c r="FCW312" s="30" t="s">
        <v>172</v>
      </c>
      <c r="FCX312" s="30" t="s">
        <v>172</v>
      </c>
      <c r="FCY312" s="30" t="s">
        <v>172</v>
      </c>
      <c r="FCZ312" s="30" t="s">
        <v>172</v>
      </c>
      <c r="FDA312" s="30" t="s">
        <v>172</v>
      </c>
      <c r="FDB312" s="30" t="s">
        <v>172</v>
      </c>
      <c r="FDC312" s="30" t="s">
        <v>172</v>
      </c>
      <c r="FDD312" s="30" t="s">
        <v>172</v>
      </c>
      <c r="FDE312" s="30" t="s">
        <v>172</v>
      </c>
      <c r="FDF312" s="30" t="s">
        <v>172</v>
      </c>
      <c r="FDG312" s="30" t="s">
        <v>172</v>
      </c>
      <c r="FDH312" s="30" t="s">
        <v>172</v>
      </c>
      <c r="FDI312" s="30" t="s">
        <v>172</v>
      </c>
      <c r="FDJ312" s="30" t="s">
        <v>172</v>
      </c>
      <c r="FDK312" s="30" t="s">
        <v>172</v>
      </c>
      <c r="FDL312" s="30" t="s">
        <v>172</v>
      </c>
      <c r="FDM312" s="30" t="s">
        <v>172</v>
      </c>
      <c r="FDN312" s="30" t="s">
        <v>172</v>
      </c>
      <c r="FDO312" s="30" t="s">
        <v>172</v>
      </c>
      <c r="FDP312" s="30" t="s">
        <v>172</v>
      </c>
      <c r="FDQ312" s="30" t="s">
        <v>172</v>
      </c>
      <c r="FDR312" s="30" t="s">
        <v>172</v>
      </c>
      <c r="FDS312" s="30" t="s">
        <v>172</v>
      </c>
      <c r="FDT312" s="30" t="s">
        <v>172</v>
      </c>
      <c r="FDU312" s="30" t="s">
        <v>172</v>
      </c>
      <c r="FDV312" s="30" t="s">
        <v>172</v>
      </c>
      <c r="FDW312" s="30" t="s">
        <v>172</v>
      </c>
      <c r="FDX312" s="30" t="s">
        <v>172</v>
      </c>
      <c r="FDY312" s="30" t="s">
        <v>172</v>
      </c>
      <c r="FDZ312" s="30" t="s">
        <v>172</v>
      </c>
      <c r="FEA312" s="30" t="s">
        <v>172</v>
      </c>
      <c r="FEB312" s="30" t="s">
        <v>172</v>
      </c>
      <c r="FEC312" s="30" t="s">
        <v>172</v>
      </c>
      <c r="FED312" s="30" t="s">
        <v>172</v>
      </c>
      <c r="FEE312" s="30" t="s">
        <v>172</v>
      </c>
      <c r="FEF312" s="30" t="s">
        <v>172</v>
      </c>
      <c r="FEG312" s="30" t="s">
        <v>172</v>
      </c>
      <c r="FEH312" s="30" t="s">
        <v>172</v>
      </c>
      <c r="FEI312" s="30" t="s">
        <v>172</v>
      </c>
      <c r="FEJ312" s="30" t="s">
        <v>172</v>
      </c>
      <c r="FEK312" s="30" t="s">
        <v>172</v>
      </c>
      <c r="FEL312" s="30" t="s">
        <v>172</v>
      </c>
      <c r="FEM312" s="30" t="s">
        <v>172</v>
      </c>
      <c r="FEN312" s="30" t="s">
        <v>172</v>
      </c>
      <c r="FEO312" s="30" t="s">
        <v>172</v>
      </c>
      <c r="FEP312" s="30" t="s">
        <v>172</v>
      </c>
      <c r="FEQ312" s="30" t="s">
        <v>172</v>
      </c>
      <c r="FER312" s="30" t="s">
        <v>172</v>
      </c>
      <c r="FES312" s="30" t="s">
        <v>172</v>
      </c>
      <c r="FET312" s="30" t="s">
        <v>172</v>
      </c>
      <c r="FEU312" s="30" t="s">
        <v>172</v>
      </c>
      <c r="FEV312" s="30" t="s">
        <v>172</v>
      </c>
      <c r="FEW312" s="30" t="s">
        <v>172</v>
      </c>
      <c r="FEX312" s="30" t="s">
        <v>172</v>
      </c>
      <c r="FEY312" s="30" t="s">
        <v>172</v>
      </c>
      <c r="FEZ312" s="30" t="s">
        <v>172</v>
      </c>
      <c r="FFA312" s="30" t="s">
        <v>172</v>
      </c>
      <c r="FFB312" s="30" t="s">
        <v>172</v>
      </c>
      <c r="FFC312" s="30" t="s">
        <v>172</v>
      </c>
      <c r="FFD312" s="30" t="s">
        <v>172</v>
      </c>
      <c r="FFE312" s="30" t="s">
        <v>172</v>
      </c>
      <c r="FFF312" s="30" t="s">
        <v>172</v>
      </c>
      <c r="FFG312" s="30" t="s">
        <v>172</v>
      </c>
      <c r="FFH312" s="30" t="s">
        <v>172</v>
      </c>
      <c r="FFI312" s="30" t="s">
        <v>172</v>
      </c>
      <c r="FFJ312" s="30" t="s">
        <v>172</v>
      </c>
      <c r="FFK312" s="30" t="s">
        <v>172</v>
      </c>
      <c r="FFL312" s="30" t="s">
        <v>172</v>
      </c>
      <c r="FFM312" s="30" t="s">
        <v>172</v>
      </c>
      <c r="FFN312" s="30" t="s">
        <v>172</v>
      </c>
      <c r="FFO312" s="30" t="s">
        <v>172</v>
      </c>
      <c r="FFP312" s="30" t="s">
        <v>172</v>
      </c>
      <c r="FFQ312" s="30" t="s">
        <v>172</v>
      </c>
      <c r="FFR312" s="30" t="s">
        <v>172</v>
      </c>
      <c r="FFS312" s="30" t="s">
        <v>172</v>
      </c>
      <c r="FFT312" s="30" t="s">
        <v>172</v>
      </c>
      <c r="FFU312" s="30" t="s">
        <v>172</v>
      </c>
      <c r="FFV312" s="30" t="s">
        <v>172</v>
      </c>
      <c r="FFW312" s="30" t="s">
        <v>172</v>
      </c>
      <c r="FFX312" s="30" t="s">
        <v>172</v>
      </c>
      <c r="FFY312" s="30" t="s">
        <v>172</v>
      </c>
      <c r="FFZ312" s="30" t="s">
        <v>172</v>
      </c>
      <c r="FGA312" s="30" t="s">
        <v>172</v>
      </c>
      <c r="FGB312" s="30" t="s">
        <v>172</v>
      </c>
      <c r="FGC312" s="30" t="s">
        <v>172</v>
      </c>
      <c r="FGD312" s="30" t="s">
        <v>172</v>
      </c>
      <c r="FGE312" s="30" t="s">
        <v>172</v>
      </c>
      <c r="FGF312" s="30" t="s">
        <v>172</v>
      </c>
      <c r="FGG312" s="30" t="s">
        <v>172</v>
      </c>
      <c r="FGH312" s="30" t="s">
        <v>172</v>
      </c>
      <c r="FGI312" s="30" t="s">
        <v>172</v>
      </c>
      <c r="FGJ312" s="30" t="s">
        <v>172</v>
      </c>
      <c r="FGK312" s="30" t="s">
        <v>172</v>
      </c>
      <c r="FGL312" s="30" t="s">
        <v>172</v>
      </c>
      <c r="FGM312" s="30" t="s">
        <v>172</v>
      </c>
      <c r="FGN312" s="30" t="s">
        <v>172</v>
      </c>
      <c r="FGO312" s="30" t="s">
        <v>172</v>
      </c>
      <c r="FGP312" s="30" t="s">
        <v>172</v>
      </c>
      <c r="FGQ312" s="30" t="s">
        <v>172</v>
      </c>
      <c r="FGR312" s="30" t="s">
        <v>172</v>
      </c>
      <c r="FGS312" s="30" t="s">
        <v>172</v>
      </c>
      <c r="FGT312" s="30" t="s">
        <v>172</v>
      </c>
      <c r="FGU312" s="30" t="s">
        <v>172</v>
      </c>
      <c r="FGV312" s="30" t="s">
        <v>172</v>
      </c>
      <c r="FGW312" s="30" t="s">
        <v>172</v>
      </c>
      <c r="FGX312" s="30" t="s">
        <v>172</v>
      </c>
      <c r="FGY312" s="30" t="s">
        <v>172</v>
      </c>
      <c r="FGZ312" s="30" t="s">
        <v>172</v>
      </c>
      <c r="FHA312" s="30" t="s">
        <v>172</v>
      </c>
      <c r="FHB312" s="30" t="s">
        <v>172</v>
      </c>
      <c r="FHC312" s="30" t="s">
        <v>172</v>
      </c>
      <c r="FHD312" s="30" t="s">
        <v>172</v>
      </c>
      <c r="FHE312" s="30" t="s">
        <v>172</v>
      </c>
      <c r="FHF312" s="30" t="s">
        <v>172</v>
      </c>
      <c r="FHG312" s="30" t="s">
        <v>172</v>
      </c>
      <c r="FHH312" s="30" t="s">
        <v>172</v>
      </c>
      <c r="FHI312" s="30" t="s">
        <v>172</v>
      </c>
      <c r="FHJ312" s="30" t="s">
        <v>172</v>
      </c>
      <c r="FHK312" s="30" t="s">
        <v>172</v>
      </c>
      <c r="FHL312" s="30" t="s">
        <v>172</v>
      </c>
      <c r="FHM312" s="30" t="s">
        <v>172</v>
      </c>
      <c r="FHN312" s="30" t="s">
        <v>172</v>
      </c>
      <c r="FHO312" s="30" t="s">
        <v>172</v>
      </c>
      <c r="FHP312" s="30" t="s">
        <v>172</v>
      </c>
      <c r="FHQ312" s="30" t="s">
        <v>172</v>
      </c>
      <c r="FHR312" s="30" t="s">
        <v>172</v>
      </c>
      <c r="FHS312" s="30" t="s">
        <v>172</v>
      </c>
      <c r="FHT312" s="30" t="s">
        <v>172</v>
      </c>
      <c r="FHU312" s="30" t="s">
        <v>172</v>
      </c>
      <c r="FHV312" s="30" t="s">
        <v>172</v>
      </c>
      <c r="FHW312" s="30" t="s">
        <v>172</v>
      </c>
      <c r="FHX312" s="30" t="s">
        <v>172</v>
      </c>
      <c r="FHY312" s="30" t="s">
        <v>172</v>
      </c>
      <c r="FHZ312" s="30" t="s">
        <v>172</v>
      </c>
      <c r="FIA312" s="30" t="s">
        <v>172</v>
      </c>
      <c r="FIB312" s="30" t="s">
        <v>172</v>
      </c>
      <c r="FIC312" s="30" t="s">
        <v>172</v>
      </c>
      <c r="FID312" s="30" t="s">
        <v>172</v>
      </c>
      <c r="FIE312" s="30" t="s">
        <v>172</v>
      </c>
      <c r="FIF312" s="30" t="s">
        <v>172</v>
      </c>
      <c r="FIG312" s="30" t="s">
        <v>172</v>
      </c>
      <c r="FIH312" s="30" t="s">
        <v>172</v>
      </c>
      <c r="FII312" s="30" t="s">
        <v>172</v>
      </c>
      <c r="FIJ312" s="30" t="s">
        <v>172</v>
      </c>
      <c r="FIK312" s="30" t="s">
        <v>172</v>
      </c>
      <c r="FIL312" s="30" t="s">
        <v>172</v>
      </c>
      <c r="FIM312" s="30" t="s">
        <v>172</v>
      </c>
      <c r="FIN312" s="30" t="s">
        <v>172</v>
      </c>
      <c r="FIO312" s="30" t="s">
        <v>172</v>
      </c>
      <c r="FIP312" s="30" t="s">
        <v>172</v>
      </c>
      <c r="FIQ312" s="30" t="s">
        <v>172</v>
      </c>
      <c r="FIR312" s="30" t="s">
        <v>172</v>
      </c>
      <c r="FIS312" s="30" t="s">
        <v>172</v>
      </c>
      <c r="FIT312" s="30" t="s">
        <v>172</v>
      </c>
      <c r="FIU312" s="30" t="s">
        <v>172</v>
      </c>
      <c r="FIV312" s="30" t="s">
        <v>172</v>
      </c>
      <c r="FIW312" s="30" t="s">
        <v>172</v>
      </c>
      <c r="FIX312" s="30" t="s">
        <v>172</v>
      </c>
      <c r="FIY312" s="30" t="s">
        <v>172</v>
      </c>
      <c r="FIZ312" s="30" t="s">
        <v>172</v>
      </c>
      <c r="FJA312" s="30" t="s">
        <v>172</v>
      </c>
      <c r="FJB312" s="30" t="s">
        <v>172</v>
      </c>
      <c r="FJC312" s="30" t="s">
        <v>172</v>
      </c>
      <c r="FJD312" s="30" t="s">
        <v>172</v>
      </c>
      <c r="FJE312" s="30" t="s">
        <v>172</v>
      </c>
      <c r="FJF312" s="30" t="s">
        <v>172</v>
      </c>
      <c r="FJG312" s="30" t="s">
        <v>172</v>
      </c>
      <c r="FJH312" s="30" t="s">
        <v>172</v>
      </c>
      <c r="FJI312" s="30" t="s">
        <v>172</v>
      </c>
      <c r="FJJ312" s="30" t="s">
        <v>172</v>
      </c>
      <c r="FJK312" s="30" t="s">
        <v>172</v>
      </c>
      <c r="FJL312" s="30" t="s">
        <v>172</v>
      </c>
      <c r="FJM312" s="30" t="s">
        <v>172</v>
      </c>
      <c r="FJN312" s="30" t="s">
        <v>172</v>
      </c>
      <c r="FJO312" s="30" t="s">
        <v>172</v>
      </c>
      <c r="FJP312" s="30" t="s">
        <v>172</v>
      </c>
      <c r="FJQ312" s="30" t="s">
        <v>172</v>
      </c>
      <c r="FJR312" s="30" t="s">
        <v>172</v>
      </c>
      <c r="FJS312" s="30" t="s">
        <v>172</v>
      </c>
      <c r="FJT312" s="30" t="s">
        <v>172</v>
      </c>
      <c r="FJU312" s="30" t="s">
        <v>172</v>
      </c>
      <c r="FJV312" s="30" t="s">
        <v>172</v>
      </c>
      <c r="FJW312" s="30" t="s">
        <v>172</v>
      </c>
      <c r="FJX312" s="30" t="s">
        <v>172</v>
      </c>
      <c r="FJY312" s="30" t="s">
        <v>172</v>
      </c>
      <c r="FJZ312" s="30" t="s">
        <v>172</v>
      </c>
      <c r="FKA312" s="30" t="s">
        <v>172</v>
      </c>
      <c r="FKB312" s="30" t="s">
        <v>172</v>
      </c>
      <c r="FKC312" s="30" t="s">
        <v>172</v>
      </c>
      <c r="FKD312" s="30" t="s">
        <v>172</v>
      </c>
      <c r="FKE312" s="30" t="s">
        <v>172</v>
      </c>
      <c r="FKF312" s="30" t="s">
        <v>172</v>
      </c>
      <c r="FKG312" s="30" t="s">
        <v>172</v>
      </c>
      <c r="FKH312" s="30" t="s">
        <v>172</v>
      </c>
      <c r="FKI312" s="30" t="s">
        <v>172</v>
      </c>
      <c r="FKJ312" s="30" t="s">
        <v>172</v>
      </c>
      <c r="FKK312" s="30" t="s">
        <v>172</v>
      </c>
      <c r="FKL312" s="30" t="s">
        <v>172</v>
      </c>
      <c r="FKM312" s="30" t="s">
        <v>172</v>
      </c>
      <c r="FKN312" s="30" t="s">
        <v>172</v>
      </c>
      <c r="FKO312" s="30" t="s">
        <v>172</v>
      </c>
      <c r="FKP312" s="30" t="s">
        <v>172</v>
      </c>
      <c r="FKQ312" s="30" t="s">
        <v>172</v>
      </c>
      <c r="FKR312" s="30" t="s">
        <v>172</v>
      </c>
      <c r="FKS312" s="30" t="s">
        <v>172</v>
      </c>
      <c r="FKT312" s="30" t="s">
        <v>172</v>
      </c>
      <c r="FKU312" s="30" t="s">
        <v>172</v>
      </c>
      <c r="FKV312" s="30" t="s">
        <v>172</v>
      </c>
      <c r="FKW312" s="30" t="s">
        <v>172</v>
      </c>
      <c r="FKX312" s="30" t="s">
        <v>172</v>
      </c>
      <c r="FKY312" s="30" t="s">
        <v>172</v>
      </c>
      <c r="FKZ312" s="30" t="s">
        <v>172</v>
      </c>
      <c r="FLA312" s="30" t="s">
        <v>172</v>
      </c>
      <c r="FLB312" s="30" t="s">
        <v>172</v>
      </c>
      <c r="FLC312" s="30" t="s">
        <v>172</v>
      </c>
      <c r="FLD312" s="30" t="s">
        <v>172</v>
      </c>
      <c r="FLE312" s="30" t="s">
        <v>172</v>
      </c>
      <c r="FLF312" s="30" t="s">
        <v>172</v>
      </c>
      <c r="FLG312" s="30" t="s">
        <v>172</v>
      </c>
      <c r="FLH312" s="30" t="s">
        <v>172</v>
      </c>
      <c r="FLI312" s="30" t="s">
        <v>172</v>
      </c>
      <c r="FLJ312" s="30" t="s">
        <v>172</v>
      </c>
      <c r="FLK312" s="30" t="s">
        <v>172</v>
      </c>
      <c r="FLL312" s="30" t="s">
        <v>172</v>
      </c>
      <c r="FLM312" s="30" t="s">
        <v>172</v>
      </c>
      <c r="FLN312" s="30" t="s">
        <v>172</v>
      </c>
      <c r="FLO312" s="30" t="s">
        <v>172</v>
      </c>
      <c r="FLP312" s="30" t="s">
        <v>172</v>
      </c>
      <c r="FLQ312" s="30" t="s">
        <v>172</v>
      </c>
      <c r="FLR312" s="30" t="s">
        <v>172</v>
      </c>
      <c r="FLS312" s="30" t="s">
        <v>172</v>
      </c>
      <c r="FLT312" s="30" t="s">
        <v>172</v>
      </c>
      <c r="FLU312" s="30" t="s">
        <v>172</v>
      </c>
      <c r="FLV312" s="30" t="s">
        <v>172</v>
      </c>
      <c r="FLW312" s="30" t="s">
        <v>172</v>
      </c>
      <c r="FLX312" s="30" t="s">
        <v>172</v>
      </c>
      <c r="FLY312" s="30" t="s">
        <v>172</v>
      </c>
      <c r="FLZ312" s="30" t="s">
        <v>172</v>
      </c>
      <c r="FMA312" s="30" t="s">
        <v>172</v>
      </c>
      <c r="FMB312" s="30" t="s">
        <v>172</v>
      </c>
      <c r="FMC312" s="30" t="s">
        <v>172</v>
      </c>
      <c r="FMD312" s="30" t="s">
        <v>172</v>
      </c>
      <c r="FME312" s="30" t="s">
        <v>172</v>
      </c>
      <c r="FMF312" s="30" t="s">
        <v>172</v>
      </c>
      <c r="FMG312" s="30" t="s">
        <v>172</v>
      </c>
      <c r="FMH312" s="30" t="s">
        <v>172</v>
      </c>
      <c r="FMI312" s="30" t="s">
        <v>172</v>
      </c>
      <c r="FMJ312" s="30" t="s">
        <v>172</v>
      </c>
      <c r="FMK312" s="30" t="s">
        <v>172</v>
      </c>
      <c r="FML312" s="30" t="s">
        <v>172</v>
      </c>
      <c r="FMM312" s="30" t="s">
        <v>172</v>
      </c>
      <c r="FMN312" s="30" t="s">
        <v>172</v>
      </c>
      <c r="FMO312" s="30" t="s">
        <v>172</v>
      </c>
      <c r="FMP312" s="30" t="s">
        <v>172</v>
      </c>
      <c r="FMQ312" s="30" t="s">
        <v>172</v>
      </c>
      <c r="FMR312" s="30" t="s">
        <v>172</v>
      </c>
      <c r="FMS312" s="30" t="s">
        <v>172</v>
      </c>
      <c r="FMT312" s="30" t="s">
        <v>172</v>
      </c>
      <c r="FMU312" s="30" t="s">
        <v>172</v>
      </c>
      <c r="FMV312" s="30" t="s">
        <v>172</v>
      </c>
      <c r="FMW312" s="30" t="s">
        <v>172</v>
      </c>
      <c r="FMX312" s="30" t="s">
        <v>172</v>
      </c>
      <c r="FMY312" s="30" t="s">
        <v>172</v>
      </c>
      <c r="FMZ312" s="30" t="s">
        <v>172</v>
      </c>
      <c r="FNA312" s="30" t="s">
        <v>172</v>
      </c>
      <c r="FNB312" s="30" t="s">
        <v>172</v>
      </c>
      <c r="FNC312" s="30" t="s">
        <v>172</v>
      </c>
      <c r="FND312" s="30" t="s">
        <v>172</v>
      </c>
      <c r="FNE312" s="30" t="s">
        <v>172</v>
      </c>
      <c r="FNF312" s="30" t="s">
        <v>172</v>
      </c>
      <c r="FNG312" s="30" t="s">
        <v>172</v>
      </c>
      <c r="FNH312" s="30" t="s">
        <v>172</v>
      </c>
      <c r="FNI312" s="30" t="s">
        <v>172</v>
      </c>
      <c r="FNJ312" s="30" t="s">
        <v>172</v>
      </c>
      <c r="FNK312" s="30" t="s">
        <v>172</v>
      </c>
      <c r="FNL312" s="30" t="s">
        <v>172</v>
      </c>
      <c r="FNM312" s="30" t="s">
        <v>172</v>
      </c>
      <c r="FNN312" s="30" t="s">
        <v>172</v>
      </c>
      <c r="FNO312" s="30" t="s">
        <v>172</v>
      </c>
      <c r="FNP312" s="30" t="s">
        <v>172</v>
      </c>
      <c r="FNQ312" s="30" t="s">
        <v>172</v>
      </c>
      <c r="FNR312" s="30" t="s">
        <v>172</v>
      </c>
      <c r="FNS312" s="30" t="s">
        <v>172</v>
      </c>
      <c r="FNT312" s="30" t="s">
        <v>172</v>
      </c>
      <c r="FNU312" s="30" t="s">
        <v>172</v>
      </c>
      <c r="FNV312" s="30" t="s">
        <v>172</v>
      </c>
      <c r="FNW312" s="30" t="s">
        <v>172</v>
      </c>
      <c r="FNX312" s="30" t="s">
        <v>172</v>
      </c>
      <c r="FNY312" s="30" t="s">
        <v>172</v>
      </c>
      <c r="FNZ312" s="30" t="s">
        <v>172</v>
      </c>
      <c r="FOA312" s="30" t="s">
        <v>172</v>
      </c>
      <c r="FOB312" s="30" t="s">
        <v>172</v>
      </c>
      <c r="FOC312" s="30" t="s">
        <v>172</v>
      </c>
      <c r="FOD312" s="30" t="s">
        <v>172</v>
      </c>
      <c r="FOE312" s="30" t="s">
        <v>172</v>
      </c>
      <c r="FOF312" s="30" t="s">
        <v>172</v>
      </c>
      <c r="FOG312" s="30" t="s">
        <v>172</v>
      </c>
      <c r="FOH312" s="30" t="s">
        <v>172</v>
      </c>
      <c r="FOI312" s="30" t="s">
        <v>172</v>
      </c>
      <c r="FOJ312" s="30" t="s">
        <v>172</v>
      </c>
      <c r="FOK312" s="30" t="s">
        <v>172</v>
      </c>
      <c r="FOL312" s="30" t="s">
        <v>172</v>
      </c>
      <c r="FOM312" s="30" t="s">
        <v>172</v>
      </c>
      <c r="FON312" s="30" t="s">
        <v>172</v>
      </c>
      <c r="FOO312" s="30" t="s">
        <v>172</v>
      </c>
      <c r="FOP312" s="30" t="s">
        <v>172</v>
      </c>
      <c r="FOQ312" s="30" t="s">
        <v>172</v>
      </c>
      <c r="FOR312" s="30" t="s">
        <v>172</v>
      </c>
      <c r="FOS312" s="30" t="s">
        <v>172</v>
      </c>
      <c r="FOT312" s="30" t="s">
        <v>172</v>
      </c>
      <c r="FOU312" s="30" t="s">
        <v>172</v>
      </c>
      <c r="FOV312" s="30" t="s">
        <v>172</v>
      </c>
      <c r="FOW312" s="30" t="s">
        <v>172</v>
      </c>
      <c r="FOX312" s="30" t="s">
        <v>172</v>
      </c>
      <c r="FOY312" s="30" t="s">
        <v>172</v>
      </c>
      <c r="FOZ312" s="30" t="s">
        <v>172</v>
      </c>
      <c r="FPA312" s="30" t="s">
        <v>172</v>
      </c>
      <c r="FPB312" s="30" t="s">
        <v>172</v>
      </c>
      <c r="FPC312" s="30" t="s">
        <v>172</v>
      </c>
      <c r="FPD312" s="30" t="s">
        <v>172</v>
      </c>
      <c r="FPE312" s="30" t="s">
        <v>172</v>
      </c>
      <c r="FPF312" s="30" t="s">
        <v>172</v>
      </c>
      <c r="FPG312" s="30" t="s">
        <v>172</v>
      </c>
      <c r="FPH312" s="30" t="s">
        <v>172</v>
      </c>
      <c r="FPI312" s="30" t="s">
        <v>172</v>
      </c>
      <c r="FPJ312" s="30" t="s">
        <v>172</v>
      </c>
      <c r="FPK312" s="30" t="s">
        <v>172</v>
      </c>
      <c r="FPL312" s="30" t="s">
        <v>172</v>
      </c>
      <c r="FPM312" s="30" t="s">
        <v>172</v>
      </c>
      <c r="FPN312" s="30" t="s">
        <v>172</v>
      </c>
      <c r="FPO312" s="30" t="s">
        <v>172</v>
      </c>
      <c r="FPP312" s="30" t="s">
        <v>172</v>
      </c>
      <c r="FPQ312" s="30" t="s">
        <v>172</v>
      </c>
      <c r="FPR312" s="30" t="s">
        <v>172</v>
      </c>
      <c r="FPS312" s="30" t="s">
        <v>172</v>
      </c>
      <c r="FPT312" s="30" t="s">
        <v>172</v>
      </c>
      <c r="FPU312" s="30" t="s">
        <v>172</v>
      </c>
      <c r="FPV312" s="30" t="s">
        <v>172</v>
      </c>
      <c r="FPW312" s="30" t="s">
        <v>172</v>
      </c>
      <c r="FPX312" s="30" t="s">
        <v>172</v>
      </c>
      <c r="FPY312" s="30" t="s">
        <v>172</v>
      </c>
      <c r="FPZ312" s="30" t="s">
        <v>172</v>
      </c>
      <c r="FQA312" s="30" t="s">
        <v>172</v>
      </c>
      <c r="FQB312" s="30" t="s">
        <v>172</v>
      </c>
      <c r="FQC312" s="30" t="s">
        <v>172</v>
      </c>
      <c r="FQD312" s="30" t="s">
        <v>172</v>
      </c>
      <c r="FQE312" s="30" t="s">
        <v>172</v>
      </c>
      <c r="FQF312" s="30" t="s">
        <v>172</v>
      </c>
      <c r="FQG312" s="30" t="s">
        <v>172</v>
      </c>
      <c r="FQH312" s="30" t="s">
        <v>172</v>
      </c>
      <c r="FQI312" s="30" t="s">
        <v>172</v>
      </c>
      <c r="FQJ312" s="30" t="s">
        <v>172</v>
      </c>
      <c r="FQK312" s="30" t="s">
        <v>172</v>
      </c>
      <c r="FQL312" s="30" t="s">
        <v>172</v>
      </c>
      <c r="FQM312" s="30" t="s">
        <v>172</v>
      </c>
      <c r="FQN312" s="30" t="s">
        <v>172</v>
      </c>
      <c r="FQO312" s="30" t="s">
        <v>172</v>
      </c>
      <c r="FQP312" s="30" t="s">
        <v>172</v>
      </c>
      <c r="FQQ312" s="30" t="s">
        <v>172</v>
      </c>
      <c r="FQR312" s="30" t="s">
        <v>172</v>
      </c>
      <c r="FQS312" s="30" t="s">
        <v>172</v>
      </c>
      <c r="FQT312" s="30" t="s">
        <v>172</v>
      </c>
      <c r="FQU312" s="30" t="s">
        <v>172</v>
      </c>
      <c r="FQV312" s="30" t="s">
        <v>172</v>
      </c>
      <c r="FQW312" s="30" t="s">
        <v>172</v>
      </c>
      <c r="FQX312" s="30" t="s">
        <v>172</v>
      </c>
      <c r="FQY312" s="30" t="s">
        <v>172</v>
      </c>
      <c r="FQZ312" s="30" t="s">
        <v>172</v>
      </c>
      <c r="FRA312" s="30" t="s">
        <v>172</v>
      </c>
      <c r="FRB312" s="30" t="s">
        <v>172</v>
      </c>
      <c r="FRC312" s="30" t="s">
        <v>172</v>
      </c>
      <c r="FRD312" s="30" t="s">
        <v>172</v>
      </c>
      <c r="FRE312" s="30" t="s">
        <v>172</v>
      </c>
      <c r="FRF312" s="30" t="s">
        <v>172</v>
      </c>
      <c r="FRG312" s="30" t="s">
        <v>172</v>
      </c>
      <c r="FRH312" s="30" t="s">
        <v>172</v>
      </c>
      <c r="FRI312" s="30" t="s">
        <v>172</v>
      </c>
      <c r="FRJ312" s="30" t="s">
        <v>172</v>
      </c>
      <c r="FRK312" s="30" t="s">
        <v>172</v>
      </c>
      <c r="FRL312" s="30" t="s">
        <v>172</v>
      </c>
      <c r="FRM312" s="30" t="s">
        <v>172</v>
      </c>
      <c r="FRN312" s="30" t="s">
        <v>172</v>
      </c>
      <c r="FRO312" s="30" t="s">
        <v>172</v>
      </c>
      <c r="FRP312" s="30" t="s">
        <v>172</v>
      </c>
      <c r="FRQ312" s="30" t="s">
        <v>172</v>
      </c>
      <c r="FRR312" s="30" t="s">
        <v>172</v>
      </c>
      <c r="FRS312" s="30" t="s">
        <v>172</v>
      </c>
      <c r="FRT312" s="30" t="s">
        <v>172</v>
      </c>
      <c r="FRU312" s="30" t="s">
        <v>172</v>
      </c>
      <c r="FRV312" s="30" t="s">
        <v>172</v>
      </c>
      <c r="FRW312" s="30" t="s">
        <v>172</v>
      </c>
      <c r="FRX312" s="30" t="s">
        <v>172</v>
      </c>
      <c r="FRY312" s="30" t="s">
        <v>172</v>
      </c>
      <c r="FRZ312" s="30" t="s">
        <v>172</v>
      </c>
      <c r="FSA312" s="30" t="s">
        <v>172</v>
      </c>
      <c r="FSB312" s="30" t="s">
        <v>172</v>
      </c>
      <c r="FSC312" s="30" t="s">
        <v>172</v>
      </c>
      <c r="FSD312" s="30" t="s">
        <v>172</v>
      </c>
      <c r="FSE312" s="30" t="s">
        <v>172</v>
      </c>
      <c r="FSF312" s="30" t="s">
        <v>172</v>
      </c>
      <c r="FSG312" s="30" t="s">
        <v>172</v>
      </c>
      <c r="FSH312" s="30" t="s">
        <v>172</v>
      </c>
      <c r="FSI312" s="30" t="s">
        <v>172</v>
      </c>
      <c r="FSJ312" s="30" t="s">
        <v>172</v>
      </c>
      <c r="FSK312" s="30" t="s">
        <v>172</v>
      </c>
      <c r="FSL312" s="30" t="s">
        <v>172</v>
      </c>
      <c r="FSM312" s="30" t="s">
        <v>172</v>
      </c>
      <c r="FSN312" s="30" t="s">
        <v>172</v>
      </c>
      <c r="FSO312" s="30" t="s">
        <v>172</v>
      </c>
      <c r="FSP312" s="30" t="s">
        <v>172</v>
      </c>
      <c r="FSQ312" s="30" t="s">
        <v>172</v>
      </c>
      <c r="FSR312" s="30" t="s">
        <v>172</v>
      </c>
      <c r="FSS312" s="30" t="s">
        <v>172</v>
      </c>
      <c r="FST312" s="30" t="s">
        <v>172</v>
      </c>
      <c r="FSU312" s="30" t="s">
        <v>172</v>
      </c>
      <c r="FSV312" s="30" t="s">
        <v>172</v>
      </c>
      <c r="FSW312" s="30" t="s">
        <v>172</v>
      </c>
      <c r="FSX312" s="30" t="s">
        <v>172</v>
      </c>
      <c r="FSY312" s="30" t="s">
        <v>172</v>
      </c>
      <c r="FSZ312" s="30" t="s">
        <v>172</v>
      </c>
      <c r="FTA312" s="30" t="s">
        <v>172</v>
      </c>
      <c r="FTB312" s="30" t="s">
        <v>172</v>
      </c>
      <c r="FTC312" s="30" t="s">
        <v>172</v>
      </c>
      <c r="FTD312" s="30" t="s">
        <v>172</v>
      </c>
      <c r="FTE312" s="30" t="s">
        <v>172</v>
      </c>
      <c r="FTF312" s="30" t="s">
        <v>172</v>
      </c>
      <c r="FTG312" s="30" t="s">
        <v>172</v>
      </c>
      <c r="FTH312" s="30" t="s">
        <v>172</v>
      </c>
      <c r="FTI312" s="30" t="s">
        <v>172</v>
      </c>
      <c r="FTJ312" s="30" t="s">
        <v>172</v>
      </c>
      <c r="FTK312" s="30" t="s">
        <v>172</v>
      </c>
      <c r="FTL312" s="30" t="s">
        <v>172</v>
      </c>
      <c r="FTM312" s="30" t="s">
        <v>172</v>
      </c>
      <c r="FTN312" s="30" t="s">
        <v>172</v>
      </c>
      <c r="FTO312" s="30" t="s">
        <v>172</v>
      </c>
      <c r="FTP312" s="30" t="s">
        <v>172</v>
      </c>
      <c r="FTQ312" s="30" t="s">
        <v>172</v>
      </c>
      <c r="FTR312" s="30" t="s">
        <v>172</v>
      </c>
      <c r="FTS312" s="30" t="s">
        <v>172</v>
      </c>
      <c r="FTT312" s="30" t="s">
        <v>172</v>
      </c>
      <c r="FTU312" s="30" t="s">
        <v>172</v>
      </c>
      <c r="FTV312" s="30" t="s">
        <v>172</v>
      </c>
      <c r="FTW312" s="30" t="s">
        <v>172</v>
      </c>
      <c r="FTX312" s="30" t="s">
        <v>172</v>
      </c>
      <c r="FTY312" s="30" t="s">
        <v>172</v>
      </c>
      <c r="FTZ312" s="30" t="s">
        <v>172</v>
      </c>
      <c r="FUA312" s="30" t="s">
        <v>172</v>
      </c>
      <c r="FUB312" s="30" t="s">
        <v>172</v>
      </c>
      <c r="FUC312" s="30" t="s">
        <v>172</v>
      </c>
      <c r="FUD312" s="30" t="s">
        <v>172</v>
      </c>
      <c r="FUE312" s="30" t="s">
        <v>172</v>
      </c>
      <c r="FUF312" s="30" t="s">
        <v>172</v>
      </c>
      <c r="FUG312" s="30" t="s">
        <v>172</v>
      </c>
      <c r="FUH312" s="30" t="s">
        <v>172</v>
      </c>
      <c r="FUI312" s="30" t="s">
        <v>172</v>
      </c>
      <c r="FUJ312" s="30" t="s">
        <v>172</v>
      </c>
      <c r="FUK312" s="30" t="s">
        <v>172</v>
      </c>
      <c r="FUL312" s="30" t="s">
        <v>172</v>
      </c>
      <c r="FUM312" s="30" t="s">
        <v>172</v>
      </c>
      <c r="FUN312" s="30" t="s">
        <v>172</v>
      </c>
      <c r="FUO312" s="30" t="s">
        <v>172</v>
      </c>
      <c r="FUP312" s="30" t="s">
        <v>172</v>
      </c>
      <c r="FUQ312" s="30" t="s">
        <v>172</v>
      </c>
      <c r="FUR312" s="30" t="s">
        <v>172</v>
      </c>
      <c r="FUS312" s="30" t="s">
        <v>172</v>
      </c>
      <c r="FUT312" s="30" t="s">
        <v>172</v>
      </c>
      <c r="FUU312" s="30" t="s">
        <v>172</v>
      </c>
      <c r="FUV312" s="30" t="s">
        <v>172</v>
      </c>
      <c r="FUW312" s="30" t="s">
        <v>172</v>
      </c>
      <c r="FUX312" s="30" t="s">
        <v>172</v>
      </c>
      <c r="FUY312" s="30" t="s">
        <v>172</v>
      </c>
      <c r="FUZ312" s="30" t="s">
        <v>172</v>
      </c>
      <c r="FVA312" s="30" t="s">
        <v>172</v>
      </c>
      <c r="FVB312" s="30" t="s">
        <v>172</v>
      </c>
      <c r="FVC312" s="30" t="s">
        <v>172</v>
      </c>
      <c r="FVD312" s="30" t="s">
        <v>172</v>
      </c>
      <c r="FVE312" s="30" t="s">
        <v>172</v>
      </c>
      <c r="FVF312" s="30" t="s">
        <v>172</v>
      </c>
      <c r="FVG312" s="30" t="s">
        <v>172</v>
      </c>
      <c r="FVH312" s="30" t="s">
        <v>172</v>
      </c>
      <c r="FVI312" s="30" t="s">
        <v>172</v>
      </c>
      <c r="FVJ312" s="30" t="s">
        <v>172</v>
      </c>
      <c r="FVK312" s="30" t="s">
        <v>172</v>
      </c>
      <c r="FVL312" s="30" t="s">
        <v>172</v>
      </c>
      <c r="FVM312" s="30" t="s">
        <v>172</v>
      </c>
      <c r="FVN312" s="30" t="s">
        <v>172</v>
      </c>
      <c r="FVO312" s="30" t="s">
        <v>172</v>
      </c>
      <c r="FVP312" s="30" t="s">
        <v>172</v>
      </c>
      <c r="FVQ312" s="30" t="s">
        <v>172</v>
      </c>
      <c r="FVR312" s="30" t="s">
        <v>172</v>
      </c>
      <c r="FVS312" s="30" t="s">
        <v>172</v>
      </c>
      <c r="FVT312" s="30" t="s">
        <v>172</v>
      </c>
      <c r="FVU312" s="30" t="s">
        <v>172</v>
      </c>
      <c r="FVV312" s="30" t="s">
        <v>172</v>
      </c>
      <c r="FVW312" s="30" t="s">
        <v>172</v>
      </c>
      <c r="FVX312" s="30" t="s">
        <v>172</v>
      </c>
      <c r="FVY312" s="30" t="s">
        <v>172</v>
      </c>
      <c r="FVZ312" s="30" t="s">
        <v>172</v>
      </c>
      <c r="FWA312" s="30" t="s">
        <v>172</v>
      </c>
      <c r="FWB312" s="30" t="s">
        <v>172</v>
      </c>
      <c r="FWC312" s="30" t="s">
        <v>172</v>
      </c>
      <c r="FWD312" s="30" t="s">
        <v>172</v>
      </c>
      <c r="FWE312" s="30" t="s">
        <v>172</v>
      </c>
      <c r="FWF312" s="30" t="s">
        <v>172</v>
      </c>
      <c r="FWG312" s="30" t="s">
        <v>172</v>
      </c>
      <c r="FWH312" s="30" t="s">
        <v>172</v>
      </c>
      <c r="FWI312" s="30" t="s">
        <v>172</v>
      </c>
      <c r="FWJ312" s="30" t="s">
        <v>172</v>
      </c>
      <c r="FWK312" s="30" t="s">
        <v>172</v>
      </c>
      <c r="FWL312" s="30" t="s">
        <v>172</v>
      </c>
      <c r="FWM312" s="30" t="s">
        <v>172</v>
      </c>
      <c r="FWN312" s="30" t="s">
        <v>172</v>
      </c>
      <c r="FWO312" s="30" t="s">
        <v>172</v>
      </c>
      <c r="FWP312" s="30" t="s">
        <v>172</v>
      </c>
      <c r="FWQ312" s="30" t="s">
        <v>172</v>
      </c>
      <c r="FWR312" s="30" t="s">
        <v>172</v>
      </c>
      <c r="FWS312" s="30" t="s">
        <v>172</v>
      </c>
      <c r="FWT312" s="30" t="s">
        <v>172</v>
      </c>
      <c r="FWU312" s="30" t="s">
        <v>172</v>
      </c>
      <c r="FWV312" s="30" t="s">
        <v>172</v>
      </c>
      <c r="FWW312" s="30" t="s">
        <v>172</v>
      </c>
      <c r="FWX312" s="30" t="s">
        <v>172</v>
      </c>
      <c r="FWY312" s="30" t="s">
        <v>172</v>
      </c>
      <c r="FWZ312" s="30" t="s">
        <v>172</v>
      </c>
      <c r="FXA312" s="30" t="s">
        <v>172</v>
      </c>
      <c r="FXB312" s="30" t="s">
        <v>172</v>
      </c>
      <c r="FXC312" s="30" t="s">
        <v>172</v>
      </c>
      <c r="FXD312" s="30" t="s">
        <v>172</v>
      </c>
      <c r="FXE312" s="30" t="s">
        <v>172</v>
      </c>
      <c r="FXF312" s="30" t="s">
        <v>172</v>
      </c>
      <c r="FXG312" s="30" t="s">
        <v>172</v>
      </c>
      <c r="FXH312" s="30" t="s">
        <v>172</v>
      </c>
      <c r="FXI312" s="30" t="s">
        <v>172</v>
      </c>
      <c r="FXJ312" s="30" t="s">
        <v>172</v>
      </c>
      <c r="FXK312" s="30" t="s">
        <v>172</v>
      </c>
      <c r="FXL312" s="30" t="s">
        <v>172</v>
      </c>
      <c r="FXM312" s="30" t="s">
        <v>172</v>
      </c>
      <c r="FXN312" s="30" t="s">
        <v>172</v>
      </c>
      <c r="FXO312" s="30" t="s">
        <v>172</v>
      </c>
      <c r="FXP312" s="30" t="s">
        <v>172</v>
      </c>
      <c r="FXQ312" s="30" t="s">
        <v>172</v>
      </c>
      <c r="FXR312" s="30" t="s">
        <v>172</v>
      </c>
      <c r="FXS312" s="30" t="s">
        <v>172</v>
      </c>
      <c r="FXT312" s="30" t="s">
        <v>172</v>
      </c>
      <c r="FXU312" s="30" t="s">
        <v>172</v>
      </c>
      <c r="FXV312" s="30" t="s">
        <v>172</v>
      </c>
      <c r="FXW312" s="30" t="s">
        <v>172</v>
      </c>
      <c r="FXX312" s="30" t="s">
        <v>172</v>
      </c>
      <c r="FXY312" s="30" t="s">
        <v>172</v>
      </c>
      <c r="FXZ312" s="30" t="s">
        <v>172</v>
      </c>
      <c r="FYA312" s="30" t="s">
        <v>172</v>
      </c>
      <c r="FYB312" s="30" t="s">
        <v>172</v>
      </c>
      <c r="FYC312" s="30" t="s">
        <v>172</v>
      </c>
      <c r="FYD312" s="30" t="s">
        <v>172</v>
      </c>
      <c r="FYE312" s="30" t="s">
        <v>172</v>
      </c>
      <c r="FYF312" s="30" t="s">
        <v>172</v>
      </c>
      <c r="FYG312" s="30" t="s">
        <v>172</v>
      </c>
      <c r="FYH312" s="30" t="s">
        <v>172</v>
      </c>
      <c r="FYI312" s="30" t="s">
        <v>172</v>
      </c>
      <c r="FYJ312" s="30" t="s">
        <v>172</v>
      </c>
      <c r="FYK312" s="30" t="s">
        <v>172</v>
      </c>
      <c r="FYL312" s="30" t="s">
        <v>172</v>
      </c>
      <c r="FYM312" s="30" t="s">
        <v>172</v>
      </c>
      <c r="FYN312" s="30" t="s">
        <v>172</v>
      </c>
      <c r="FYO312" s="30" t="s">
        <v>172</v>
      </c>
      <c r="FYP312" s="30" t="s">
        <v>172</v>
      </c>
      <c r="FYQ312" s="30" t="s">
        <v>172</v>
      </c>
      <c r="FYR312" s="30" t="s">
        <v>172</v>
      </c>
      <c r="FYS312" s="30" t="s">
        <v>172</v>
      </c>
      <c r="FYT312" s="30" t="s">
        <v>172</v>
      </c>
      <c r="FYU312" s="30" t="s">
        <v>172</v>
      </c>
      <c r="FYV312" s="30" t="s">
        <v>172</v>
      </c>
      <c r="FYW312" s="30" t="s">
        <v>172</v>
      </c>
      <c r="FYX312" s="30" t="s">
        <v>172</v>
      </c>
      <c r="FYY312" s="30" t="s">
        <v>172</v>
      </c>
      <c r="FYZ312" s="30" t="s">
        <v>172</v>
      </c>
      <c r="FZA312" s="30" t="s">
        <v>172</v>
      </c>
      <c r="FZB312" s="30" t="s">
        <v>172</v>
      </c>
      <c r="FZC312" s="30" t="s">
        <v>172</v>
      </c>
      <c r="FZD312" s="30" t="s">
        <v>172</v>
      </c>
      <c r="FZE312" s="30" t="s">
        <v>172</v>
      </c>
      <c r="FZF312" s="30" t="s">
        <v>172</v>
      </c>
      <c r="FZG312" s="30" t="s">
        <v>172</v>
      </c>
      <c r="FZH312" s="30" t="s">
        <v>172</v>
      </c>
      <c r="FZI312" s="30" t="s">
        <v>172</v>
      </c>
      <c r="FZJ312" s="30" t="s">
        <v>172</v>
      </c>
      <c r="FZK312" s="30" t="s">
        <v>172</v>
      </c>
      <c r="FZL312" s="30" t="s">
        <v>172</v>
      </c>
      <c r="FZM312" s="30" t="s">
        <v>172</v>
      </c>
      <c r="FZN312" s="30" t="s">
        <v>172</v>
      </c>
      <c r="FZO312" s="30" t="s">
        <v>172</v>
      </c>
      <c r="FZP312" s="30" t="s">
        <v>172</v>
      </c>
      <c r="FZQ312" s="30" t="s">
        <v>172</v>
      </c>
      <c r="FZR312" s="30" t="s">
        <v>172</v>
      </c>
      <c r="FZS312" s="30" t="s">
        <v>172</v>
      </c>
      <c r="FZT312" s="30" t="s">
        <v>172</v>
      </c>
      <c r="FZU312" s="30" t="s">
        <v>172</v>
      </c>
      <c r="FZV312" s="30" t="s">
        <v>172</v>
      </c>
      <c r="FZW312" s="30" t="s">
        <v>172</v>
      </c>
      <c r="FZX312" s="30" t="s">
        <v>172</v>
      </c>
      <c r="FZY312" s="30" t="s">
        <v>172</v>
      </c>
      <c r="FZZ312" s="30" t="s">
        <v>172</v>
      </c>
      <c r="GAA312" s="30" t="s">
        <v>172</v>
      </c>
      <c r="GAB312" s="30" t="s">
        <v>172</v>
      </c>
      <c r="GAC312" s="30" t="s">
        <v>172</v>
      </c>
      <c r="GAD312" s="30" t="s">
        <v>172</v>
      </c>
      <c r="GAE312" s="30" t="s">
        <v>172</v>
      </c>
      <c r="GAF312" s="30" t="s">
        <v>172</v>
      </c>
      <c r="GAG312" s="30" t="s">
        <v>172</v>
      </c>
      <c r="GAH312" s="30" t="s">
        <v>172</v>
      </c>
      <c r="GAI312" s="30" t="s">
        <v>172</v>
      </c>
      <c r="GAJ312" s="30" t="s">
        <v>172</v>
      </c>
      <c r="GAK312" s="30" t="s">
        <v>172</v>
      </c>
      <c r="GAL312" s="30" t="s">
        <v>172</v>
      </c>
      <c r="GAM312" s="30" t="s">
        <v>172</v>
      </c>
      <c r="GAN312" s="30" t="s">
        <v>172</v>
      </c>
      <c r="GAO312" s="30" t="s">
        <v>172</v>
      </c>
      <c r="GAP312" s="30" t="s">
        <v>172</v>
      </c>
      <c r="GAQ312" s="30" t="s">
        <v>172</v>
      </c>
      <c r="GAR312" s="30" t="s">
        <v>172</v>
      </c>
      <c r="GAS312" s="30" t="s">
        <v>172</v>
      </c>
      <c r="GAT312" s="30" t="s">
        <v>172</v>
      </c>
      <c r="GAU312" s="30" t="s">
        <v>172</v>
      </c>
      <c r="GAV312" s="30" t="s">
        <v>172</v>
      </c>
      <c r="GAW312" s="30" t="s">
        <v>172</v>
      </c>
      <c r="GAX312" s="30" t="s">
        <v>172</v>
      </c>
      <c r="GAY312" s="30" t="s">
        <v>172</v>
      </c>
      <c r="GAZ312" s="30" t="s">
        <v>172</v>
      </c>
      <c r="GBA312" s="30" t="s">
        <v>172</v>
      </c>
      <c r="GBB312" s="30" t="s">
        <v>172</v>
      </c>
      <c r="GBC312" s="30" t="s">
        <v>172</v>
      </c>
      <c r="GBD312" s="30" t="s">
        <v>172</v>
      </c>
      <c r="GBE312" s="30" t="s">
        <v>172</v>
      </c>
      <c r="GBF312" s="30" t="s">
        <v>172</v>
      </c>
      <c r="GBG312" s="30" t="s">
        <v>172</v>
      </c>
      <c r="GBH312" s="30" t="s">
        <v>172</v>
      </c>
      <c r="GBI312" s="30" t="s">
        <v>172</v>
      </c>
      <c r="GBJ312" s="30" t="s">
        <v>172</v>
      </c>
      <c r="GBK312" s="30" t="s">
        <v>172</v>
      </c>
      <c r="GBL312" s="30" t="s">
        <v>172</v>
      </c>
      <c r="GBM312" s="30" t="s">
        <v>172</v>
      </c>
      <c r="GBN312" s="30" t="s">
        <v>172</v>
      </c>
      <c r="GBO312" s="30" t="s">
        <v>172</v>
      </c>
      <c r="GBP312" s="30" t="s">
        <v>172</v>
      </c>
      <c r="GBQ312" s="30" t="s">
        <v>172</v>
      </c>
      <c r="GBR312" s="30" t="s">
        <v>172</v>
      </c>
      <c r="GBS312" s="30" t="s">
        <v>172</v>
      </c>
      <c r="GBT312" s="30" t="s">
        <v>172</v>
      </c>
      <c r="GBU312" s="30" t="s">
        <v>172</v>
      </c>
      <c r="GBV312" s="30" t="s">
        <v>172</v>
      </c>
      <c r="GBW312" s="30" t="s">
        <v>172</v>
      </c>
      <c r="GBX312" s="30" t="s">
        <v>172</v>
      </c>
      <c r="GBY312" s="30" t="s">
        <v>172</v>
      </c>
      <c r="GBZ312" s="30" t="s">
        <v>172</v>
      </c>
      <c r="GCA312" s="30" t="s">
        <v>172</v>
      </c>
      <c r="GCB312" s="30" t="s">
        <v>172</v>
      </c>
      <c r="GCC312" s="30" t="s">
        <v>172</v>
      </c>
      <c r="GCD312" s="30" t="s">
        <v>172</v>
      </c>
      <c r="GCE312" s="30" t="s">
        <v>172</v>
      </c>
      <c r="GCF312" s="30" t="s">
        <v>172</v>
      </c>
      <c r="GCG312" s="30" t="s">
        <v>172</v>
      </c>
      <c r="GCH312" s="30" t="s">
        <v>172</v>
      </c>
      <c r="GCI312" s="30" t="s">
        <v>172</v>
      </c>
      <c r="GCJ312" s="30" t="s">
        <v>172</v>
      </c>
      <c r="GCK312" s="30" t="s">
        <v>172</v>
      </c>
      <c r="GCL312" s="30" t="s">
        <v>172</v>
      </c>
      <c r="GCM312" s="30" t="s">
        <v>172</v>
      </c>
      <c r="GCN312" s="30" t="s">
        <v>172</v>
      </c>
      <c r="GCO312" s="30" t="s">
        <v>172</v>
      </c>
      <c r="GCP312" s="30" t="s">
        <v>172</v>
      </c>
      <c r="GCQ312" s="30" t="s">
        <v>172</v>
      </c>
      <c r="GCR312" s="30" t="s">
        <v>172</v>
      </c>
      <c r="GCS312" s="30" t="s">
        <v>172</v>
      </c>
      <c r="GCT312" s="30" t="s">
        <v>172</v>
      </c>
      <c r="GCU312" s="30" t="s">
        <v>172</v>
      </c>
      <c r="GCV312" s="30" t="s">
        <v>172</v>
      </c>
      <c r="GCW312" s="30" t="s">
        <v>172</v>
      </c>
      <c r="GCX312" s="30" t="s">
        <v>172</v>
      </c>
      <c r="GCY312" s="30" t="s">
        <v>172</v>
      </c>
      <c r="GCZ312" s="30" t="s">
        <v>172</v>
      </c>
      <c r="GDA312" s="30" t="s">
        <v>172</v>
      </c>
      <c r="GDB312" s="30" t="s">
        <v>172</v>
      </c>
      <c r="GDC312" s="30" t="s">
        <v>172</v>
      </c>
      <c r="GDD312" s="30" t="s">
        <v>172</v>
      </c>
      <c r="GDE312" s="30" t="s">
        <v>172</v>
      </c>
      <c r="GDF312" s="30" t="s">
        <v>172</v>
      </c>
      <c r="GDG312" s="30" t="s">
        <v>172</v>
      </c>
      <c r="GDH312" s="30" t="s">
        <v>172</v>
      </c>
      <c r="GDI312" s="30" t="s">
        <v>172</v>
      </c>
      <c r="GDJ312" s="30" t="s">
        <v>172</v>
      </c>
      <c r="GDK312" s="30" t="s">
        <v>172</v>
      </c>
      <c r="GDL312" s="30" t="s">
        <v>172</v>
      </c>
      <c r="GDM312" s="30" t="s">
        <v>172</v>
      </c>
      <c r="GDN312" s="30" t="s">
        <v>172</v>
      </c>
      <c r="GDO312" s="30" t="s">
        <v>172</v>
      </c>
      <c r="GDP312" s="30" t="s">
        <v>172</v>
      </c>
      <c r="GDQ312" s="30" t="s">
        <v>172</v>
      </c>
      <c r="GDR312" s="30" t="s">
        <v>172</v>
      </c>
      <c r="GDS312" s="30" t="s">
        <v>172</v>
      </c>
      <c r="GDT312" s="30" t="s">
        <v>172</v>
      </c>
      <c r="GDU312" s="30" t="s">
        <v>172</v>
      </c>
      <c r="GDV312" s="30" t="s">
        <v>172</v>
      </c>
      <c r="GDW312" s="30" t="s">
        <v>172</v>
      </c>
      <c r="GDX312" s="30" t="s">
        <v>172</v>
      </c>
      <c r="GDY312" s="30" t="s">
        <v>172</v>
      </c>
      <c r="GDZ312" s="30" t="s">
        <v>172</v>
      </c>
      <c r="GEA312" s="30" t="s">
        <v>172</v>
      </c>
      <c r="GEB312" s="30" t="s">
        <v>172</v>
      </c>
      <c r="GEC312" s="30" t="s">
        <v>172</v>
      </c>
      <c r="GED312" s="30" t="s">
        <v>172</v>
      </c>
      <c r="GEE312" s="30" t="s">
        <v>172</v>
      </c>
      <c r="GEF312" s="30" t="s">
        <v>172</v>
      </c>
      <c r="GEG312" s="30" t="s">
        <v>172</v>
      </c>
      <c r="GEH312" s="30" t="s">
        <v>172</v>
      </c>
      <c r="GEI312" s="30" t="s">
        <v>172</v>
      </c>
      <c r="GEJ312" s="30" t="s">
        <v>172</v>
      </c>
      <c r="GEK312" s="30" t="s">
        <v>172</v>
      </c>
      <c r="GEL312" s="30" t="s">
        <v>172</v>
      </c>
      <c r="GEM312" s="30" t="s">
        <v>172</v>
      </c>
      <c r="GEN312" s="30" t="s">
        <v>172</v>
      </c>
      <c r="GEO312" s="30" t="s">
        <v>172</v>
      </c>
      <c r="GEP312" s="30" t="s">
        <v>172</v>
      </c>
      <c r="GEQ312" s="30" t="s">
        <v>172</v>
      </c>
      <c r="GER312" s="30" t="s">
        <v>172</v>
      </c>
      <c r="GES312" s="30" t="s">
        <v>172</v>
      </c>
      <c r="GET312" s="30" t="s">
        <v>172</v>
      </c>
      <c r="GEU312" s="30" t="s">
        <v>172</v>
      </c>
      <c r="GEV312" s="30" t="s">
        <v>172</v>
      </c>
      <c r="GEW312" s="30" t="s">
        <v>172</v>
      </c>
      <c r="GEX312" s="30" t="s">
        <v>172</v>
      </c>
      <c r="GEY312" s="30" t="s">
        <v>172</v>
      </c>
      <c r="GEZ312" s="30" t="s">
        <v>172</v>
      </c>
      <c r="GFA312" s="30" t="s">
        <v>172</v>
      </c>
      <c r="GFB312" s="30" t="s">
        <v>172</v>
      </c>
      <c r="GFC312" s="30" t="s">
        <v>172</v>
      </c>
      <c r="GFD312" s="30" t="s">
        <v>172</v>
      </c>
      <c r="GFE312" s="30" t="s">
        <v>172</v>
      </c>
      <c r="GFF312" s="30" t="s">
        <v>172</v>
      </c>
      <c r="GFG312" s="30" t="s">
        <v>172</v>
      </c>
      <c r="GFH312" s="30" t="s">
        <v>172</v>
      </c>
      <c r="GFI312" s="30" t="s">
        <v>172</v>
      </c>
      <c r="GFJ312" s="30" t="s">
        <v>172</v>
      </c>
      <c r="GFK312" s="30" t="s">
        <v>172</v>
      </c>
      <c r="GFL312" s="30" t="s">
        <v>172</v>
      </c>
      <c r="GFM312" s="30" t="s">
        <v>172</v>
      </c>
      <c r="GFN312" s="30" t="s">
        <v>172</v>
      </c>
      <c r="GFO312" s="30" t="s">
        <v>172</v>
      </c>
      <c r="GFP312" s="30" t="s">
        <v>172</v>
      </c>
      <c r="GFQ312" s="30" t="s">
        <v>172</v>
      </c>
      <c r="GFR312" s="30" t="s">
        <v>172</v>
      </c>
      <c r="GFS312" s="30" t="s">
        <v>172</v>
      </c>
      <c r="GFT312" s="30" t="s">
        <v>172</v>
      </c>
      <c r="GFU312" s="30" t="s">
        <v>172</v>
      </c>
      <c r="GFV312" s="30" t="s">
        <v>172</v>
      </c>
      <c r="GFW312" s="30" t="s">
        <v>172</v>
      </c>
      <c r="GFX312" s="30" t="s">
        <v>172</v>
      </c>
      <c r="GFY312" s="30" t="s">
        <v>172</v>
      </c>
      <c r="GFZ312" s="30" t="s">
        <v>172</v>
      </c>
      <c r="GGA312" s="30" t="s">
        <v>172</v>
      </c>
      <c r="GGB312" s="30" t="s">
        <v>172</v>
      </c>
      <c r="GGC312" s="30" t="s">
        <v>172</v>
      </c>
      <c r="GGD312" s="30" t="s">
        <v>172</v>
      </c>
      <c r="GGE312" s="30" t="s">
        <v>172</v>
      </c>
      <c r="GGF312" s="30" t="s">
        <v>172</v>
      </c>
      <c r="GGG312" s="30" t="s">
        <v>172</v>
      </c>
      <c r="GGH312" s="30" t="s">
        <v>172</v>
      </c>
      <c r="GGI312" s="30" t="s">
        <v>172</v>
      </c>
      <c r="GGJ312" s="30" t="s">
        <v>172</v>
      </c>
      <c r="GGK312" s="30" t="s">
        <v>172</v>
      </c>
      <c r="GGL312" s="30" t="s">
        <v>172</v>
      </c>
      <c r="GGM312" s="30" t="s">
        <v>172</v>
      </c>
      <c r="GGN312" s="30" t="s">
        <v>172</v>
      </c>
      <c r="GGO312" s="30" t="s">
        <v>172</v>
      </c>
      <c r="GGP312" s="30" t="s">
        <v>172</v>
      </c>
      <c r="GGQ312" s="30" t="s">
        <v>172</v>
      </c>
      <c r="GGR312" s="30" t="s">
        <v>172</v>
      </c>
      <c r="GGS312" s="30" t="s">
        <v>172</v>
      </c>
      <c r="GGT312" s="30" t="s">
        <v>172</v>
      </c>
      <c r="GGU312" s="30" t="s">
        <v>172</v>
      </c>
      <c r="GGV312" s="30" t="s">
        <v>172</v>
      </c>
      <c r="GGW312" s="30" t="s">
        <v>172</v>
      </c>
      <c r="GGX312" s="30" t="s">
        <v>172</v>
      </c>
      <c r="GGY312" s="30" t="s">
        <v>172</v>
      </c>
      <c r="GGZ312" s="30" t="s">
        <v>172</v>
      </c>
      <c r="GHA312" s="30" t="s">
        <v>172</v>
      </c>
      <c r="GHB312" s="30" t="s">
        <v>172</v>
      </c>
      <c r="GHC312" s="30" t="s">
        <v>172</v>
      </c>
      <c r="GHD312" s="30" t="s">
        <v>172</v>
      </c>
      <c r="GHE312" s="30" t="s">
        <v>172</v>
      </c>
      <c r="GHF312" s="30" t="s">
        <v>172</v>
      </c>
      <c r="GHG312" s="30" t="s">
        <v>172</v>
      </c>
      <c r="GHH312" s="30" t="s">
        <v>172</v>
      </c>
      <c r="GHI312" s="30" t="s">
        <v>172</v>
      </c>
      <c r="GHJ312" s="30" t="s">
        <v>172</v>
      </c>
      <c r="GHK312" s="30" t="s">
        <v>172</v>
      </c>
      <c r="GHL312" s="30" t="s">
        <v>172</v>
      </c>
      <c r="GHM312" s="30" t="s">
        <v>172</v>
      </c>
      <c r="GHN312" s="30" t="s">
        <v>172</v>
      </c>
      <c r="GHO312" s="30" t="s">
        <v>172</v>
      </c>
      <c r="GHP312" s="30" t="s">
        <v>172</v>
      </c>
      <c r="GHQ312" s="30" t="s">
        <v>172</v>
      </c>
      <c r="GHR312" s="30" t="s">
        <v>172</v>
      </c>
      <c r="GHS312" s="30" t="s">
        <v>172</v>
      </c>
      <c r="GHT312" s="30" t="s">
        <v>172</v>
      </c>
      <c r="GHU312" s="30" t="s">
        <v>172</v>
      </c>
      <c r="GHV312" s="30" t="s">
        <v>172</v>
      </c>
      <c r="GHW312" s="30" t="s">
        <v>172</v>
      </c>
      <c r="GHX312" s="30" t="s">
        <v>172</v>
      </c>
      <c r="GHY312" s="30" t="s">
        <v>172</v>
      </c>
      <c r="GHZ312" s="30" t="s">
        <v>172</v>
      </c>
      <c r="GIA312" s="30" t="s">
        <v>172</v>
      </c>
      <c r="GIB312" s="30" t="s">
        <v>172</v>
      </c>
      <c r="GIC312" s="30" t="s">
        <v>172</v>
      </c>
      <c r="GID312" s="30" t="s">
        <v>172</v>
      </c>
      <c r="GIE312" s="30" t="s">
        <v>172</v>
      </c>
      <c r="GIF312" s="30" t="s">
        <v>172</v>
      </c>
      <c r="GIG312" s="30" t="s">
        <v>172</v>
      </c>
      <c r="GIH312" s="30" t="s">
        <v>172</v>
      </c>
      <c r="GII312" s="30" t="s">
        <v>172</v>
      </c>
      <c r="GIJ312" s="30" t="s">
        <v>172</v>
      </c>
      <c r="GIK312" s="30" t="s">
        <v>172</v>
      </c>
      <c r="GIL312" s="30" t="s">
        <v>172</v>
      </c>
      <c r="GIM312" s="30" t="s">
        <v>172</v>
      </c>
      <c r="GIN312" s="30" t="s">
        <v>172</v>
      </c>
      <c r="GIO312" s="30" t="s">
        <v>172</v>
      </c>
      <c r="GIP312" s="30" t="s">
        <v>172</v>
      </c>
      <c r="GIQ312" s="30" t="s">
        <v>172</v>
      </c>
      <c r="GIR312" s="30" t="s">
        <v>172</v>
      </c>
      <c r="GIS312" s="30" t="s">
        <v>172</v>
      </c>
      <c r="GIT312" s="30" t="s">
        <v>172</v>
      </c>
      <c r="GIU312" s="30" t="s">
        <v>172</v>
      </c>
      <c r="GIV312" s="30" t="s">
        <v>172</v>
      </c>
      <c r="GIW312" s="30" t="s">
        <v>172</v>
      </c>
      <c r="GIX312" s="30" t="s">
        <v>172</v>
      </c>
      <c r="GIY312" s="30" t="s">
        <v>172</v>
      </c>
      <c r="GIZ312" s="30" t="s">
        <v>172</v>
      </c>
      <c r="GJA312" s="30" t="s">
        <v>172</v>
      </c>
      <c r="GJB312" s="30" t="s">
        <v>172</v>
      </c>
      <c r="GJC312" s="30" t="s">
        <v>172</v>
      </c>
      <c r="GJD312" s="30" t="s">
        <v>172</v>
      </c>
      <c r="GJE312" s="30" t="s">
        <v>172</v>
      </c>
      <c r="GJF312" s="30" t="s">
        <v>172</v>
      </c>
      <c r="GJG312" s="30" t="s">
        <v>172</v>
      </c>
      <c r="GJH312" s="30" t="s">
        <v>172</v>
      </c>
      <c r="GJI312" s="30" t="s">
        <v>172</v>
      </c>
      <c r="GJJ312" s="30" t="s">
        <v>172</v>
      </c>
      <c r="GJK312" s="30" t="s">
        <v>172</v>
      </c>
      <c r="GJL312" s="30" t="s">
        <v>172</v>
      </c>
      <c r="GJM312" s="30" t="s">
        <v>172</v>
      </c>
      <c r="GJN312" s="30" t="s">
        <v>172</v>
      </c>
      <c r="GJO312" s="30" t="s">
        <v>172</v>
      </c>
      <c r="GJP312" s="30" t="s">
        <v>172</v>
      </c>
      <c r="GJQ312" s="30" t="s">
        <v>172</v>
      </c>
      <c r="GJR312" s="30" t="s">
        <v>172</v>
      </c>
      <c r="GJS312" s="30" t="s">
        <v>172</v>
      </c>
      <c r="GJT312" s="30" t="s">
        <v>172</v>
      </c>
      <c r="GJU312" s="30" t="s">
        <v>172</v>
      </c>
      <c r="GJV312" s="30" t="s">
        <v>172</v>
      </c>
      <c r="GJW312" s="30" t="s">
        <v>172</v>
      </c>
      <c r="GJX312" s="30" t="s">
        <v>172</v>
      </c>
      <c r="GJY312" s="30" t="s">
        <v>172</v>
      </c>
      <c r="GJZ312" s="30" t="s">
        <v>172</v>
      </c>
      <c r="GKA312" s="30" t="s">
        <v>172</v>
      </c>
      <c r="GKB312" s="30" t="s">
        <v>172</v>
      </c>
      <c r="GKC312" s="30" t="s">
        <v>172</v>
      </c>
      <c r="GKD312" s="30" t="s">
        <v>172</v>
      </c>
      <c r="GKE312" s="30" t="s">
        <v>172</v>
      </c>
      <c r="GKF312" s="30" t="s">
        <v>172</v>
      </c>
      <c r="GKG312" s="30" t="s">
        <v>172</v>
      </c>
      <c r="GKH312" s="30" t="s">
        <v>172</v>
      </c>
      <c r="GKI312" s="30" t="s">
        <v>172</v>
      </c>
      <c r="GKJ312" s="30" t="s">
        <v>172</v>
      </c>
      <c r="GKK312" s="30" t="s">
        <v>172</v>
      </c>
      <c r="GKL312" s="30" t="s">
        <v>172</v>
      </c>
      <c r="GKM312" s="30" t="s">
        <v>172</v>
      </c>
      <c r="GKN312" s="30" t="s">
        <v>172</v>
      </c>
      <c r="GKO312" s="30" t="s">
        <v>172</v>
      </c>
      <c r="GKP312" s="30" t="s">
        <v>172</v>
      </c>
      <c r="GKQ312" s="30" t="s">
        <v>172</v>
      </c>
      <c r="GKR312" s="30" t="s">
        <v>172</v>
      </c>
      <c r="GKS312" s="30" t="s">
        <v>172</v>
      </c>
      <c r="GKT312" s="30" t="s">
        <v>172</v>
      </c>
      <c r="GKU312" s="30" t="s">
        <v>172</v>
      </c>
      <c r="GKV312" s="30" t="s">
        <v>172</v>
      </c>
      <c r="GKW312" s="30" t="s">
        <v>172</v>
      </c>
      <c r="GKX312" s="30" t="s">
        <v>172</v>
      </c>
      <c r="GKY312" s="30" t="s">
        <v>172</v>
      </c>
      <c r="GKZ312" s="30" t="s">
        <v>172</v>
      </c>
      <c r="GLA312" s="30" t="s">
        <v>172</v>
      </c>
      <c r="GLB312" s="30" t="s">
        <v>172</v>
      </c>
      <c r="GLC312" s="30" t="s">
        <v>172</v>
      </c>
      <c r="GLD312" s="30" t="s">
        <v>172</v>
      </c>
      <c r="GLE312" s="30" t="s">
        <v>172</v>
      </c>
      <c r="GLF312" s="30" t="s">
        <v>172</v>
      </c>
      <c r="GLG312" s="30" t="s">
        <v>172</v>
      </c>
      <c r="GLH312" s="30" t="s">
        <v>172</v>
      </c>
      <c r="GLI312" s="30" t="s">
        <v>172</v>
      </c>
      <c r="GLJ312" s="30" t="s">
        <v>172</v>
      </c>
      <c r="GLK312" s="30" t="s">
        <v>172</v>
      </c>
      <c r="GLL312" s="30" t="s">
        <v>172</v>
      </c>
      <c r="GLM312" s="30" t="s">
        <v>172</v>
      </c>
      <c r="GLN312" s="30" t="s">
        <v>172</v>
      </c>
      <c r="GLO312" s="30" t="s">
        <v>172</v>
      </c>
      <c r="GLP312" s="30" t="s">
        <v>172</v>
      </c>
      <c r="GLQ312" s="30" t="s">
        <v>172</v>
      </c>
      <c r="GLR312" s="30" t="s">
        <v>172</v>
      </c>
      <c r="GLS312" s="30" t="s">
        <v>172</v>
      </c>
      <c r="GLT312" s="30" t="s">
        <v>172</v>
      </c>
      <c r="GLU312" s="30" t="s">
        <v>172</v>
      </c>
      <c r="GLV312" s="30" t="s">
        <v>172</v>
      </c>
      <c r="GLW312" s="30" t="s">
        <v>172</v>
      </c>
      <c r="GLX312" s="30" t="s">
        <v>172</v>
      </c>
      <c r="GLY312" s="30" t="s">
        <v>172</v>
      </c>
      <c r="GLZ312" s="30" t="s">
        <v>172</v>
      </c>
      <c r="GMA312" s="30" t="s">
        <v>172</v>
      </c>
      <c r="GMB312" s="30" t="s">
        <v>172</v>
      </c>
      <c r="GMC312" s="30" t="s">
        <v>172</v>
      </c>
      <c r="GMD312" s="30" t="s">
        <v>172</v>
      </c>
      <c r="GME312" s="30" t="s">
        <v>172</v>
      </c>
      <c r="GMF312" s="30" t="s">
        <v>172</v>
      </c>
      <c r="GMG312" s="30" t="s">
        <v>172</v>
      </c>
      <c r="GMH312" s="30" t="s">
        <v>172</v>
      </c>
      <c r="GMI312" s="30" t="s">
        <v>172</v>
      </c>
      <c r="GMJ312" s="30" t="s">
        <v>172</v>
      </c>
      <c r="GMK312" s="30" t="s">
        <v>172</v>
      </c>
      <c r="GML312" s="30" t="s">
        <v>172</v>
      </c>
      <c r="GMM312" s="30" t="s">
        <v>172</v>
      </c>
      <c r="GMN312" s="30" t="s">
        <v>172</v>
      </c>
      <c r="GMO312" s="30" t="s">
        <v>172</v>
      </c>
      <c r="GMP312" s="30" t="s">
        <v>172</v>
      </c>
      <c r="GMQ312" s="30" t="s">
        <v>172</v>
      </c>
      <c r="GMR312" s="30" t="s">
        <v>172</v>
      </c>
      <c r="GMS312" s="30" t="s">
        <v>172</v>
      </c>
      <c r="GMT312" s="30" t="s">
        <v>172</v>
      </c>
      <c r="GMU312" s="30" t="s">
        <v>172</v>
      </c>
      <c r="GMV312" s="30" t="s">
        <v>172</v>
      </c>
      <c r="GMW312" s="30" t="s">
        <v>172</v>
      </c>
      <c r="GMX312" s="30" t="s">
        <v>172</v>
      </c>
      <c r="GMY312" s="30" t="s">
        <v>172</v>
      </c>
      <c r="GMZ312" s="30" t="s">
        <v>172</v>
      </c>
      <c r="GNA312" s="30" t="s">
        <v>172</v>
      </c>
      <c r="GNB312" s="30" t="s">
        <v>172</v>
      </c>
      <c r="GNC312" s="30" t="s">
        <v>172</v>
      </c>
      <c r="GND312" s="30" t="s">
        <v>172</v>
      </c>
      <c r="GNE312" s="30" t="s">
        <v>172</v>
      </c>
      <c r="GNF312" s="30" t="s">
        <v>172</v>
      </c>
      <c r="GNG312" s="30" t="s">
        <v>172</v>
      </c>
      <c r="GNH312" s="30" t="s">
        <v>172</v>
      </c>
      <c r="GNI312" s="30" t="s">
        <v>172</v>
      </c>
      <c r="GNJ312" s="30" t="s">
        <v>172</v>
      </c>
      <c r="GNK312" s="30" t="s">
        <v>172</v>
      </c>
      <c r="GNL312" s="30" t="s">
        <v>172</v>
      </c>
      <c r="GNM312" s="30" t="s">
        <v>172</v>
      </c>
      <c r="GNN312" s="30" t="s">
        <v>172</v>
      </c>
      <c r="GNO312" s="30" t="s">
        <v>172</v>
      </c>
      <c r="GNP312" s="30" t="s">
        <v>172</v>
      </c>
      <c r="GNQ312" s="30" t="s">
        <v>172</v>
      </c>
      <c r="GNR312" s="30" t="s">
        <v>172</v>
      </c>
      <c r="GNS312" s="30" t="s">
        <v>172</v>
      </c>
      <c r="GNT312" s="30" t="s">
        <v>172</v>
      </c>
      <c r="GNU312" s="30" t="s">
        <v>172</v>
      </c>
      <c r="GNV312" s="30" t="s">
        <v>172</v>
      </c>
      <c r="GNW312" s="30" t="s">
        <v>172</v>
      </c>
      <c r="GNX312" s="30" t="s">
        <v>172</v>
      </c>
      <c r="GNY312" s="30" t="s">
        <v>172</v>
      </c>
      <c r="GNZ312" s="30" t="s">
        <v>172</v>
      </c>
      <c r="GOA312" s="30" t="s">
        <v>172</v>
      </c>
      <c r="GOB312" s="30" t="s">
        <v>172</v>
      </c>
      <c r="GOC312" s="30" t="s">
        <v>172</v>
      </c>
      <c r="GOD312" s="30" t="s">
        <v>172</v>
      </c>
      <c r="GOE312" s="30" t="s">
        <v>172</v>
      </c>
      <c r="GOF312" s="30" t="s">
        <v>172</v>
      </c>
      <c r="GOG312" s="30" t="s">
        <v>172</v>
      </c>
      <c r="GOH312" s="30" t="s">
        <v>172</v>
      </c>
      <c r="GOI312" s="30" t="s">
        <v>172</v>
      </c>
      <c r="GOJ312" s="30" t="s">
        <v>172</v>
      </c>
      <c r="GOK312" s="30" t="s">
        <v>172</v>
      </c>
      <c r="GOL312" s="30" t="s">
        <v>172</v>
      </c>
      <c r="GOM312" s="30" t="s">
        <v>172</v>
      </c>
      <c r="GON312" s="30" t="s">
        <v>172</v>
      </c>
      <c r="GOO312" s="30" t="s">
        <v>172</v>
      </c>
      <c r="GOP312" s="30" t="s">
        <v>172</v>
      </c>
      <c r="GOQ312" s="30" t="s">
        <v>172</v>
      </c>
      <c r="GOR312" s="30" t="s">
        <v>172</v>
      </c>
      <c r="GOS312" s="30" t="s">
        <v>172</v>
      </c>
      <c r="GOT312" s="30" t="s">
        <v>172</v>
      </c>
      <c r="GOU312" s="30" t="s">
        <v>172</v>
      </c>
      <c r="GOV312" s="30" t="s">
        <v>172</v>
      </c>
      <c r="GOW312" s="30" t="s">
        <v>172</v>
      </c>
      <c r="GOX312" s="30" t="s">
        <v>172</v>
      </c>
      <c r="GOY312" s="30" t="s">
        <v>172</v>
      </c>
      <c r="GOZ312" s="30" t="s">
        <v>172</v>
      </c>
      <c r="GPA312" s="30" t="s">
        <v>172</v>
      </c>
      <c r="GPB312" s="30" t="s">
        <v>172</v>
      </c>
      <c r="GPC312" s="30" t="s">
        <v>172</v>
      </c>
      <c r="GPD312" s="30" t="s">
        <v>172</v>
      </c>
      <c r="GPE312" s="30" t="s">
        <v>172</v>
      </c>
      <c r="GPF312" s="30" t="s">
        <v>172</v>
      </c>
      <c r="GPG312" s="30" t="s">
        <v>172</v>
      </c>
      <c r="GPH312" s="30" t="s">
        <v>172</v>
      </c>
      <c r="GPI312" s="30" t="s">
        <v>172</v>
      </c>
      <c r="GPJ312" s="30" t="s">
        <v>172</v>
      </c>
      <c r="GPK312" s="30" t="s">
        <v>172</v>
      </c>
      <c r="GPL312" s="30" t="s">
        <v>172</v>
      </c>
      <c r="GPM312" s="30" t="s">
        <v>172</v>
      </c>
      <c r="GPN312" s="30" t="s">
        <v>172</v>
      </c>
      <c r="GPO312" s="30" t="s">
        <v>172</v>
      </c>
      <c r="GPP312" s="30" t="s">
        <v>172</v>
      </c>
      <c r="GPQ312" s="30" t="s">
        <v>172</v>
      </c>
      <c r="GPR312" s="30" t="s">
        <v>172</v>
      </c>
      <c r="GPS312" s="30" t="s">
        <v>172</v>
      </c>
      <c r="GPT312" s="30" t="s">
        <v>172</v>
      </c>
      <c r="GPU312" s="30" t="s">
        <v>172</v>
      </c>
      <c r="GPV312" s="30" t="s">
        <v>172</v>
      </c>
      <c r="GPW312" s="30" t="s">
        <v>172</v>
      </c>
      <c r="GPX312" s="30" t="s">
        <v>172</v>
      </c>
      <c r="GPY312" s="30" t="s">
        <v>172</v>
      </c>
      <c r="GPZ312" s="30" t="s">
        <v>172</v>
      </c>
      <c r="GQA312" s="30" t="s">
        <v>172</v>
      </c>
      <c r="GQB312" s="30" t="s">
        <v>172</v>
      </c>
      <c r="GQC312" s="30" t="s">
        <v>172</v>
      </c>
      <c r="GQD312" s="30" t="s">
        <v>172</v>
      </c>
      <c r="GQE312" s="30" t="s">
        <v>172</v>
      </c>
      <c r="GQF312" s="30" t="s">
        <v>172</v>
      </c>
      <c r="GQG312" s="30" t="s">
        <v>172</v>
      </c>
      <c r="GQH312" s="30" t="s">
        <v>172</v>
      </c>
      <c r="GQI312" s="30" t="s">
        <v>172</v>
      </c>
      <c r="GQJ312" s="30" t="s">
        <v>172</v>
      </c>
      <c r="GQK312" s="30" t="s">
        <v>172</v>
      </c>
      <c r="GQL312" s="30" t="s">
        <v>172</v>
      </c>
      <c r="GQM312" s="30" t="s">
        <v>172</v>
      </c>
      <c r="GQN312" s="30" t="s">
        <v>172</v>
      </c>
      <c r="GQO312" s="30" t="s">
        <v>172</v>
      </c>
      <c r="GQP312" s="30" t="s">
        <v>172</v>
      </c>
      <c r="GQQ312" s="30" t="s">
        <v>172</v>
      </c>
      <c r="GQR312" s="30" t="s">
        <v>172</v>
      </c>
      <c r="GQS312" s="30" t="s">
        <v>172</v>
      </c>
      <c r="GQT312" s="30" t="s">
        <v>172</v>
      </c>
      <c r="GQU312" s="30" t="s">
        <v>172</v>
      </c>
      <c r="GQV312" s="30" t="s">
        <v>172</v>
      </c>
      <c r="GQW312" s="30" t="s">
        <v>172</v>
      </c>
      <c r="GQX312" s="30" t="s">
        <v>172</v>
      </c>
      <c r="GQY312" s="30" t="s">
        <v>172</v>
      </c>
      <c r="GQZ312" s="30" t="s">
        <v>172</v>
      </c>
      <c r="GRA312" s="30" t="s">
        <v>172</v>
      </c>
      <c r="GRB312" s="30" t="s">
        <v>172</v>
      </c>
      <c r="GRC312" s="30" t="s">
        <v>172</v>
      </c>
      <c r="GRD312" s="30" t="s">
        <v>172</v>
      </c>
      <c r="GRE312" s="30" t="s">
        <v>172</v>
      </c>
      <c r="GRF312" s="30" t="s">
        <v>172</v>
      </c>
      <c r="GRG312" s="30" t="s">
        <v>172</v>
      </c>
      <c r="GRH312" s="30" t="s">
        <v>172</v>
      </c>
      <c r="GRI312" s="30" t="s">
        <v>172</v>
      </c>
      <c r="GRJ312" s="30" t="s">
        <v>172</v>
      </c>
      <c r="GRK312" s="30" t="s">
        <v>172</v>
      </c>
      <c r="GRL312" s="30" t="s">
        <v>172</v>
      </c>
      <c r="GRM312" s="30" t="s">
        <v>172</v>
      </c>
      <c r="GRN312" s="30" t="s">
        <v>172</v>
      </c>
      <c r="GRO312" s="30" t="s">
        <v>172</v>
      </c>
      <c r="GRP312" s="30" t="s">
        <v>172</v>
      </c>
      <c r="GRQ312" s="30" t="s">
        <v>172</v>
      </c>
      <c r="GRR312" s="30" t="s">
        <v>172</v>
      </c>
      <c r="GRS312" s="30" t="s">
        <v>172</v>
      </c>
      <c r="GRT312" s="30" t="s">
        <v>172</v>
      </c>
      <c r="GRU312" s="30" t="s">
        <v>172</v>
      </c>
      <c r="GRV312" s="30" t="s">
        <v>172</v>
      </c>
      <c r="GRW312" s="30" t="s">
        <v>172</v>
      </c>
      <c r="GRX312" s="30" t="s">
        <v>172</v>
      </c>
      <c r="GRY312" s="30" t="s">
        <v>172</v>
      </c>
      <c r="GRZ312" s="30" t="s">
        <v>172</v>
      </c>
      <c r="GSA312" s="30" t="s">
        <v>172</v>
      </c>
      <c r="GSB312" s="30" t="s">
        <v>172</v>
      </c>
      <c r="GSC312" s="30" t="s">
        <v>172</v>
      </c>
      <c r="GSD312" s="30" t="s">
        <v>172</v>
      </c>
      <c r="GSE312" s="30" t="s">
        <v>172</v>
      </c>
      <c r="GSF312" s="30" t="s">
        <v>172</v>
      </c>
      <c r="GSG312" s="30" t="s">
        <v>172</v>
      </c>
      <c r="GSH312" s="30" t="s">
        <v>172</v>
      </c>
      <c r="GSI312" s="30" t="s">
        <v>172</v>
      </c>
      <c r="GSJ312" s="30" t="s">
        <v>172</v>
      </c>
      <c r="GSK312" s="30" t="s">
        <v>172</v>
      </c>
      <c r="GSL312" s="30" t="s">
        <v>172</v>
      </c>
      <c r="GSM312" s="30" t="s">
        <v>172</v>
      </c>
      <c r="GSN312" s="30" t="s">
        <v>172</v>
      </c>
      <c r="GSO312" s="30" t="s">
        <v>172</v>
      </c>
      <c r="GSP312" s="30" t="s">
        <v>172</v>
      </c>
      <c r="GSQ312" s="30" t="s">
        <v>172</v>
      </c>
      <c r="GSR312" s="30" t="s">
        <v>172</v>
      </c>
      <c r="GSS312" s="30" t="s">
        <v>172</v>
      </c>
      <c r="GST312" s="30" t="s">
        <v>172</v>
      </c>
      <c r="GSU312" s="30" t="s">
        <v>172</v>
      </c>
      <c r="GSV312" s="30" t="s">
        <v>172</v>
      </c>
      <c r="GSW312" s="30" t="s">
        <v>172</v>
      </c>
      <c r="GSX312" s="30" t="s">
        <v>172</v>
      </c>
      <c r="GSY312" s="30" t="s">
        <v>172</v>
      </c>
      <c r="GSZ312" s="30" t="s">
        <v>172</v>
      </c>
      <c r="GTA312" s="30" t="s">
        <v>172</v>
      </c>
      <c r="GTB312" s="30" t="s">
        <v>172</v>
      </c>
      <c r="GTC312" s="30" t="s">
        <v>172</v>
      </c>
      <c r="GTD312" s="30" t="s">
        <v>172</v>
      </c>
      <c r="GTE312" s="30" t="s">
        <v>172</v>
      </c>
      <c r="GTF312" s="30" t="s">
        <v>172</v>
      </c>
      <c r="GTG312" s="30" t="s">
        <v>172</v>
      </c>
      <c r="GTH312" s="30" t="s">
        <v>172</v>
      </c>
      <c r="GTI312" s="30" t="s">
        <v>172</v>
      </c>
      <c r="GTJ312" s="30" t="s">
        <v>172</v>
      </c>
      <c r="GTK312" s="30" t="s">
        <v>172</v>
      </c>
      <c r="GTL312" s="30" t="s">
        <v>172</v>
      </c>
      <c r="GTM312" s="30" t="s">
        <v>172</v>
      </c>
      <c r="GTN312" s="30" t="s">
        <v>172</v>
      </c>
      <c r="GTO312" s="30" t="s">
        <v>172</v>
      </c>
      <c r="GTP312" s="30" t="s">
        <v>172</v>
      </c>
      <c r="GTQ312" s="30" t="s">
        <v>172</v>
      </c>
      <c r="GTR312" s="30" t="s">
        <v>172</v>
      </c>
      <c r="GTS312" s="30" t="s">
        <v>172</v>
      </c>
      <c r="GTT312" s="30" t="s">
        <v>172</v>
      </c>
      <c r="GTU312" s="30" t="s">
        <v>172</v>
      </c>
      <c r="GTV312" s="30" t="s">
        <v>172</v>
      </c>
      <c r="GTW312" s="30" t="s">
        <v>172</v>
      </c>
      <c r="GTX312" s="30" t="s">
        <v>172</v>
      </c>
      <c r="GTY312" s="30" t="s">
        <v>172</v>
      </c>
      <c r="GTZ312" s="30" t="s">
        <v>172</v>
      </c>
      <c r="GUA312" s="30" t="s">
        <v>172</v>
      </c>
      <c r="GUB312" s="30" t="s">
        <v>172</v>
      </c>
      <c r="GUC312" s="30" t="s">
        <v>172</v>
      </c>
      <c r="GUD312" s="30" t="s">
        <v>172</v>
      </c>
      <c r="GUE312" s="30" t="s">
        <v>172</v>
      </c>
      <c r="GUF312" s="30" t="s">
        <v>172</v>
      </c>
      <c r="GUG312" s="30" t="s">
        <v>172</v>
      </c>
      <c r="GUH312" s="30" t="s">
        <v>172</v>
      </c>
      <c r="GUI312" s="30" t="s">
        <v>172</v>
      </c>
      <c r="GUJ312" s="30" t="s">
        <v>172</v>
      </c>
      <c r="GUK312" s="30" t="s">
        <v>172</v>
      </c>
      <c r="GUL312" s="30" t="s">
        <v>172</v>
      </c>
      <c r="GUM312" s="30" t="s">
        <v>172</v>
      </c>
      <c r="GUN312" s="30" t="s">
        <v>172</v>
      </c>
      <c r="GUO312" s="30" t="s">
        <v>172</v>
      </c>
      <c r="GUP312" s="30" t="s">
        <v>172</v>
      </c>
      <c r="GUQ312" s="30" t="s">
        <v>172</v>
      </c>
      <c r="GUR312" s="30" t="s">
        <v>172</v>
      </c>
      <c r="GUS312" s="30" t="s">
        <v>172</v>
      </c>
      <c r="GUT312" s="30" t="s">
        <v>172</v>
      </c>
      <c r="GUU312" s="30" t="s">
        <v>172</v>
      </c>
      <c r="GUV312" s="30" t="s">
        <v>172</v>
      </c>
      <c r="GUW312" s="30" t="s">
        <v>172</v>
      </c>
      <c r="GUX312" s="30" t="s">
        <v>172</v>
      </c>
      <c r="GUY312" s="30" t="s">
        <v>172</v>
      </c>
      <c r="GUZ312" s="30" t="s">
        <v>172</v>
      </c>
      <c r="GVA312" s="30" t="s">
        <v>172</v>
      </c>
      <c r="GVB312" s="30" t="s">
        <v>172</v>
      </c>
      <c r="GVC312" s="30" t="s">
        <v>172</v>
      </c>
      <c r="GVD312" s="30" t="s">
        <v>172</v>
      </c>
      <c r="GVE312" s="30" t="s">
        <v>172</v>
      </c>
      <c r="GVF312" s="30" t="s">
        <v>172</v>
      </c>
      <c r="GVG312" s="30" t="s">
        <v>172</v>
      </c>
      <c r="GVH312" s="30" t="s">
        <v>172</v>
      </c>
      <c r="GVI312" s="30" t="s">
        <v>172</v>
      </c>
      <c r="GVJ312" s="30" t="s">
        <v>172</v>
      </c>
      <c r="GVK312" s="30" t="s">
        <v>172</v>
      </c>
      <c r="GVL312" s="30" t="s">
        <v>172</v>
      </c>
      <c r="GVM312" s="30" t="s">
        <v>172</v>
      </c>
      <c r="GVN312" s="30" t="s">
        <v>172</v>
      </c>
      <c r="GVO312" s="30" t="s">
        <v>172</v>
      </c>
      <c r="GVP312" s="30" t="s">
        <v>172</v>
      </c>
      <c r="GVQ312" s="30" t="s">
        <v>172</v>
      </c>
      <c r="GVR312" s="30" t="s">
        <v>172</v>
      </c>
      <c r="GVS312" s="30" t="s">
        <v>172</v>
      </c>
      <c r="GVT312" s="30" t="s">
        <v>172</v>
      </c>
      <c r="GVU312" s="30" t="s">
        <v>172</v>
      </c>
      <c r="GVV312" s="30" t="s">
        <v>172</v>
      </c>
      <c r="GVW312" s="30" t="s">
        <v>172</v>
      </c>
      <c r="GVX312" s="30" t="s">
        <v>172</v>
      </c>
      <c r="GVY312" s="30" t="s">
        <v>172</v>
      </c>
      <c r="GVZ312" s="30" t="s">
        <v>172</v>
      </c>
      <c r="GWA312" s="30" t="s">
        <v>172</v>
      </c>
      <c r="GWB312" s="30" t="s">
        <v>172</v>
      </c>
      <c r="GWC312" s="30" t="s">
        <v>172</v>
      </c>
      <c r="GWD312" s="30" t="s">
        <v>172</v>
      </c>
      <c r="GWE312" s="30" t="s">
        <v>172</v>
      </c>
      <c r="GWF312" s="30" t="s">
        <v>172</v>
      </c>
      <c r="GWG312" s="30" t="s">
        <v>172</v>
      </c>
      <c r="GWH312" s="30" t="s">
        <v>172</v>
      </c>
      <c r="GWI312" s="30" t="s">
        <v>172</v>
      </c>
      <c r="GWJ312" s="30" t="s">
        <v>172</v>
      </c>
      <c r="GWK312" s="30" t="s">
        <v>172</v>
      </c>
      <c r="GWL312" s="30" t="s">
        <v>172</v>
      </c>
      <c r="GWM312" s="30" t="s">
        <v>172</v>
      </c>
      <c r="GWN312" s="30" t="s">
        <v>172</v>
      </c>
      <c r="GWO312" s="30" t="s">
        <v>172</v>
      </c>
      <c r="GWP312" s="30" t="s">
        <v>172</v>
      </c>
      <c r="GWQ312" s="30" t="s">
        <v>172</v>
      </c>
      <c r="GWR312" s="30" t="s">
        <v>172</v>
      </c>
      <c r="GWS312" s="30" t="s">
        <v>172</v>
      </c>
      <c r="GWT312" s="30" t="s">
        <v>172</v>
      </c>
      <c r="GWU312" s="30" t="s">
        <v>172</v>
      </c>
      <c r="GWV312" s="30" t="s">
        <v>172</v>
      </c>
      <c r="GWW312" s="30" t="s">
        <v>172</v>
      </c>
      <c r="GWX312" s="30" t="s">
        <v>172</v>
      </c>
      <c r="GWY312" s="30" t="s">
        <v>172</v>
      </c>
      <c r="GWZ312" s="30" t="s">
        <v>172</v>
      </c>
      <c r="GXA312" s="30" t="s">
        <v>172</v>
      </c>
      <c r="GXB312" s="30" t="s">
        <v>172</v>
      </c>
      <c r="GXC312" s="30" t="s">
        <v>172</v>
      </c>
      <c r="GXD312" s="30" t="s">
        <v>172</v>
      </c>
      <c r="GXE312" s="30" t="s">
        <v>172</v>
      </c>
      <c r="GXF312" s="30" t="s">
        <v>172</v>
      </c>
      <c r="GXG312" s="30" t="s">
        <v>172</v>
      </c>
      <c r="GXH312" s="30" t="s">
        <v>172</v>
      </c>
      <c r="GXI312" s="30" t="s">
        <v>172</v>
      </c>
      <c r="GXJ312" s="30" t="s">
        <v>172</v>
      </c>
      <c r="GXK312" s="30" t="s">
        <v>172</v>
      </c>
      <c r="GXL312" s="30" t="s">
        <v>172</v>
      </c>
      <c r="GXM312" s="30" t="s">
        <v>172</v>
      </c>
      <c r="GXN312" s="30" t="s">
        <v>172</v>
      </c>
      <c r="GXO312" s="30" t="s">
        <v>172</v>
      </c>
      <c r="GXP312" s="30" t="s">
        <v>172</v>
      </c>
      <c r="GXQ312" s="30" t="s">
        <v>172</v>
      </c>
      <c r="GXR312" s="30" t="s">
        <v>172</v>
      </c>
      <c r="GXS312" s="30" t="s">
        <v>172</v>
      </c>
      <c r="GXT312" s="30" t="s">
        <v>172</v>
      </c>
      <c r="GXU312" s="30" t="s">
        <v>172</v>
      </c>
      <c r="GXV312" s="30" t="s">
        <v>172</v>
      </c>
      <c r="GXW312" s="30" t="s">
        <v>172</v>
      </c>
      <c r="GXX312" s="30" t="s">
        <v>172</v>
      </c>
      <c r="GXY312" s="30" t="s">
        <v>172</v>
      </c>
      <c r="GXZ312" s="30" t="s">
        <v>172</v>
      </c>
      <c r="GYA312" s="30" t="s">
        <v>172</v>
      </c>
      <c r="GYB312" s="30" t="s">
        <v>172</v>
      </c>
      <c r="GYC312" s="30" t="s">
        <v>172</v>
      </c>
      <c r="GYD312" s="30" t="s">
        <v>172</v>
      </c>
      <c r="GYE312" s="30" t="s">
        <v>172</v>
      </c>
      <c r="GYF312" s="30" t="s">
        <v>172</v>
      </c>
      <c r="GYG312" s="30" t="s">
        <v>172</v>
      </c>
      <c r="GYH312" s="30" t="s">
        <v>172</v>
      </c>
      <c r="GYI312" s="30" t="s">
        <v>172</v>
      </c>
      <c r="GYJ312" s="30" t="s">
        <v>172</v>
      </c>
      <c r="GYK312" s="30" t="s">
        <v>172</v>
      </c>
      <c r="GYL312" s="30" t="s">
        <v>172</v>
      </c>
      <c r="GYM312" s="30" t="s">
        <v>172</v>
      </c>
      <c r="GYN312" s="30" t="s">
        <v>172</v>
      </c>
      <c r="GYO312" s="30" t="s">
        <v>172</v>
      </c>
      <c r="GYP312" s="30" t="s">
        <v>172</v>
      </c>
      <c r="GYQ312" s="30" t="s">
        <v>172</v>
      </c>
      <c r="GYR312" s="30" t="s">
        <v>172</v>
      </c>
      <c r="GYS312" s="30" t="s">
        <v>172</v>
      </c>
      <c r="GYT312" s="30" t="s">
        <v>172</v>
      </c>
      <c r="GYU312" s="30" t="s">
        <v>172</v>
      </c>
      <c r="GYV312" s="30" t="s">
        <v>172</v>
      </c>
      <c r="GYW312" s="30" t="s">
        <v>172</v>
      </c>
      <c r="GYX312" s="30" t="s">
        <v>172</v>
      </c>
      <c r="GYY312" s="30" t="s">
        <v>172</v>
      </c>
      <c r="GYZ312" s="30" t="s">
        <v>172</v>
      </c>
      <c r="GZA312" s="30" t="s">
        <v>172</v>
      </c>
      <c r="GZB312" s="30" t="s">
        <v>172</v>
      </c>
      <c r="GZC312" s="30" t="s">
        <v>172</v>
      </c>
      <c r="GZD312" s="30" t="s">
        <v>172</v>
      </c>
      <c r="GZE312" s="30" t="s">
        <v>172</v>
      </c>
      <c r="GZF312" s="30" t="s">
        <v>172</v>
      </c>
      <c r="GZG312" s="30" t="s">
        <v>172</v>
      </c>
      <c r="GZH312" s="30" t="s">
        <v>172</v>
      </c>
      <c r="GZI312" s="30" t="s">
        <v>172</v>
      </c>
      <c r="GZJ312" s="30" t="s">
        <v>172</v>
      </c>
      <c r="GZK312" s="30" t="s">
        <v>172</v>
      </c>
      <c r="GZL312" s="30" t="s">
        <v>172</v>
      </c>
      <c r="GZM312" s="30" t="s">
        <v>172</v>
      </c>
      <c r="GZN312" s="30" t="s">
        <v>172</v>
      </c>
      <c r="GZO312" s="30" t="s">
        <v>172</v>
      </c>
      <c r="GZP312" s="30" t="s">
        <v>172</v>
      </c>
      <c r="GZQ312" s="30" t="s">
        <v>172</v>
      </c>
      <c r="GZR312" s="30" t="s">
        <v>172</v>
      </c>
      <c r="GZS312" s="30" t="s">
        <v>172</v>
      </c>
      <c r="GZT312" s="30" t="s">
        <v>172</v>
      </c>
      <c r="GZU312" s="30" t="s">
        <v>172</v>
      </c>
      <c r="GZV312" s="30" t="s">
        <v>172</v>
      </c>
      <c r="GZW312" s="30" t="s">
        <v>172</v>
      </c>
      <c r="GZX312" s="30" t="s">
        <v>172</v>
      </c>
      <c r="GZY312" s="30" t="s">
        <v>172</v>
      </c>
      <c r="GZZ312" s="30" t="s">
        <v>172</v>
      </c>
      <c r="HAA312" s="30" t="s">
        <v>172</v>
      </c>
      <c r="HAB312" s="30" t="s">
        <v>172</v>
      </c>
      <c r="HAC312" s="30" t="s">
        <v>172</v>
      </c>
      <c r="HAD312" s="30" t="s">
        <v>172</v>
      </c>
      <c r="HAE312" s="30" t="s">
        <v>172</v>
      </c>
      <c r="HAF312" s="30" t="s">
        <v>172</v>
      </c>
      <c r="HAG312" s="30" t="s">
        <v>172</v>
      </c>
      <c r="HAH312" s="30" t="s">
        <v>172</v>
      </c>
      <c r="HAI312" s="30" t="s">
        <v>172</v>
      </c>
      <c r="HAJ312" s="30" t="s">
        <v>172</v>
      </c>
      <c r="HAK312" s="30" t="s">
        <v>172</v>
      </c>
      <c r="HAL312" s="30" t="s">
        <v>172</v>
      </c>
      <c r="HAM312" s="30" t="s">
        <v>172</v>
      </c>
      <c r="HAN312" s="30" t="s">
        <v>172</v>
      </c>
      <c r="HAO312" s="30" t="s">
        <v>172</v>
      </c>
      <c r="HAP312" s="30" t="s">
        <v>172</v>
      </c>
      <c r="HAQ312" s="30" t="s">
        <v>172</v>
      </c>
      <c r="HAR312" s="30" t="s">
        <v>172</v>
      </c>
      <c r="HAS312" s="30" t="s">
        <v>172</v>
      </c>
      <c r="HAT312" s="30" t="s">
        <v>172</v>
      </c>
      <c r="HAU312" s="30" t="s">
        <v>172</v>
      </c>
      <c r="HAV312" s="30" t="s">
        <v>172</v>
      </c>
      <c r="HAW312" s="30" t="s">
        <v>172</v>
      </c>
      <c r="HAX312" s="30" t="s">
        <v>172</v>
      </c>
      <c r="HAY312" s="30" t="s">
        <v>172</v>
      </c>
      <c r="HAZ312" s="30" t="s">
        <v>172</v>
      </c>
      <c r="HBA312" s="30" t="s">
        <v>172</v>
      </c>
      <c r="HBB312" s="30" t="s">
        <v>172</v>
      </c>
      <c r="HBC312" s="30" t="s">
        <v>172</v>
      </c>
      <c r="HBD312" s="30" t="s">
        <v>172</v>
      </c>
      <c r="HBE312" s="30" t="s">
        <v>172</v>
      </c>
      <c r="HBF312" s="30" t="s">
        <v>172</v>
      </c>
      <c r="HBG312" s="30" t="s">
        <v>172</v>
      </c>
      <c r="HBH312" s="30" t="s">
        <v>172</v>
      </c>
      <c r="HBI312" s="30" t="s">
        <v>172</v>
      </c>
      <c r="HBJ312" s="30" t="s">
        <v>172</v>
      </c>
      <c r="HBK312" s="30" t="s">
        <v>172</v>
      </c>
      <c r="HBL312" s="30" t="s">
        <v>172</v>
      </c>
      <c r="HBM312" s="30" t="s">
        <v>172</v>
      </c>
      <c r="HBN312" s="30" t="s">
        <v>172</v>
      </c>
      <c r="HBO312" s="30" t="s">
        <v>172</v>
      </c>
      <c r="HBP312" s="30" t="s">
        <v>172</v>
      </c>
      <c r="HBQ312" s="30" t="s">
        <v>172</v>
      </c>
      <c r="HBR312" s="30" t="s">
        <v>172</v>
      </c>
      <c r="HBS312" s="30" t="s">
        <v>172</v>
      </c>
      <c r="HBT312" s="30" t="s">
        <v>172</v>
      </c>
      <c r="HBU312" s="30" t="s">
        <v>172</v>
      </c>
      <c r="HBV312" s="30" t="s">
        <v>172</v>
      </c>
      <c r="HBW312" s="30" t="s">
        <v>172</v>
      </c>
      <c r="HBX312" s="30" t="s">
        <v>172</v>
      </c>
      <c r="HBY312" s="30" t="s">
        <v>172</v>
      </c>
      <c r="HBZ312" s="30" t="s">
        <v>172</v>
      </c>
      <c r="HCA312" s="30" t="s">
        <v>172</v>
      </c>
      <c r="HCB312" s="30" t="s">
        <v>172</v>
      </c>
      <c r="HCC312" s="30" t="s">
        <v>172</v>
      </c>
      <c r="HCD312" s="30" t="s">
        <v>172</v>
      </c>
      <c r="HCE312" s="30" t="s">
        <v>172</v>
      </c>
      <c r="HCF312" s="30" t="s">
        <v>172</v>
      </c>
      <c r="HCG312" s="30" t="s">
        <v>172</v>
      </c>
      <c r="HCH312" s="30" t="s">
        <v>172</v>
      </c>
      <c r="HCI312" s="30" t="s">
        <v>172</v>
      </c>
      <c r="HCJ312" s="30" t="s">
        <v>172</v>
      </c>
      <c r="HCK312" s="30" t="s">
        <v>172</v>
      </c>
      <c r="HCL312" s="30" t="s">
        <v>172</v>
      </c>
      <c r="HCM312" s="30" t="s">
        <v>172</v>
      </c>
      <c r="HCN312" s="30" t="s">
        <v>172</v>
      </c>
      <c r="HCO312" s="30" t="s">
        <v>172</v>
      </c>
      <c r="HCP312" s="30" t="s">
        <v>172</v>
      </c>
      <c r="HCQ312" s="30" t="s">
        <v>172</v>
      </c>
      <c r="HCR312" s="30" t="s">
        <v>172</v>
      </c>
      <c r="HCS312" s="30" t="s">
        <v>172</v>
      </c>
      <c r="HCT312" s="30" t="s">
        <v>172</v>
      </c>
      <c r="HCU312" s="30" t="s">
        <v>172</v>
      </c>
      <c r="HCV312" s="30" t="s">
        <v>172</v>
      </c>
      <c r="HCW312" s="30" t="s">
        <v>172</v>
      </c>
      <c r="HCX312" s="30" t="s">
        <v>172</v>
      </c>
      <c r="HCY312" s="30" t="s">
        <v>172</v>
      </c>
      <c r="HCZ312" s="30" t="s">
        <v>172</v>
      </c>
      <c r="HDA312" s="30" t="s">
        <v>172</v>
      </c>
      <c r="HDB312" s="30" t="s">
        <v>172</v>
      </c>
      <c r="HDC312" s="30" t="s">
        <v>172</v>
      </c>
      <c r="HDD312" s="30" t="s">
        <v>172</v>
      </c>
      <c r="HDE312" s="30" t="s">
        <v>172</v>
      </c>
      <c r="HDF312" s="30" t="s">
        <v>172</v>
      </c>
      <c r="HDG312" s="30" t="s">
        <v>172</v>
      </c>
      <c r="HDH312" s="30" t="s">
        <v>172</v>
      </c>
      <c r="HDI312" s="30" t="s">
        <v>172</v>
      </c>
      <c r="HDJ312" s="30" t="s">
        <v>172</v>
      </c>
      <c r="HDK312" s="30" t="s">
        <v>172</v>
      </c>
      <c r="HDL312" s="30" t="s">
        <v>172</v>
      </c>
      <c r="HDM312" s="30" t="s">
        <v>172</v>
      </c>
      <c r="HDN312" s="30" t="s">
        <v>172</v>
      </c>
      <c r="HDO312" s="30" t="s">
        <v>172</v>
      </c>
      <c r="HDP312" s="30" t="s">
        <v>172</v>
      </c>
      <c r="HDQ312" s="30" t="s">
        <v>172</v>
      </c>
      <c r="HDR312" s="30" t="s">
        <v>172</v>
      </c>
      <c r="HDS312" s="30" t="s">
        <v>172</v>
      </c>
      <c r="HDT312" s="30" t="s">
        <v>172</v>
      </c>
      <c r="HDU312" s="30" t="s">
        <v>172</v>
      </c>
      <c r="HDV312" s="30" t="s">
        <v>172</v>
      </c>
      <c r="HDW312" s="30" t="s">
        <v>172</v>
      </c>
      <c r="HDX312" s="30" t="s">
        <v>172</v>
      </c>
      <c r="HDY312" s="30" t="s">
        <v>172</v>
      </c>
      <c r="HDZ312" s="30" t="s">
        <v>172</v>
      </c>
      <c r="HEA312" s="30" t="s">
        <v>172</v>
      </c>
      <c r="HEB312" s="30" t="s">
        <v>172</v>
      </c>
      <c r="HEC312" s="30" t="s">
        <v>172</v>
      </c>
      <c r="HED312" s="30" t="s">
        <v>172</v>
      </c>
      <c r="HEE312" s="30" t="s">
        <v>172</v>
      </c>
      <c r="HEF312" s="30" t="s">
        <v>172</v>
      </c>
      <c r="HEG312" s="30" t="s">
        <v>172</v>
      </c>
      <c r="HEH312" s="30" t="s">
        <v>172</v>
      </c>
      <c r="HEI312" s="30" t="s">
        <v>172</v>
      </c>
      <c r="HEJ312" s="30" t="s">
        <v>172</v>
      </c>
      <c r="HEK312" s="30" t="s">
        <v>172</v>
      </c>
      <c r="HEL312" s="30" t="s">
        <v>172</v>
      </c>
      <c r="HEM312" s="30" t="s">
        <v>172</v>
      </c>
      <c r="HEN312" s="30" t="s">
        <v>172</v>
      </c>
      <c r="HEO312" s="30" t="s">
        <v>172</v>
      </c>
      <c r="HEP312" s="30" t="s">
        <v>172</v>
      </c>
      <c r="HEQ312" s="30" t="s">
        <v>172</v>
      </c>
      <c r="HER312" s="30" t="s">
        <v>172</v>
      </c>
      <c r="HES312" s="30" t="s">
        <v>172</v>
      </c>
      <c r="HET312" s="30" t="s">
        <v>172</v>
      </c>
      <c r="HEU312" s="30" t="s">
        <v>172</v>
      </c>
      <c r="HEV312" s="30" t="s">
        <v>172</v>
      </c>
      <c r="HEW312" s="30" t="s">
        <v>172</v>
      </c>
      <c r="HEX312" s="30" t="s">
        <v>172</v>
      </c>
      <c r="HEY312" s="30" t="s">
        <v>172</v>
      </c>
      <c r="HEZ312" s="30" t="s">
        <v>172</v>
      </c>
      <c r="HFA312" s="30" t="s">
        <v>172</v>
      </c>
      <c r="HFB312" s="30" t="s">
        <v>172</v>
      </c>
      <c r="HFC312" s="30" t="s">
        <v>172</v>
      </c>
      <c r="HFD312" s="30" t="s">
        <v>172</v>
      </c>
      <c r="HFE312" s="30" t="s">
        <v>172</v>
      </c>
      <c r="HFF312" s="30" t="s">
        <v>172</v>
      </c>
      <c r="HFG312" s="30" t="s">
        <v>172</v>
      </c>
      <c r="HFH312" s="30" t="s">
        <v>172</v>
      </c>
      <c r="HFI312" s="30" t="s">
        <v>172</v>
      </c>
      <c r="HFJ312" s="30" t="s">
        <v>172</v>
      </c>
      <c r="HFK312" s="30" t="s">
        <v>172</v>
      </c>
      <c r="HFL312" s="30" t="s">
        <v>172</v>
      </c>
      <c r="HFM312" s="30" t="s">
        <v>172</v>
      </c>
      <c r="HFN312" s="30" t="s">
        <v>172</v>
      </c>
      <c r="HFO312" s="30" t="s">
        <v>172</v>
      </c>
      <c r="HFP312" s="30" t="s">
        <v>172</v>
      </c>
      <c r="HFQ312" s="30" t="s">
        <v>172</v>
      </c>
      <c r="HFR312" s="30" t="s">
        <v>172</v>
      </c>
      <c r="HFS312" s="30" t="s">
        <v>172</v>
      </c>
      <c r="HFT312" s="30" t="s">
        <v>172</v>
      </c>
      <c r="HFU312" s="30" t="s">
        <v>172</v>
      </c>
      <c r="HFV312" s="30" t="s">
        <v>172</v>
      </c>
      <c r="HFW312" s="30" t="s">
        <v>172</v>
      </c>
      <c r="HFX312" s="30" t="s">
        <v>172</v>
      </c>
      <c r="HFY312" s="30" t="s">
        <v>172</v>
      </c>
      <c r="HFZ312" s="30" t="s">
        <v>172</v>
      </c>
      <c r="HGA312" s="30" t="s">
        <v>172</v>
      </c>
      <c r="HGB312" s="30" t="s">
        <v>172</v>
      </c>
      <c r="HGC312" s="30" t="s">
        <v>172</v>
      </c>
      <c r="HGD312" s="30" t="s">
        <v>172</v>
      </c>
      <c r="HGE312" s="30" t="s">
        <v>172</v>
      </c>
      <c r="HGF312" s="30" t="s">
        <v>172</v>
      </c>
      <c r="HGG312" s="30" t="s">
        <v>172</v>
      </c>
      <c r="HGH312" s="30" t="s">
        <v>172</v>
      </c>
      <c r="HGI312" s="30" t="s">
        <v>172</v>
      </c>
      <c r="HGJ312" s="30" t="s">
        <v>172</v>
      </c>
      <c r="HGK312" s="30" t="s">
        <v>172</v>
      </c>
      <c r="HGL312" s="30" t="s">
        <v>172</v>
      </c>
      <c r="HGM312" s="30" t="s">
        <v>172</v>
      </c>
      <c r="HGN312" s="30" t="s">
        <v>172</v>
      </c>
      <c r="HGO312" s="30" t="s">
        <v>172</v>
      </c>
      <c r="HGP312" s="30" t="s">
        <v>172</v>
      </c>
      <c r="HGQ312" s="30" t="s">
        <v>172</v>
      </c>
      <c r="HGR312" s="30" t="s">
        <v>172</v>
      </c>
      <c r="HGS312" s="30" t="s">
        <v>172</v>
      </c>
      <c r="HGT312" s="30" t="s">
        <v>172</v>
      </c>
      <c r="HGU312" s="30" t="s">
        <v>172</v>
      </c>
      <c r="HGV312" s="30" t="s">
        <v>172</v>
      </c>
      <c r="HGW312" s="30" t="s">
        <v>172</v>
      </c>
      <c r="HGX312" s="30" t="s">
        <v>172</v>
      </c>
      <c r="HGY312" s="30" t="s">
        <v>172</v>
      </c>
      <c r="HGZ312" s="30" t="s">
        <v>172</v>
      </c>
      <c r="HHA312" s="30" t="s">
        <v>172</v>
      </c>
      <c r="HHB312" s="30" t="s">
        <v>172</v>
      </c>
      <c r="HHC312" s="30" t="s">
        <v>172</v>
      </c>
      <c r="HHD312" s="30" t="s">
        <v>172</v>
      </c>
      <c r="HHE312" s="30" t="s">
        <v>172</v>
      </c>
      <c r="HHF312" s="30" t="s">
        <v>172</v>
      </c>
      <c r="HHG312" s="30" t="s">
        <v>172</v>
      </c>
      <c r="HHH312" s="30" t="s">
        <v>172</v>
      </c>
      <c r="HHI312" s="30" t="s">
        <v>172</v>
      </c>
      <c r="HHJ312" s="30" t="s">
        <v>172</v>
      </c>
      <c r="HHK312" s="30" t="s">
        <v>172</v>
      </c>
      <c r="HHL312" s="30" t="s">
        <v>172</v>
      </c>
      <c r="HHM312" s="30" t="s">
        <v>172</v>
      </c>
      <c r="HHN312" s="30" t="s">
        <v>172</v>
      </c>
      <c r="HHO312" s="30" t="s">
        <v>172</v>
      </c>
      <c r="HHP312" s="30" t="s">
        <v>172</v>
      </c>
      <c r="HHQ312" s="30" t="s">
        <v>172</v>
      </c>
      <c r="HHR312" s="30" t="s">
        <v>172</v>
      </c>
      <c r="HHS312" s="30" t="s">
        <v>172</v>
      </c>
      <c r="HHT312" s="30" t="s">
        <v>172</v>
      </c>
      <c r="HHU312" s="30" t="s">
        <v>172</v>
      </c>
      <c r="HHV312" s="30" t="s">
        <v>172</v>
      </c>
      <c r="HHW312" s="30" t="s">
        <v>172</v>
      </c>
      <c r="HHX312" s="30" t="s">
        <v>172</v>
      </c>
      <c r="HHY312" s="30" t="s">
        <v>172</v>
      </c>
      <c r="HHZ312" s="30" t="s">
        <v>172</v>
      </c>
      <c r="HIA312" s="30" t="s">
        <v>172</v>
      </c>
      <c r="HIB312" s="30" t="s">
        <v>172</v>
      </c>
      <c r="HIC312" s="30" t="s">
        <v>172</v>
      </c>
      <c r="HID312" s="30" t="s">
        <v>172</v>
      </c>
      <c r="HIE312" s="30" t="s">
        <v>172</v>
      </c>
      <c r="HIF312" s="30" t="s">
        <v>172</v>
      </c>
      <c r="HIG312" s="30" t="s">
        <v>172</v>
      </c>
      <c r="HIH312" s="30" t="s">
        <v>172</v>
      </c>
      <c r="HII312" s="30" t="s">
        <v>172</v>
      </c>
      <c r="HIJ312" s="30" t="s">
        <v>172</v>
      </c>
      <c r="HIK312" s="30" t="s">
        <v>172</v>
      </c>
      <c r="HIL312" s="30" t="s">
        <v>172</v>
      </c>
      <c r="HIM312" s="30" t="s">
        <v>172</v>
      </c>
      <c r="HIN312" s="30" t="s">
        <v>172</v>
      </c>
      <c r="HIO312" s="30" t="s">
        <v>172</v>
      </c>
      <c r="HIP312" s="30" t="s">
        <v>172</v>
      </c>
      <c r="HIQ312" s="30" t="s">
        <v>172</v>
      </c>
      <c r="HIR312" s="30" t="s">
        <v>172</v>
      </c>
      <c r="HIS312" s="30" t="s">
        <v>172</v>
      </c>
      <c r="HIT312" s="30" t="s">
        <v>172</v>
      </c>
      <c r="HIU312" s="30" t="s">
        <v>172</v>
      </c>
      <c r="HIV312" s="30" t="s">
        <v>172</v>
      </c>
      <c r="HIW312" s="30" t="s">
        <v>172</v>
      </c>
      <c r="HIX312" s="30" t="s">
        <v>172</v>
      </c>
      <c r="HIY312" s="30" t="s">
        <v>172</v>
      </c>
      <c r="HIZ312" s="30" t="s">
        <v>172</v>
      </c>
      <c r="HJA312" s="30" t="s">
        <v>172</v>
      </c>
      <c r="HJB312" s="30" t="s">
        <v>172</v>
      </c>
      <c r="HJC312" s="30" t="s">
        <v>172</v>
      </c>
      <c r="HJD312" s="30" t="s">
        <v>172</v>
      </c>
      <c r="HJE312" s="30" t="s">
        <v>172</v>
      </c>
      <c r="HJF312" s="30" t="s">
        <v>172</v>
      </c>
      <c r="HJG312" s="30" t="s">
        <v>172</v>
      </c>
      <c r="HJH312" s="30" t="s">
        <v>172</v>
      </c>
      <c r="HJI312" s="30" t="s">
        <v>172</v>
      </c>
      <c r="HJJ312" s="30" t="s">
        <v>172</v>
      </c>
      <c r="HJK312" s="30" t="s">
        <v>172</v>
      </c>
      <c r="HJL312" s="30" t="s">
        <v>172</v>
      </c>
      <c r="HJM312" s="30" t="s">
        <v>172</v>
      </c>
      <c r="HJN312" s="30" t="s">
        <v>172</v>
      </c>
      <c r="HJO312" s="30" t="s">
        <v>172</v>
      </c>
      <c r="HJP312" s="30" t="s">
        <v>172</v>
      </c>
      <c r="HJQ312" s="30" t="s">
        <v>172</v>
      </c>
      <c r="HJR312" s="30" t="s">
        <v>172</v>
      </c>
      <c r="HJS312" s="30" t="s">
        <v>172</v>
      </c>
      <c r="HJT312" s="30" t="s">
        <v>172</v>
      </c>
      <c r="HJU312" s="30" t="s">
        <v>172</v>
      </c>
      <c r="HJV312" s="30" t="s">
        <v>172</v>
      </c>
      <c r="HJW312" s="30" t="s">
        <v>172</v>
      </c>
      <c r="HJX312" s="30" t="s">
        <v>172</v>
      </c>
      <c r="HJY312" s="30" t="s">
        <v>172</v>
      </c>
      <c r="HJZ312" s="30" t="s">
        <v>172</v>
      </c>
      <c r="HKA312" s="30" t="s">
        <v>172</v>
      </c>
      <c r="HKB312" s="30" t="s">
        <v>172</v>
      </c>
      <c r="HKC312" s="30" t="s">
        <v>172</v>
      </c>
      <c r="HKD312" s="30" t="s">
        <v>172</v>
      </c>
      <c r="HKE312" s="30" t="s">
        <v>172</v>
      </c>
      <c r="HKF312" s="30" t="s">
        <v>172</v>
      </c>
      <c r="HKG312" s="30" t="s">
        <v>172</v>
      </c>
      <c r="HKH312" s="30" t="s">
        <v>172</v>
      </c>
      <c r="HKI312" s="30" t="s">
        <v>172</v>
      </c>
      <c r="HKJ312" s="30" t="s">
        <v>172</v>
      </c>
      <c r="HKK312" s="30" t="s">
        <v>172</v>
      </c>
      <c r="HKL312" s="30" t="s">
        <v>172</v>
      </c>
      <c r="HKM312" s="30" t="s">
        <v>172</v>
      </c>
      <c r="HKN312" s="30" t="s">
        <v>172</v>
      </c>
      <c r="HKO312" s="30" t="s">
        <v>172</v>
      </c>
      <c r="HKP312" s="30" t="s">
        <v>172</v>
      </c>
      <c r="HKQ312" s="30" t="s">
        <v>172</v>
      </c>
      <c r="HKR312" s="30" t="s">
        <v>172</v>
      </c>
      <c r="HKS312" s="30" t="s">
        <v>172</v>
      </c>
      <c r="HKT312" s="30" t="s">
        <v>172</v>
      </c>
      <c r="HKU312" s="30" t="s">
        <v>172</v>
      </c>
      <c r="HKV312" s="30" t="s">
        <v>172</v>
      </c>
      <c r="HKW312" s="30" t="s">
        <v>172</v>
      </c>
      <c r="HKX312" s="30" t="s">
        <v>172</v>
      </c>
      <c r="HKY312" s="30" t="s">
        <v>172</v>
      </c>
      <c r="HKZ312" s="30" t="s">
        <v>172</v>
      </c>
      <c r="HLA312" s="30" t="s">
        <v>172</v>
      </c>
      <c r="HLB312" s="30" t="s">
        <v>172</v>
      </c>
      <c r="HLC312" s="30" t="s">
        <v>172</v>
      </c>
      <c r="HLD312" s="30" t="s">
        <v>172</v>
      </c>
      <c r="HLE312" s="30" t="s">
        <v>172</v>
      </c>
      <c r="HLF312" s="30" t="s">
        <v>172</v>
      </c>
      <c r="HLG312" s="30" t="s">
        <v>172</v>
      </c>
      <c r="HLH312" s="30" t="s">
        <v>172</v>
      </c>
      <c r="HLI312" s="30" t="s">
        <v>172</v>
      </c>
      <c r="HLJ312" s="30" t="s">
        <v>172</v>
      </c>
      <c r="HLK312" s="30" t="s">
        <v>172</v>
      </c>
      <c r="HLL312" s="30" t="s">
        <v>172</v>
      </c>
      <c r="HLM312" s="30" t="s">
        <v>172</v>
      </c>
      <c r="HLN312" s="30" t="s">
        <v>172</v>
      </c>
      <c r="HLO312" s="30" t="s">
        <v>172</v>
      </c>
      <c r="HLP312" s="30" t="s">
        <v>172</v>
      </c>
      <c r="HLQ312" s="30" t="s">
        <v>172</v>
      </c>
      <c r="HLR312" s="30" t="s">
        <v>172</v>
      </c>
      <c r="HLS312" s="30" t="s">
        <v>172</v>
      </c>
      <c r="HLT312" s="30" t="s">
        <v>172</v>
      </c>
      <c r="HLU312" s="30" t="s">
        <v>172</v>
      </c>
      <c r="HLV312" s="30" t="s">
        <v>172</v>
      </c>
      <c r="HLW312" s="30" t="s">
        <v>172</v>
      </c>
      <c r="HLX312" s="30" t="s">
        <v>172</v>
      </c>
      <c r="HLY312" s="30" t="s">
        <v>172</v>
      </c>
      <c r="HLZ312" s="30" t="s">
        <v>172</v>
      </c>
      <c r="HMA312" s="30" t="s">
        <v>172</v>
      </c>
      <c r="HMB312" s="30" t="s">
        <v>172</v>
      </c>
      <c r="HMC312" s="30" t="s">
        <v>172</v>
      </c>
      <c r="HMD312" s="30" t="s">
        <v>172</v>
      </c>
      <c r="HME312" s="30" t="s">
        <v>172</v>
      </c>
      <c r="HMF312" s="30" t="s">
        <v>172</v>
      </c>
      <c r="HMG312" s="30" t="s">
        <v>172</v>
      </c>
      <c r="HMH312" s="30" t="s">
        <v>172</v>
      </c>
      <c r="HMI312" s="30" t="s">
        <v>172</v>
      </c>
      <c r="HMJ312" s="30" t="s">
        <v>172</v>
      </c>
      <c r="HMK312" s="30" t="s">
        <v>172</v>
      </c>
      <c r="HML312" s="30" t="s">
        <v>172</v>
      </c>
      <c r="HMM312" s="30" t="s">
        <v>172</v>
      </c>
      <c r="HMN312" s="30" t="s">
        <v>172</v>
      </c>
      <c r="HMO312" s="30" t="s">
        <v>172</v>
      </c>
      <c r="HMP312" s="30" t="s">
        <v>172</v>
      </c>
      <c r="HMQ312" s="30" t="s">
        <v>172</v>
      </c>
      <c r="HMR312" s="30" t="s">
        <v>172</v>
      </c>
      <c r="HMS312" s="30" t="s">
        <v>172</v>
      </c>
      <c r="HMT312" s="30" t="s">
        <v>172</v>
      </c>
      <c r="HMU312" s="30" t="s">
        <v>172</v>
      </c>
      <c r="HMV312" s="30" t="s">
        <v>172</v>
      </c>
      <c r="HMW312" s="30" t="s">
        <v>172</v>
      </c>
      <c r="HMX312" s="30" t="s">
        <v>172</v>
      </c>
      <c r="HMY312" s="30" t="s">
        <v>172</v>
      </c>
      <c r="HMZ312" s="30" t="s">
        <v>172</v>
      </c>
      <c r="HNA312" s="30" t="s">
        <v>172</v>
      </c>
      <c r="HNB312" s="30" t="s">
        <v>172</v>
      </c>
      <c r="HNC312" s="30" t="s">
        <v>172</v>
      </c>
      <c r="HND312" s="30" t="s">
        <v>172</v>
      </c>
      <c r="HNE312" s="30" t="s">
        <v>172</v>
      </c>
      <c r="HNF312" s="30" t="s">
        <v>172</v>
      </c>
      <c r="HNG312" s="30" t="s">
        <v>172</v>
      </c>
      <c r="HNH312" s="30" t="s">
        <v>172</v>
      </c>
      <c r="HNI312" s="30" t="s">
        <v>172</v>
      </c>
      <c r="HNJ312" s="30" t="s">
        <v>172</v>
      </c>
      <c r="HNK312" s="30" t="s">
        <v>172</v>
      </c>
      <c r="HNL312" s="30" t="s">
        <v>172</v>
      </c>
      <c r="HNM312" s="30" t="s">
        <v>172</v>
      </c>
      <c r="HNN312" s="30" t="s">
        <v>172</v>
      </c>
      <c r="HNO312" s="30" t="s">
        <v>172</v>
      </c>
      <c r="HNP312" s="30" t="s">
        <v>172</v>
      </c>
      <c r="HNQ312" s="30" t="s">
        <v>172</v>
      </c>
      <c r="HNR312" s="30" t="s">
        <v>172</v>
      </c>
      <c r="HNS312" s="30" t="s">
        <v>172</v>
      </c>
      <c r="HNT312" s="30" t="s">
        <v>172</v>
      </c>
      <c r="HNU312" s="30" t="s">
        <v>172</v>
      </c>
      <c r="HNV312" s="30" t="s">
        <v>172</v>
      </c>
      <c r="HNW312" s="30" t="s">
        <v>172</v>
      </c>
      <c r="HNX312" s="30" t="s">
        <v>172</v>
      </c>
      <c r="HNY312" s="30" t="s">
        <v>172</v>
      </c>
      <c r="HNZ312" s="30" t="s">
        <v>172</v>
      </c>
      <c r="HOA312" s="30" t="s">
        <v>172</v>
      </c>
      <c r="HOB312" s="30" t="s">
        <v>172</v>
      </c>
      <c r="HOC312" s="30" t="s">
        <v>172</v>
      </c>
      <c r="HOD312" s="30" t="s">
        <v>172</v>
      </c>
      <c r="HOE312" s="30" t="s">
        <v>172</v>
      </c>
      <c r="HOF312" s="30" t="s">
        <v>172</v>
      </c>
      <c r="HOG312" s="30" t="s">
        <v>172</v>
      </c>
      <c r="HOH312" s="30" t="s">
        <v>172</v>
      </c>
      <c r="HOI312" s="30" t="s">
        <v>172</v>
      </c>
      <c r="HOJ312" s="30" t="s">
        <v>172</v>
      </c>
      <c r="HOK312" s="30" t="s">
        <v>172</v>
      </c>
      <c r="HOL312" s="30" t="s">
        <v>172</v>
      </c>
      <c r="HOM312" s="30" t="s">
        <v>172</v>
      </c>
      <c r="HON312" s="30" t="s">
        <v>172</v>
      </c>
      <c r="HOO312" s="30" t="s">
        <v>172</v>
      </c>
      <c r="HOP312" s="30" t="s">
        <v>172</v>
      </c>
      <c r="HOQ312" s="30" t="s">
        <v>172</v>
      </c>
      <c r="HOR312" s="30" t="s">
        <v>172</v>
      </c>
      <c r="HOS312" s="30" t="s">
        <v>172</v>
      </c>
      <c r="HOT312" s="30" t="s">
        <v>172</v>
      </c>
      <c r="HOU312" s="30" t="s">
        <v>172</v>
      </c>
      <c r="HOV312" s="30" t="s">
        <v>172</v>
      </c>
      <c r="HOW312" s="30" t="s">
        <v>172</v>
      </c>
      <c r="HOX312" s="30" t="s">
        <v>172</v>
      </c>
      <c r="HOY312" s="30" t="s">
        <v>172</v>
      </c>
      <c r="HOZ312" s="30" t="s">
        <v>172</v>
      </c>
      <c r="HPA312" s="30" t="s">
        <v>172</v>
      </c>
      <c r="HPB312" s="30" t="s">
        <v>172</v>
      </c>
      <c r="HPC312" s="30" t="s">
        <v>172</v>
      </c>
      <c r="HPD312" s="30" t="s">
        <v>172</v>
      </c>
      <c r="HPE312" s="30" t="s">
        <v>172</v>
      </c>
      <c r="HPF312" s="30" t="s">
        <v>172</v>
      </c>
      <c r="HPG312" s="30" t="s">
        <v>172</v>
      </c>
      <c r="HPH312" s="30" t="s">
        <v>172</v>
      </c>
      <c r="HPI312" s="30" t="s">
        <v>172</v>
      </c>
      <c r="HPJ312" s="30" t="s">
        <v>172</v>
      </c>
      <c r="HPK312" s="30" t="s">
        <v>172</v>
      </c>
      <c r="HPL312" s="30" t="s">
        <v>172</v>
      </c>
      <c r="HPM312" s="30" t="s">
        <v>172</v>
      </c>
      <c r="HPN312" s="30" t="s">
        <v>172</v>
      </c>
      <c r="HPO312" s="30" t="s">
        <v>172</v>
      </c>
      <c r="HPP312" s="30" t="s">
        <v>172</v>
      </c>
      <c r="HPQ312" s="30" t="s">
        <v>172</v>
      </c>
      <c r="HPR312" s="30" t="s">
        <v>172</v>
      </c>
      <c r="HPS312" s="30" t="s">
        <v>172</v>
      </c>
      <c r="HPT312" s="30" t="s">
        <v>172</v>
      </c>
      <c r="HPU312" s="30" t="s">
        <v>172</v>
      </c>
      <c r="HPV312" s="30" t="s">
        <v>172</v>
      </c>
      <c r="HPW312" s="30" t="s">
        <v>172</v>
      </c>
      <c r="HPX312" s="30" t="s">
        <v>172</v>
      </c>
      <c r="HPY312" s="30" t="s">
        <v>172</v>
      </c>
      <c r="HPZ312" s="30" t="s">
        <v>172</v>
      </c>
      <c r="HQA312" s="30" t="s">
        <v>172</v>
      </c>
      <c r="HQB312" s="30" t="s">
        <v>172</v>
      </c>
      <c r="HQC312" s="30" t="s">
        <v>172</v>
      </c>
      <c r="HQD312" s="30" t="s">
        <v>172</v>
      </c>
      <c r="HQE312" s="30" t="s">
        <v>172</v>
      </c>
      <c r="HQF312" s="30" t="s">
        <v>172</v>
      </c>
      <c r="HQG312" s="30" t="s">
        <v>172</v>
      </c>
      <c r="HQH312" s="30" t="s">
        <v>172</v>
      </c>
      <c r="HQI312" s="30" t="s">
        <v>172</v>
      </c>
      <c r="HQJ312" s="30" t="s">
        <v>172</v>
      </c>
      <c r="HQK312" s="30" t="s">
        <v>172</v>
      </c>
      <c r="HQL312" s="30" t="s">
        <v>172</v>
      </c>
      <c r="HQM312" s="30" t="s">
        <v>172</v>
      </c>
      <c r="HQN312" s="30" t="s">
        <v>172</v>
      </c>
      <c r="HQO312" s="30" t="s">
        <v>172</v>
      </c>
      <c r="HQP312" s="30" t="s">
        <v>172</v>
      </c>
      <c r="HQQ312" s="30" t="s">
        <v>172</v>
      </c>
      <c r="HQR312" s="30" t="s">
        <v>172</v>
      </c>
      <c r="HQS312" s="30" t="s">
        <v>172</v>
      </c>
      <c r="HQT312" s="30" t="s">
        <v>172</v>
      </c>
      <c r="HQU312" s="30" t="s">
        <v>172</v>
      </c>
      <c r="HQV312" s="30" t="s">
        <v>172</v>
      </c>
      <c r="HQW312" s="30" t="s">
        <v>172</v>
      </c>
      <c r="HQX312" s="30" t="s">
        <v>172</v>
      </c>
      <c r="HQY312" s="30" t="s">
        <v>172</v>
      </c>
      <c r="HQZ312" s="30" t="s">
        <v>172</v>
      </c>
      <c r="HRA312" s="30" t="s">
        <v>172</v>
      </c>
      <c r="HRB312" s="30" t="s">
        <v>172</v>
      </c>
      <c r="HRC312" s="30" t="s">
        <v>172</v>
      </c>
      <c r="HRD312" s="30" t="s">
        <v>172</v>
      </c>
      <c r="HRE312" s="30" t="s">
        <v>172</v>
      </c>
      <c r="HRF312" s="30" t="s">
        <v>172</v>
      </c>
      <c r="HRG312" s="30" t="s">
        <v>172</v>
      </c>
      <c r="HRH312" s="30" t="s">
        <v>172</v>
      </c>
      <c r="HRI312" s="30" t="s">
        <v>172</v>
      </c>
      <c r="HRJ312" s="30" t="s">
        <v>172</v>
      </c>
      <c r="HRK312" s="30" t="s">
        <v>172</v>
      </c>
      <c r="HRL312" s="30" t="s">
        <v>172</v>
      </c>
      <c r="HRM312" s="30" t="s">
        <v>172</v>
      </c>
      <c r="HRN312" s="30" t="s">
        <v>172</v>
      </c>
      <c r="HRO312" s="30" t="s">
        <v>172</v>
      </c>
      <c r="HRP312" s="30" t="s">
        <v>172</v>
      </c>
      <c r="HRQ312" s="30" t="s">
        <v>172</v>
      </c>
      <c r="HRR312" s="30" t="s">
        <v>172</v>
      </c>
      <c r="HRS312" s="30" t="s">
        <v>172</v>
      </c>
      <c r="HRT312" s="30" t="s">
        <v>172</v>
      </c>
      <c r="HRU312" s="30" t="s">
        <v>172</v>
      </c>
      <c r="HRV312" s="30" t="s">
        <v>172</v>
      </c>
      <c r="HRW312" s="30" t="s">
        <v>172</v>
      </c>
      <c r="HRX312" s="30" t="s">
        <v>172</v>
      </c>
      <c r="HRY312" s="30" t="s">
        <v>172</v>
      </c>
      <c r="HRZ312" s="30" t="s">
        <v>172</v>
      </c>
      <c r="HSA312" s="30" t="s">
        <v>172</v>
      </c>
      <c r="HSB312" s="30" t="s">
        <v>172</v>
      </c>
      <c r="HSC312" s="30" t="s">
        <v>172</v>
      </c>
      <c r="HSD312" s="30" t="s">
        <v>172</v>
      </c>
      <c r="HSE312" s="30" t="s">
        <v>172</v>
      </c>
      <c r="HSF312" s="30" t="s">
        <v>172</v>
      </c>
      <c r="HSG312" s="30" t="s">
        <v>172</v>
      </c>
      <c r="HSH312" s="30" t="s">
        <v>172</v>
      </c>
      <c r="HSI312" s="30" t="s">
        <v>172</v>
      </c>
      <c r="HSJ312" s="30" t="s">
        <v>172</v>
      </c>
      <c r="HSK312" s="30" t="s">
        <v>172</v>
      </c>
      <c r="HSL312" s="30" t="s">
        <v>172</v>
      </c>
      <c r="HSM312" s="30" t="s">
        <v>172</v>
      </c>
      <c r="HSN312" s="30" t="s">
        <v>172</v>
      </c>
      <c r="HSO312" s="30" t="s">
        <v>172</v>
      </c>
      <c r="HSP312" s="30" t="s">
        <v>172</v>
      </c>
      <c r="HSQ312" s="30" t="s">
        <v>172</v>
      </c>
      <c r="HSR312" s="30" t="s">
        <v>172</v>
      </c>
      <c r="HSS312" s="30" t="s">
        <v>172</v>
      </c>
      <c r="HST312" s="30" t="s">
        <v>172</v>
      </c>
      <c r="HSU312" s="30" t="s">
        <v>172</v>
      </c>
      <c r="HSV312" s="30" t="s">
        <v>172</v>
      </c>
      <c r="HSW312" s="30" t="s">
        <v>172</v>
      </c>
      <c r="HSX312" s="30" t="s">
        <v>172</v>
      </c>
      <c r="HSY312" s="30" t="s">
        <v>172</v>
      </c>
      <c r="HSZ312" s="30" t="s">
        <v>172</v>
      </c>
      <c r="HTA312" s="30" t="s">
        <v>172</v>
      </c>
      <c r="HTB312" s="30" t="s">
        <v>172</v>
      </c>
      <c r="HTC312" s="30" t="s">
        <v>172</v>
      </c>
      <c r="HTD312" s="30" t="s">
        <v>172</v>
      </c>
      <c r="HTE312" s="30" t="s">
        <v>172</v>
      </c>
      <c r="HTF312" s="30" t="s">
        <v>172</v>
      </c>
      <c r="HTG312" s="30" t="s">
        <v>172</v>
      </c>
      <c r="HTH312" s="30" t="s">
        <v>172</v>
      </c>
      <c r="HTI312" s="30" t="s">
        <v>172</v>
      </c>
      <c r="HTJ312" s="30" t="s">
        <v>172</v>
      </c>
      <c r="HTK312" s="30" t="s">
        <v>172</v>
      </c>
      <c r="HTL312" s="30" t="s">
        <v>172</v>
      </c>
      <c r="HTM312" s="30" t="s">
        <v>172</v>
      </c>
      <c r="HTN312" s="30" t="s">
        <v>172</v>
      </c>
      <c r="HTO312" s="30" t="s">
        <v>172</v>
      </c>
      <c r="HTP312" s="30" t="s">
        <v>172</v>
      </c>
      <c r="HTQ312" s="30" t="s">
        <v>172</v>
      </c>
      <c r="HTR312" s="30" t="s">
        <v>172</v>
      </c>
      <c r="HTS312" s="30" t="s">
        <v>172</v>
      </c>
      <c r="HTT312" s="30" t="s">
        <v>172</v>
      </c>
      <c r="HTU312" s="30" t="s">
        <v>172</v>
      </c>
      <c r="HTV312" s="30" t="s">
        <v>172</v>
      </c>
      <c r="HTW312" s="30" t="s">
        <v>172</v>
      </c>
      <c r="HTX312" s="30" t="s">
        <v>172</v>
      </c>
      <c r="HTY312" s="30" t="s">
        <v>172</v>
      </c>
      <c r="HTZ312" s="30" t="s">
        <v>172</v>
      </c>
      <c r="HUA312" s="30" t="s">
        <v>172</v>
      </c>
      <c r="HUB312" s="30" t="s">
        <v>172</v>
      </c>
      <c r="HUC312" s="30" t="s">
        <v>172</v>
      </c>
      <c r="HUD312" s="30" t="s">
        <v>172</v>
      </c>
      <c r="HUE312" s="30" t="s">
        <v>172</v>
      </c>
      <c r="HUF312" s="30" t="s">
        <v>172</v>
      </c>
      <c r="HUG312" s="30" t="s">
        <v>172</v>
      </c>
      <c r="HUH312" s="30" t="s">
        <v>172</v>
      </c>
      <c r="HUI312" s="30" t="s">
        <v>172</v>
      </c>
      <c r="HUJ312" s="30" t="s">
        <v>172</v>
      </c>
      <c r="HUK312" s="30" t="s">
        <v>172</v>
      </c>
      <c r="HUL312" s="30" t="s">
        <v>172</v>
      </c>
      <c r="HUM312" s="30" t="s">
        <v>172</v>
      </c>
      <c r="HUN312" s="30" t="s">
        <v>172</v>
      </c>
      <c r="HUO312" s="30" t="s">
        <v>172</v>
      </c>
      <c r="HUP312" s="30" t="s">
        <v>172</v>
      </c>
      <c r="HUQ312" s="30" t="s">
        <v>172</v>
      </c>
      <c r="HUR312" s="30" t="s">
        <v>172</v>
      </c>
      <c r="HUS312" s="30" t="s">
        <v>172</v>
      </c>
      <c r="HUT312" s="30" t="s">
        <v>172</v>
      </c>
      <c r="HUU312" s="30" t="s">
        <v>172</v>
      </c>
      <c r="HUV312" s="30" t="s">
        <v>172</v>
      </c>
      <c r="HUW312" s="30" t="s">
        <v>172</v>
      </c>
      <c r="HUX312" s="30" t="s">
        <v>172</v>
      </c>
      <c r="HUY312" s="30" t="s">
        <v>172</v>
      </c>
      <c r="HUZ312" s="30" t="s">
        <v>172</v>
      </c>
      <c r="HVA312" s="30" t="s">
        <v>172</v>
      </c>
      <c r="HVB312" s="30" t="s">
        <v>172</v>
      </c>
      <c r="HVC312" s="30" t="s">
        <v>172</v>
      </c>
      <c r="HVD312" s="30" t="s">
        <v>172</v>
      </c>
      <c r="HVE312" s="30" t="s">
        <v>172</v>
      </c>
      <c r="HVF312" s="30" t="s">
        <v>172</v>
      </c>
      <c r="HVG312" s="30" t="s">
        <v>172</v>
      </c>
      <c r="HVH312" s="30" t="s">
        <v>172</v>
      </c>
      <c r="HVI312" s="30" t="s">
        <v>172</v>
      </c>
      <c r="HVJ312" s="30" t="s">
        <v>172</v>
      </c>
      <c r="HVK312" s="30" t="s">
        <v>172</v>
      </c>
      <c r="HVL312" s="30" t="s">
        <v>172</v>
      </c>
      <c r="HVM312" s="30" t="s">
        <v>172</v>
      </c>
      <c r="HVN312" s="30" t="s">
        <v>172</v>
      </c>
      <c r="HVO312" s="30" t="s">
        <v>172</v>
      </c>
      <c r="HVP312" s="30" t="s">
        <v>172</v>
      </c>
      <c r="HVQ312" s="30" t="s">
        <v>172</v>
      </c>
      <c r="HVR312" s="30" t="s">
        <v>172</v>
      </c>
      <c r="HVS312" s="30" t="s">
        <v>172</v>
      </c>
      <c r="HVT312" s="30" t="s">
        <v>172</v>
      </c>
      <c r="HVU312" s="30" t="s">
        <v>172</v>
      </c>
      <c r="HVV312" s="30" t="s">
        <v>172</v>
      </c>
      <c r="HVW312" s="30" t="s">
        <v>172</v>
      </c>
      <c r="HVX312" s="30" t="s">
        <v>172</v>
      </c>
      <c r="HVY312" s="30" t="s">
        <v>172</v>
      </c>
      <c r="HVZ312" s="30" t="s">
        <v>172</v>
      </c>
      <c r="HWA312" s="30" t="s">
        <v>172</v>
      </c>
      <c r="HWB312" s="30" t="s">
        <v>172</v>
      </c>
      <c r="HWC312" s="30" t="s">
        <v>172</v>
      </c>
      <c r="HWD312" s="30" t="s">
        <v>172</v>
      </c>
      <c r="HWE312" s="30" t="s">
        <v>172</v>
      </c>
      <c r="HWF312" s="30" t="s">
        <v>172</v>
      </c>
      <c r="HWG312" s="30" t="s">
        <v>172</v>
      </c>
      <c r="HWH312" s="30" t="s">
        <v>172</v>
      </c>
      <c r="HWI312" s="30" t="s">
        <v>172</v>
      </c>
      <c r="HWJ312" s="30" t="s">
        <v>172</v>
      </c>
      <c r="HWK312" s="30" t="s">
        <v>172</v>
      </c>
      <c r="HWL312" s="30" t="s">
        <v>172</v>
      </c>
      <c r="HWM312" s="30" t="s">
        <v>172</v>
      </c>
      <c r="HWN312" s="30" t="s">
        <v>172</v>
      </c>
      <c r="HWO312" s="30" t="s">
        <v>172</v>
      </c>
      <c r="HWP312" s="30" t="s">
        <v>172</v>
      </c>
      <c r="HWQ312" s="30" t="s">
        <v>172</v>
      </c>
      <c r="HWR312" s="30" t="s">
        <v>172</v>
      </c>
      <c r="HWS312" s="30" t="s">
        <v>172</v>
      </c>
      <c r="HWT312" s="30" t="s">
        <v>172</v>
      </c>
      <c r="HWU312" s="30" t="s">
        <v>172</v>
      </c>
      <c r="HWV312" s="30" t="s">
        <v>172</v>
      </c>
      <c r="HWW312" s="30" t="s">
        <v>172</v>
      </c>
      <c r="HWX312" s="30" t="s">
        <v>172</v>
      </c>
      <c r="HWY312" s="30" t="s">
        <v>172</v>
      </c>
      <c r="HWZ312" s="30" t="s">
        <v>172</v>
      </c>
      <c r="HXA312" s="30" t="s">
        <v>172</v>
      </c>
      <c r="HXB312" s="30" t="s">
        <v>172</v>
      </c>
      <c r="HXC312" s="30" t="s">
        <v>172</v>
      </c>
      <c r="HXD312" s="30" t="s">
        <v>172</v>
      </c>
      <c r="HXE312" s="30" t="s">
        <v>172</v>
      </c>
      <c r="HXF312" s="30" t="s">
        <v>172</v>
      </c>
      <c r="HXG312" s="30" t="s">
        <v>172</v>
      </c>
      <c r="HXH312" s="30" t="s">
        <v>172</v>
      </c>
      <c r="HXI312" s="30" t="s">
        <v>172</v>
      </c>
      <c r="HXJ312" s="30" t="s">
        <v>172</v>
      </c>
      <c r="HXK312" s="30" t="s">
        <v>172</v>
      </c>
      <c r="HXL312" s="30" t="s">
        <v>172</v>
      </c>
      <c r="HXM312" s="30" t="s">
        <v>172</v>
      </c>
      <c r="HXN312" s="30" t="s">
        <v>172</v>
      </c>
      <c r="HXO312" s="30" t="s">
        <v>172</v>
      </c>
      <c r="HXP312" s="30" t="s">
        <v>172</v>
      </c>
      <c r="HXQ312" s="30" t="s">
        <v>172</v>
      </c>
      <c r="HXR312" s="30" t="s">
        <v>172</v>
      </c>
      <c r="HXS312" s="30" t="s">
        <v>172</v>
      </c>
      <c r="HXT312" s="30" t="s">
        <v>172</v>
      </c>
      <c r="HXU312" s="30" t="s">
        <v>172</v>
      </c>
      <c r="HXV312" s="30" t="s">
        <v>172</v>
      </c>
      <c r="HXW312" s="30" t="s">
        <v>172</v>
      </c>
      <c r="HXX312" s="30" t="s">
        <v>172</v>
      </c>
      <c r="HXY312" s="30" t="s">
        <v>172</v>
      </c>
      <c r="HXZ312" s="30" t="s">
        <v>172</v>
      </c>
      <c r="HYA312" s="30" t="s">
        <v>172</v>
      </c>
      <c r="HYB312" s="30" t="s">
        <v>172</v>
      </c>
      <c r="HYC312" s="30" t="s">
        <v>172</v>
      </c>
      <c r="HYD312" s="30" t="s">
        <v>172</v>
      </c>
      <c r="HYE312" s="30" t="s">
        <v>172</v>
      </c>
      <c r="HYF312" s="30" t="s">
        <v>172</v>
      </c>
      <c r="HYG312" s="30" t="s">
        <v>172</v>
      </c>
      <c r="HYH312" s="30" t="s">
        <v>172</v>
      </c>
      <c r="HYI312" s="30" t="s">
        <v>172</v>
      </c>
      <c r="HYJ312" s="30" t="s">
        <v>172</v>
      </c>
      <c r="HYK312" s="30" t="s">
        <v>172</v>
      </c>
      <c r="HYL312" s="30" t="s">
        <v>172</v>
      </c>
      <c r="HYM312" s="30" t="s">
        <v>172</v>
      </c>
      <c r="HYN312" s="30" t="s">
        <v>172</v>
      </c>
      <c r="HYO312" s="30" t="s">
        <v>172</v>
      </c>
      <c r="HYP312" s="30" t="s">
        <v>172</v>
      </c>
      <c r="HYQ312" s="30" t="s">
        <v>172</v>
      </c>
      <c r="HYR312" s="30" t="s">
        <v>172</v>
      </c>
      <c r="HYS312" s="30" t="s">
        <v>172</v>
      </c>
      <c r="HYT312" s="30" t="s">
        <v>172</v>
      </c>
      <c r="HYU312" s="30" t="s">
        <v>172</v>
      </c>
      <c r="HYV312" s="30" t="s">
        <v>172</v>
      </c>
      <c r="HYW312" s="30" t="s">
        <v>172</v>
      </c>
      <c r="HYX312" s="30" t="s">
        <v>172</v>
      </c>
      <c r="HYY312" s="30" t="s">
        <v>172</v>
      </c>
      <c r="HYZ312" s="30" t="s">
        <v>172</v>
      </c>
      <c r="HZA312" s="30" t="s">
        <v>172</v>
      </c>
      <c r="HZB312" s="30" t="s">
        <v>172</v>
      </c>
      <c r="HZC312" s="30" t="s">
        <v>172</v>
      </c>
      <c r="HZD312" s="30" t="s">
        <v>172</v>
      </c>
      <c r="HZE312" s="30" t="s">
        <v>172</v>
      </c>
      <c r="HZF312" s="30" t="s">
        <v>172</v>
      </c>
      <c r="HZG312" s="30" t="s">
        <v>172</v>
      </c>
      <c r="HZH312" s="30" t="s">
        <v>172</v>
      </c>
      <c r="HZI312" s="30" t="s">
        <v>172</v>
      </c>
      <c r="HZJ312" s="30" t="s">
        <v>172</v>
      </c>
      <c r="HZK312" s="30" t="s">
        <v>172</v>
      </c>
      <c r="HZL312" s="30" t="s">
        <v>172</v>
      </c>
      <c r="HZM312" s="30" t="s">
        <v>172</v>
      </c>
      <c r="HZN312" s="30" t="s">
        <v>172</v>
      </c>
      <c r="HZO312" s="30" t="s">
        <v>172</v>
      </c>
      <c r="HZP312" s="30" t="s">
        <v>172</v>
      </c>
      <c r="HZQ312" s="30" t="s">
        <v>172</v>
      </c>
      <c r="HZR312" s="30" t="s">
        <v>172</v>
      </c>
      <c r="HZS312" s="30" t="s">
        <v>172</v>
      </c>
      <c r="HZT312" s="30" t="s">
        <v>172</v>
      </c>
      <c r="HZU312" s="30" t="s">
        <v>172</v>
      </c>
      <c r="HZV312" s="30" t="s">
        <v>172</v>
      </c>
      <c r="HZW312" s="30" t="s">
        <v>172</v>
      </c>
      <c r="HZX312" s="30" t="s">
        <v>172</v>
      </c>
      <c r="HZY312" s="30" t="s">
        <v>172</v>
      </c>
      <c r="HZZ312" s="30" t="s">
        <v>172</v>
      </c>
      <c r="IAA312" s="30" t="s">
        <v>172</v>
      </c>
      <c r="IAB312" s="30" t="s">
        <v>172</v>
      </c>
      <c r="IAC312" s="30" t="s">
        <v>172</v>
      </c>
      <c r="IAD312" s="30" t="s">
        <v>172</v>
      </c>
      <c r="IAE312" s="30" t="s">
        <v>172</v>
      </c>
      <c r="IAF312" s="30" t="s">
        <v>172</v>
      </c>
      <c r="IAG312" s="30" t="s">
        <v>172</v>
      </c>
      <c r="IAH312" s="30" t="s">
        <v>172</v>
      </c>
      <c r="IAI312" s="30" t="s">
        <v>172</v>
      </c>
      <c r="IAJ312" s="30" t="s">
        <v>172</v>
      </c>
      <c r="IAK312" s="30" t="s">
        <v>172</v>
      </c>
      <c r="IAL312" s="30" t="s">
        <v>172</v>
      </c>
      <c r="IAM312" s="30" t="s">
        <v>172</v>
      </c>
      <c r="IAN312" s="30" t="s">
        <v>172</v>
      </c>
      <c r="IAO312" s="30" t="s">
        <v>172</v>
      </c>
      <c r="IAP312" s="30" t="s">
        <v>172</v>
      </c>
      <c r="IAQ312" s="30" t="s">
        <v>172</v>
      </c>
      <c r="IAR312" s="30" t="s">
        <v>172</v>
      </c>
      <c r="IAS312" s="30" t="s">
        <v>172</v>
      </c>
      <c r="IAT312" s="30" t="s">
        <v>172</v>
      </c>
      <c r="IAU312" s="30" t="s">
        <v>172</v>
      </c>
      <c r="IAV312" s="30" t="s">
        <v>172</v>
      </c>
      <c r="IAW312" s="30" t="s">
        <v>172</v>
      </c>
      <c r="IAX312" s="30" t="s">
        <v>172</v>
      </c>
      <c r="IAY312" s="30" t="s">
        <v>172</v>
      </c>
      <c r="IAZ312" s="30" t="s">
        <v>172</v>
      </c>
      <c r="IBA312" s="30" t="s">
        <v>172</v>
      </c>
      <c r="IBB312" s="30" t="s">
        <v>172</v>
      </c>
      <c r="IBC312" s="30" t="s">
        <v>172</v>
      </c>
      <c r="IBD312" s="30" t="s">
        <v>172</v>
      </c>
      <c r="IBE312" s="30" t="s">
        <v>172</v>
      </c>
      <c r="IBF312" s="30" t="s">
        <v>172</v>
      </c>
      <c r="IBG312" s="30" t="s">
        <v>172</v>
      </c>
      <c r="IBH312" s="30" t="s">
        <v>172</v>
      </c>
      <c r="IBI312" s="30" t="s">
        <v>172</v>
      </c>
      <c r="IBJ312" s="30" t="s">
        <v>172</v>
      </c>
      <c r="IBK312" s="30" t="s">
        <v>172</v>
      </c>
      <c r="IBL312" s="30" t="s">
        <v>172</v>
      </c>
      <c r="IBM312" s="30" t="s">
        <v>172</v>
      </c>
      <c r="IBN312" s="30" t="s">
        <v>172</v>
      </c>
      <c r="IBO312" s="30" t="s">
        <v>172</v>
      </c>
      <c r="IBP312" s="30" t="s">
        <v>172</v>
      </c>
      <c r="IBQ312" s="30" t="s">
        <v>172</v>
      </c>
      <c r="IBR312" s="30" t="s">
        <v>172</v>
      </c>
      <c r="IBS312" s="30" t="s">
        <v>172</v>
      </c>
      <c r="IBT312" s="30" t="s">
        <v>172</v>
      </c>
      <c r="IBU312" s="30" t="s">
        <v>172</v>
      </c>
      <c r="IBV312" s="30" t="s">
        <v>172</v>
      </c>
      <c r="IBW312" s="30" t="s">
        <v>172</v>
      </c>
      <c r="IBX312" s="30" t="s">
        <v>172</v>
      </c>
      <c r="IBY312" s="30" t="s">
        <v>172</v>
      </c>
      <c r="IBZ312" s="30" t="s">
        <v>172</v>
      </c>
      <c r="ICA312" s="30" t="s">
        <v>172</v>
      </c>
      <c r="ICB312" s="30" t="s">
        <v>172</v>
      </c>
      <c r="ICC312" s="30" t="s">
        <v>172</v>
      </c>
      <c r="ICD312" s="30" t="s">
        <v>172</v>
      </c>
      <c r="ICE312" s="30" t="s">
        <v>172</v>
      </c>
      <c r="ICF312" s="30" t="s">
        <v>172</v>
      </c>
      <c r="ICG312" s="30" t="s">
        <v>172</v>
      </c>
      <c r="ICH312" s="30" t="s">
        <v>172</v>
      </c>
      <c r="ICI312" s="30" t="s">
        <v>172</v>
      </c>
      <c r="ICJ312" s="30" t="s">
        <v>172</v>
      </c>
      <c r="ICK312" s="30" t="s">
        <v>172</v>
      </c>
      <c r="ICL312" s="30" t="s">
        <v>172</v>
      </c>
      <c r="ICM312" s="30" t="s">
        <v>172</v>
      </c>
      <c r="ICN312" s="30" t="s">
        <v>172</v>
      </c>
      <c r="ICO312" s="30" t="s">
        <v>172</v>
      </c>
      <c r="ICP312" s="30" t="s">
        <v>172</v>
      </c>
      <c r="ICQ312" s="30" t="s">
        <v>172</v>
      </c>
      <c r="ICR312" s="30" t="s">
        <v>172</v>
      </c>
      <c r="ICS312" s="30" t="s">
        <v>172</v>
      </c>
      <c r="ICT312" s="30" t="s">
        <v>172</v>
      </c>
      <c r="ICU312" s="30" t="s">
        <v>172</v>
      </c>
      <c r="ICV312" s="30" t="s">
        <v>172</v>
      </c>
      <c r="ICW312" s="30" t="s">
        <v>172</v>
      </c>
      <c r="ICX312" s="30" t="s">
        <v>172</v>
      </c>
      <c r="ICY312" s="30" t="s">
        <v>172</v>
      </c>
      <c r="ICZ312" s="30" t="s">
        <v>172</v>
      </c>
      <c r="IDA312" s="30" t="s">
        <v>172</v>
      </c>
      <c r="IDB312" s="30" t="s">
        <v>172</v>
      </c>
      <c r="IDC312" s="30" t="s">
        <v>172</v>
      </c>
      <c r="IDD312" s="30" t="s">
        <v>172</v>
      </c>
      <c r="IDE312" s="30" t="s">
        <v>172</v>
      </c>
      <c r="IDF312" s="30" t="s">
        <v>172</v>
      </c>
      <c r="IDG312" s="30" t="s">
        <v>172</v>
      </c>
      <c r="IDH312" s="30" t="s">
        <v>172</v>
      </c>
      <c r="IDI312" s="30" t="s">
        <v>172</v>
      </c>
      <c r="IDJ312" s="30" t="s">
        <v>172</v>
      </c>
      <c r="IDK312" s="30" t="s">
        <v>172</v>
      </c>
      <c r="IDL312" s="30" t="s">
        <v>172</v>
      </c>
      <c r="IDM312" s="30" t="s">
        <v>172</v>
      </c>
      <c r="IDN312" s="30" t="s">
        <v>172</v>
      </c>
      <c r="IDO312" s="30" t="s">
        <v>172</v>
      </c>
      <c r="IDP312" s="30" t="s">
        <v>172</v>
      </c>
      <c r="IDQ312" s="30" t="s">
        <v>172</v>
      </c>
      <c r="IDR312" s="30" t="s">
        <v>172</v>
      </c>
      <c r="IDS312" s="30" t="s">
        <v>172</v>
      </c>
      <c r="IDT312" s="30" t="s">
        <v>172</v>
      </c>
      <c r="IDU312" s="30" t="s">
        <v>172</v>
      </c>
      <c r="IDV312" s="30" t="s">
        <v>172</v>
      </c>
      <c r="IDW312" s="30" t="s">
        <v>172</v>
      </c>
      <c r="IDX312" s="30" t="s">
        <v>172</v>
      </c>
      <c r="IDY312" s="30" t="s">
        <v>172</v>
      </c>
      <c r="IDZ312" s="30" t="s">
        <v>172</v>
      </c>
      <c r="IEA312" s="30" t="s">
        <v>172</v>
      </c>
      <c r="IEB312" s="30" t="s">
        <v>172</v>
      </c>
      <c r="IEC312" s="30" t="s">
        <v>172</v>
      </c>
      <c r="IED312" s="30" t="s">
        <v>172</v>
      </c>
      <c r="IEE312" s="30" t="s">
        <v>172</v>
      </c>
      <c r="IEF312" s="30" t="s">
        <v>172</v>
      </c>
      <c r="IEG312" s="30" t="s">
        <v>172</v>
      </c>
      <c r="IEH312" s="30" t="s">
        <v>172</v>
      </c>
      <c r="IEI312" s="30" t="s">
        <v>172</v>
      </c>
      <c r="IEJ312" s="30" t="s">
        <v>172</v>
      </c>
      <c r="IEK312" s="30" t="s">
        <v>172</v>
      </c>
      <c r="IEL312" s="30" t="s">
        <v>172</v>
      </c>
      <c r="IEM312" s="30" t="s">
        <v>172</v>
      </c>
      <c r="IEN312" s="30" t="s">
        <v>172</v>
      </c>
      <c r="IEO312" s="30" t="s">
        <v>172</v>
      </c>
      <c r="IEP312" s="30" t="s">
        <v>172</v>
      </c>
      <c r="IEQ312" s="30" t="s">
        <v>172</v>
      </c>
      <c r="IER312" s="30" t="s">
        <v>172</v>
      </c>
      <c r="IES312" s="30" t="s">
        <v>172</v>
      </c>
      <c r="IET312" s="30" t="s">
        <v>172</v>
      </c>
      <c r="IEU312" s="30" t="s">
        <v>172</v>
      </c>
      <c r="IEV312" s="30" t="s">
        <v>172</v>
      </c>
      <c r="IEW312" s="30" t="s">
        <v>172</v>
      </c>
      <c r="IEX312" s="30" t="s">
        <v>172</v>
      </c>
      <c r="IEY312" s="30" t="s">
        <v>172</v>
      </c>
      <c r="IEZ312" s="30" t="s">
        <v>172</v>
      </c>
      <c r="IFA312" s="30" t="s">
        <v>172</v>
      </c>
      <c r="IFB312" s="30" t="s">
        <v>172</v>
      </c>
      <c r="IFC312" s="30" t="s">
        <v>172</v>
      </c>
      <c r="IFD312" s="30" t="s">
        <v>172</v>
      </c>
      <c r="IFE312" s="30" t="s">
        <v>172</v>
      </c>
      <c r="IFF312" s="30" t="s">
        <v>172</v>
      </c>
      <c r="IFG312" s="30" t="s">
        <v>172</v>
      </c>
      <c r="IFH312" s="30" t="s">
        <v>172</v>
      </c>
      <c r="IFI312" s="30" t="s">
        <v>172</v>
      </c>
      <c r="IFJ312" s="30" t="s">
        <v>172</v>
      </c>
      <c r="IFK312" s="30" t="s">
        <v>172</v>
      </c>
      <c r="IFL312" s="30" t="s">
        <v>172</v>
      </c>
      <c r="IFM312" s="30" t="s">
        <v>172</v>
      </c>
      <c r="IFN312" s="30" t="s">
        <v>172</v>
      </c>
      <c r="IFO312" s="30" t="s">
        <v>172</v>
      </c>
      <c r="IFP312" s="30" t="s">
        <v>172</v>
      </c>
      <c r="IFQ312" s="30" t="s">
        <v>172</v>
      </c>
      <c r="IFR312" s="30" t="s">
        <v>172</v>
      </c>
      <c r="IFS312" s="30" t="s">
        <v>172</v>
      </c>
      <c r="IFT312" s="30" t="s">
        <v>172</v>
      </c>
      <c r="IFU312" s="30" t="s">
        <v>172</v>
      </c>
      <c r="IFV312" s="30" t="s">
        <v>172</v>
      </c>
      <c r="IFW312" s="30" t="s">
        <v>172</v>
      </c>
      <c r="IFX312" s="30" t="s">
        <v>172</v>
      </c>
      <c r="IFY312" s="30" t="s">
        <v>172</v>
      </c>
      <c r="IFZ312" s="30" t="s">
        <v>172</v>
      </c>
      <c r="IGA312" s="30" t="s">
        <v>172</v>
      </c>
      <c r="IGB312" s="30" t="s">
        <v>172</v>
      </c>
      <c r="IGC312" s="30" t="s">
        <v>172</v>
      </c>
      <c r="IGD312" s="30" t="s">
        <v>172</v>
      </c>
      <c r="IGE312" s="30" t="s">
        <v>172</v>
      </c>
      <c r="IGF312" s="30" t="s">
        <v>172</v>
      </c>
      <c r="IGG312" s="30" t="s">
        <v>172</v>
      </c>
      <c r="IGH312" s="30" t="s">
        <v>172</v>
      </c>
      <c r="IGI312" s="30" t="s">
        <v>172</v>
      </c>
      <c r="IGJ312" s="30" t="s">
        <v>172</v>
      </c>
      <c r="IGK312" s="30" t="s">
        <v>172</v>
      </c>
      <c r="IGL312" s="30" t="s">
        <v>172</v>
      </c>
      <c r="IGM312" s="30" t="s">
        <v>172</v>
      </c>
      <c r="IGN312" s="30" t="s">
        <v>172</v>
      </c>
      <c r="IGO312" s="30" t="s">
        <v>172</v>
      </c>
      <c r="IGP312" s="30" t="s">
        <v>172</v>
      </c>
      <c r="IGQ312" s="30" t="s">
        <v>172</v>
      </c>
      <c r="IGR312" s="30" t="s">
        <v>172</v>
      </c>
      <c r="IGS312" s="30" t="s">
        <v>172</v>
      </c>
      <c r="IGT312" s="30" t="s">
        <v>172</v>
      </c>
      <c r="IGU312" s="30" t="s">
        <v>172</v>
      </c>
      <c r="IGV312" s="30" t="s">
        <v>172</v>
      </c>
      <c r="IGW312" s="30" t="s">
        <v>172</v>
      </c>
      <c r="IGX312" s="30" t="s">
        <v>172</v>
      </c>
      <c r="IGY312" s="30" t="s">
        <v>172</v>
      </c>
      <c r="IGZ312" s="30" t="s">
        <v>172</v>
      </c>
      <c r="IHA312" s="30" t="s">
        <v>172</v>
      </c>
      <c r="IHB312" s="30" t="s">
        <v>172</v>
      </c>
      <c r="IHC312" s="30" t="s">
        <v>172</v>
      </c>
      <c r="IHD312" s="30" t="s">
        <v>172</v>
      </c>
      <c r="IHE312" s="30" t="s">
        <v>172</v>
      </c>
      <c r="IHF312" s="30" t="s">
        <v>172</v>
      </c>
      <c r="IHG312" s="30" t="s">
        <v>172</v>
      </c>
      <c r="IHH312" s="30" t="s">
        <v>172</v>
      </c>
      <c r="IHI312" s="30" t="s">
        <v>172</v>
      </c>
      <c r="IHJ312" s="30" t="s">
        <v>172</v>
      </c>
      <c r="IHK312" s="30" t="s">
        <v>172</v>
      </c>
      <c r="IHL312" s="30" t="s">
        <v>172</v>
      </c>
      <c r="IHM312" s="30" t="s">
        <v>172</v>
      </c>
      <c r="IHN312" s="30" t="s">
        <v>172</v>
      </c>
      <c r="IHO312" s="30" t="s">
        <v>172</v>
      </c>
      <c r="IHP312" s="30" t="s">
        <v>172</v>
      </c>
      <c r="IHQ312" s="30" t="s">
        <v>172</v>
      </c>
      <c r="IHR312" s="30" t="s">
        <v>172</v>
      </c>
      <c r="IHS312" s="30" t="s">
        <v>172</v>
      </c>
      <c r="IHT312" s="30" t="s">
        <v>172</v>
      </c>
      <c r="IHU312" s="30" t="s">
        <v>172</v>
      </c>
      <c r="IHV312" s="30" t="s">
        <v>172</v>
      </c>
      <c r="IHW312" s="30" t="s">
        <v>172</v>
      </c>
      <c r="IHX312" s="30" t="s">
        <v>172</v>
      </c>
      <c r="IHY312" s="30" t="s">
        <v>172</v>
      </c>
      <c r="IHZ312" s="30" t="s">
        <v>172</v>
      </c>
      <c r="IIA312" s="30" t="s">
        <v>172</v>
      </c>
      <c r="IIB312" s="30" t="s">
        <v>172</v>
      </c>
      <c r="IIC312" s="30" t="s">
        <v>172</v>
      </c>
      <c r="IID312" s="30" t="s">
        <v>172</v>
      </c>
      <c r="IIE312" s="30" t="s">
        <v>172</v>
      </c>
      <c r="IIF312" s="30" t="s">
        <v>172</v>
      </c>
      <c r="IIG312" s="30" t="s">
        <v>172</v>
      </c>
      <c r="IIH312" s="30" t="s">
        <v>172</v>
      </c>
      <c r="III312" s="30" t="s">
        <v>172</v>
      </c>
      <c r="IIJ312" s="30" t="s">
        <v>172</v>
      </c>
      <c r="IIK312" s="30" t="s">
        <v>172</v>
      </c>
      <c r="IIL312" s="30" t="s">
        <v>172</v>
      </c>
      <c r="IIM312" s="30" t="s">
        <v>172</v>
      </c>
      <c r="IIN312" s="30" t="s">
        <v>172</v>
      </c>
      <c r="IIO312" s="30" t="s">
        <v>172</v>
      </c>
      <c r="IIP312" s="30" t="s">
        <v>172</v>
      </c>
      <c r="IIQ312" s="30" t="s">
        <v>172</v>
      </c>
      <c r="IIR312" s="30" t="s">
        <v>172</v>
      </c>
      <c r="IIS312" s="30" t="s">
        <v>172</v>
      </c>
      <c r="IIT312" s="30" t="s">
        <v>172</v>
      </c>
      <c r="IIU312" s="30" t="s">
        <v>172</v>
      </c>
      <c r="IIV312" s="30" t="s">
        <v>172</v>
      </c>
      <c r="IIW312" s="30" t="s">
        <v>172</v>
      </c>
      <c r="IIX312" s="30" t="s">
        <v>172</v>
      </c>
      <c r="IIY312" s="30" t="s">
        <v>172</v>
      </c>
      <c r="IIZ312" s="30" t="s">
        <v>172</v>
      </c>
      <c r="IJA312" s="30" t="s">
        <v>172</v>
      </c>
      <c r="IJB312" s="30" t="s">
        <v>172</v>
      </c>
      <c r="IJC312" s="30" t="s">
        <v>172</v>
      </c>
      <c r="IJD312" s="30" t="s">
        <v>172</v>
      </c>
      <c r="IJE312" s="30" t="s">
        <v>172</v>
      </c>
      <c r="IJF312" s="30" t="s">
        <v>172</v>
      </c>
      <c r="IJG312" s="30" t="s">
        <v>172</v>
      </c>
      <c r="IJH312" s="30" t="s">
        <v>172</v>
      </c>
      <c r="IJI312" s="30" t="s">
        <v>172</v>
      </c>
      <c r="IJJ312" s="30" t="s">
        <v>172</v>
      </c>
      <c r="IJK312" s="30" t="s">
        <v>172</v>
      </c>
      <c r="IJL312" s="30" t="s">
        <v>172</v>
      </c>
      <c r="IJM312" s="30" t="s">
        <v>172</v>
      </c>
      <c r="IJN312" s="30" t="s">
        <v>172</v>
      </c>
      <c r="IJO312" s="30" t="s">
        <v>172</v>
      </c>
      <c r="IJP312" s="30" t="s">
        <v>172</v>
      </c>
      <c r="IJQ312" s="30" t="s">
        <v>172</v>
      </c>
      <c r="IJR312" s="30" t="s">
        <v>172</v>
      </c>
      <c r="IJS312" s="30" t="s">
        <v>172</v>
      </c>
      <c r="IJT312" s="30" t="s">
        <v>172</v>
      </c>
      <c r="IJU312" s="30" t="s">
        <v>172</v>
      </c>
      <c r="IJV312" s="30" t="s">
        <v>172</v>
      </c>
      <c r="IJW312" s="30" t="s">
        <v>172</v>
      </c>
      <c r="IJX312" s="30" t="s">
        <v>172</v>
      </c>
      <c r="IJY312" s="30" t="s">
        <v>172</v>
      </c>
      <c r="IJZ312" s="30" t="s">
        <v>172</v>
      </c>
      <c r="IKA312" s="30" t="s">
        <v>172</v>
      </c>
      <c r="IKB312" s="30" t="s">
        <v>172</v>
      </c>
      <c r="IKC312" s="30" t="s">
        <v>172</v>
      </c>
      <c r="IKD312" s="30" t="s">
        <v>172</v>
      </c>
      <c r="IKE312" s="30" t="s">
        <v>172</v>
      </c>
      <c r="IKF312" s="30" t="s">
        <v>172</v>
      </c>
      <c r="IKG312" s="30" t="s">
        <v>172</v>
      </c>
      <c r="IKH312" s="30" t="s">
        <v>172</v>
      </c>
      <c r="IKI312" s="30" t="s">
        <v>172</v>
      </c>
      <c r="IKJ312" s="30" t="s">
        <v>172</v>
      </c>
      <c r="IKK312" s="30" t="s">
        <v>172</v>
      </c>
      <c r="IKL312" s="30" t="s">
        <v>172</v>
      </c>
      <c r="IKM312" s="30" t="s">
        <v>172</v>
      </c>
      <c r="IKN312" s="30" t="s">
        <v>172</v>
      </c>
      <c r="IKO312" s="30" t="s">
        <v>172</v>
      </c>
      <c r="IKP312" s="30" t="s">
        <v>172</v>
      </c>
      <c r="IKQ312" s="30" t="s">
        <v>172</v>
      </c>
      <c r="IKR312" s="30" t="s">
        <v>172</v>
      </c>
      <c r="IKS312" s="30" t="s">
        <v>172</v>
      </c>
      <c r="IKT312" s="30" t="s">
        <v>172</v>
      </c>
      <c r="IKU312" s="30" t="s">
        <v>172</v>
      </c>
      <c r="IKV312" s="30" t="s">
        <v>172</v>
      </c>
      <c r="IKW312" s="30" t="s">
        <v>172</v>
      </c>
      <c r="IKX312" s="30" t="s">
        <v>172</v>
      </c>
      <c r="IKY312" s="30" t="s">
        <v>172</v>
      </c>
      <c r="IKZ312" s="30" t="s">
        <v>172</v>
      </c>
      <c r="ILA312" s="30" t="s">
        <v>172</v>
      </c>
      <c r="ILB312" s="30" t="s">
        <v>172</v>
      </c>
      <c r="ILC312" s="30" t="s">
        <v>172</v>
      </c>
      <c r="ILD312" s="30" t="s">
        <v>172</v>
      </c>
      <c r="ILE312" s="30" t="s">
        <v>172</v>
      </c>
      <c r="ILF312" s="30" t="s">
        <v>172</v>
      </c>
      <c r="ILG312" s="30" t="s">
        <v>172</v>
      </c>
      <c r="ILH312" s="30" t="s">
        <v>172</v>
      </c>
      <c r="ILI312" s="30" t="s">
        <v>172</v>
      </c>
      <c r="ILJ312" s="30" t="s">
        <v>172</v>
      </c>
      <c r="ILK312" s="30" t="s">
        <v>172</v>
      </c>
      <c r="ILL312" s="30" t="s">
        <v>172</v>
      </c>
      <c r="ILM312" s="30" t="s">
        <v>172</v>
      </c>
      <c r="ILN312" s="30" t="s">
        <v>172</v>
      </c>
      <c r="ILO312" s="30" t="s">
        <v>172</v>
      </c>
      <c r="ILP312" s="30" t="s">
        <v>172</v>
      </c>
      <c r="ILQ312" s="30" t="s">
        <v>172</v>
      </c>
      <c r="ILR312" s="30" t="s">
        <v>172</v>
      </c>
      <c r="ILS312" s="30" t="s">
        <v>172</v>
      </c>
      <c r="ILT312" s="30" t="s">
        <v>172</v>
      </c>
      <c r="ILU312" s="30" t="s">
        <v>172</v>
      </c>
      <c r="ILV312" s="30" t="s">
        <v>172</v>
      </c>
      <c r="ILW312" s="30" t="s">
        <v>172</v>
      </c>
      <c r="ILX312" s="30" t="s">
        <v>172</v>
      </c>
      <c r="ILY312" s="30" t="s">
        <v>172</v>
      </c>
      <c r="ILZ312" s="30" t="s">
        <v>172</v>
      </c>
      <c r="IMA312" s="30" t="s">
        <v>172</v>
      </c>
      <c r="IMB312" s="30" t="s">
        <v>172</v>
      </c>
      <c r="IMC312" s="30" t="s">
        <v>172</v>
      </c>
      <c r="IMD312" s="30" t="s">
        <v>172</v>
      </c>
      <c r="IME312" s="30" t="s">
        <v>172</v>
      </c>
      <c r="IMF312" s="30" t="s">
        <v>172</v>
      </c>
      <c r="IMG312" s="30" t="s">
        <v>172</v>
      </c>
      <c r="IMH312" s="30" t="s">
        <v>172</v>
      </c>
      <c r="IMI312" s="30" t="s">
        <v>172</v>
      </c>
      <c r="IMJ312" s="30" t="s">
        <v>172</v>
      </c>
      <c r="IMK312" s="30" t="s">
        <v>172</v>
      </c>
      <c r="IML312" s="30" t="s">
        <v>172</v>
      </c>
      <c r="IMM312" s="30" t="s">
        <v>172</v>
      </c>
      <c r="IMN312" s="30" t="s">
        <v>172</v>
      </c>
      <c r="IMO312" s="30" t="s">
        <v>172</v>
      </c>
      <c r="IMP312" s="30" t="s">
        <v>172</v>
      </c>
      <c r="IMQ312" s="30" t="s">
        <v>172</v>
      </c>
      <c r="IMR312" s="30" t="s">
        <v>172</v>
      </c>
      <c r="IMS312" s="30" t="s">
        <v>172</v>
      </c>
      <c r="IMT312" s="30" t="s">
        <v>172</v>
      </c>
      <c r="IMU312" s="30" t="s">
        <v>172</v>
      </c>
      <c r="IMV312" s="30" t="s">
        <v>172</v>
      </c>
      <c r="IMW312" s="30" t="s">
        <v>172</v>
      </c>
      <c r="IMX312" s="30" t="s">
        <v>172</v>
      </c>
      <c r="IMY312" s="30" t="s">
        <v>172</v>
      </c>
      <c r="IMZ312" s="30" t="s">
        <v>172</v>
      </c>
      <c r="INA312" s="30" t="s">
        <v>172</v>
      </c>
      <c r="INB312" s="30" t="s">
        <v>172</v>
      </c>
      <c r="INC312" s="30" t="s">
        <v>172</v>
      </c>
      <c r="IND312" s="30" t="s">
        <v>172</v>
      </c>
      <c r="INE312" s="30" t="s">
        <v>172</v>
      </c>
      <c r="INF312" s="30" t="s">
        <v>172</v>
      </c>
      <c r="ING312" s="30" t="s">
        <v>172</v>
      </c>
      <c r="INH312" s="30" t="s">
        <v>172</v>
      </c>
      <c r="INI312" s="30" t="s">
        <v>172</v>
      </c>
      <c r="INJ312" s="30" t="s">
        <v>172</v>
      </c>
      <c r="INK312" s="30" t="s">
        <v>172</v>
      </c>
      <c r="INL312" s="30" t="s">
        <v>172</v>
      </c>
      <c r="INM312" s="30" t="s">
        <v>172</v>
      </c>
      <c r="INN312" s="30" t="s">
        <v>172</v>
      </c>
      <c r="INO312" s="30" t="s">
        <v>172</v>
      </c>
      <c r="INP312" s="30" t="s">
        <v>172</v>
      </c>
      <c r="INQ312" s="30" t="s">
        <v>172</v>
      </c>
      <c r="INR312" s="30" t="s">
        <v>172</v>
      </c>
      <c r="INS312" s="30" t="s">
        <v>172</v>
      </c>
      <c r="INT312" s="30" t="s">
        <v>172</v>
      </c>
      <c r="INU312" s="30" t="s">
        <v>172</v>
      </c>
      <c r="INV312" s="30" t="s">
        <v>172</v>
      </c>
      <c r="INW312" s="30" t="s">
        <v>172</v>
      </c>
      <c r="INX312" s="30" t="s">
        <v>172</v>
      </c>
      <c r="INY312" s="30" t="s">
        <v>172</v>
      </c>
      <c r="INZ312" s="30" t="s">
        <v>172</v>
      </c>
      <c r="IOA312" s="30" t="s">
        <v>172</v>
      </c>
      <c r="IOB312" s="30" t="s">
        <v>172</v>
      </c>
      <c r="IOC312" s="30" t="s">
        <v>172</v>
      </c>
      <c r="IOD312" s="30" t="s">
        <v>172</v>
      </c>
      <c r="IOE312" s="30" t="s">
        <v>172</v>
      </c>
      <c r="IOF312" s="30" t="s">
        <v>172</v>
      </c>
      <c r="IOG312" s="30" t="s">
        <v>172</v>
      </c>
      <c r="IOH312" s="30" t="s">
        <v>172</v>
      </c>
      <c r="IOI312" s="30" t="s">
        <v>172</v>
      </c>
      <c r="IOJ312" s="30" t="s">
        <v>172</v>
      </c>
      <c r="IOK312" s="30" t="s">
        <v>172</v>
      </c>
      <c r="IOL312" s="30" t="s">
        <v>172</v>
      </c>
      <c r="IOM312" s="30" t="s">
        <v>172</v>
      </c>
      <c r="ION312" s="30" t="s">
        <v>172</v>
      </c>
      <c r="IOO312" s="30" t="s">
        <v>172</v>
      </c>
      <c r="IOP312" s="30" t="s">
        <v>172</v>
      </c>
      <c r="IOQ312" s="30" t="s">
        <v>172</v>
      </c>
      <c r="IOR312" s="30" t="s">
        <v>172</v>
      </c>
      <c r="IOS312" s="30" t="s">
        <v>172</v>
      </c>
      <c r="IOT312" s="30" t="s">
        <v>172</v>
      </c>
      <c r="IOU312" s="30" t="s">
        <v>172</v>
      </c>
      <c r="IOV312" s="30" t="s">
        <v>172</v>
      </c>
      <c r="IOW312" s="30" t="s">
        <v>172</v>
      </c>
      <c r="IOX312" s="30" t="s">
        <v>172</v>
      </c>
      <c r="IOY312" s="30" t="s">
        <v>172</v>
      </c>
      <c r="IOZ312" s="30" t="s">
        <v>172</v>
      </c>
      <c r="IPA312" s="30" t="s">
        <v>172</v>
      </c>
      <c r="IPB312" s="30" t="s">
        <v>172</v>
      </c>
      <c r="IPC312" s="30" t="s">
        <v>172</v>
      </c>
      <c r="IPD312" s="30" t="s">
        <v>172</v>
      </c>
      <c r="IPE312" s="30" t="s">
        <v>172</v>
      </c>
      <c r="IPF312" s="30" t="s">
        <v>172</v>
      </c>
      <c r="IPG312" s="30" t="s">
        <v>172</v>
      </c>
      <c r="IPH312" s="30" t="s">
        <v>172</v>
      </c>
      <c r="IPI312" s="30" t="s">
        <v>172</v>
      </c>
      <c r="IPJ312" s="30" t="s">
        <v>172</v>
      </c>
      <c r="IPK312" s="30" t="s">
        <v>172</v>
      </c>
      <c r="IPL312" s="30" t="s">
        <v>172</v>
      </c>
      <c r="IPM312" s="30" t="s">
        <v>172</v>
      </c>
      <c r="IPN312" s="30" t="s">
        <v>172</v>
      </c>
      <c r="IPO312" s="30" t="s">
        <v>172</v>
      </c>
      <c r="IPP312" s="30" t="s">
        <v>172</v>
      </c>
      <c r="IPQ312" s="30" t="s">
        <v>172</v>
      </c>
      <c r="IPR312" s="30" t="s">
        <v>172</v>
      </c>
      <c r="IPS312" s="30" t="s">
        <v>172</v>
      </c>
      <c r="IPT312" s="30" t="s">
        <v>172</v>
      </c>
      <c r="IPU312" s="30" t="s">
        <v>172</v>
      </c>
      <c r="IPV312" s="30" t="s">
        <v>172</v>
      </c>
      <c r="IPW312" s="30" t="s">
        <v>172</v>
      </c>
      <c r="IPX312" s="30" t="s">
        <v>172</v>
      </c>
      <c r="IPY312" s="30" t="s">
        <v>172</v>
      </c>
      <c r="IPZ312" s="30" t="s">
        <v>172</v>
      </c>
      <c r="IQA312" s="30" t="s">
        <v>172</v>
      </c>
      <c r="IQB312" s="30" t="s">
        <v>172</v>
      </c>
      <c r="IQC312" s="30" t="s">
        <v>172</v>
      </c>
      <c r="IQD312" s="30" t="s">
        <v>172</v>
      </c>
      <c r="IQE312" s="30" t="s">
        <v>172</v>
      </c>
      <c r="IQF312" s="30" t="s">
        <v>172</v>
      </c>
      <c r="IQG312" s="30" t="s">
        <v>172</v>
      </c>
      <c r="IQH312" s="30" t="s">
        <v>172</v>
      </c>
      <c r="IQI312" s="30" t="s">
        <v>172</v>
      </c>
      <c r="IQJ312" s="30" t="s">
        <v>172</v>
      </c>
      <c r="IQK312" s="30" t="s">
        <v>172</v>
      </c>
      <c r="IQL312" s="30" t="s">
        <v>172</v>
      </c>
      <c r="IQM312" s="30" t="s">
        <v>172</v>
      </c>
      <c r="IQN312" s="30" t="s">
        <v>172</v>
      </c>
      <c r="IQO312" s="30" t="s">
        <v>172</v>
      </c>
      <c r="IQP312" s="30" t="s">
        <v>172</v>
      </c>
      <c r="IQQ312" s="30" t="s">
        <v>172</v>
      </c>
      <c r="IQR312" s="30" t="s">
        <v>172</v>
      </c>
      <c r="IQS312" s="30" t="s">
        <v>172</v>
      </c>
      <c r="IQT312" s="30" t="s">
        <v>172</v>
      </c>
      <c r="IQU312" s="30" t="s">
        <v>172</v>
      </c>
      <c r="IQV312" s="30" t="s">
        <v>172</v>
      </c>
      <c r="IQW312" s="30" t="s">
        <v>172</v>
      </c>
      <c r="IQX312" s="30" t="s">
        <v>172</v>
      </c>
      <c r="IQY312" s="30" t="s">
        <v>172</v>
      </c>
      <c r="IQZ312" s="30" t="s">
        <v>172</v>
      </c>
      <c r="IRA312" s="30" t="s">
        <v>172</v>
      </c>
      <c r="IRB312" s="30" t="s">
        <v>172</v>
      </c>
      <c r="IRC312" s="30" t="s">
        <v>172</v>
      </c>
      <c r="IRD312" s="30" t="s">
        <v>172</v>
      </c>
      <c r="IRE312" s="30" t="s">
        <v>172</v>
      </c>
      <c r="IRF312" s="30" t="s">
        <v>172</v>
      </c>
      <c r="IRG312" s="30" t="s">
        <v>172</v>
      </c>
      <c r="IRH312" s="30" t="s">
        <v>172</v>
      </c>
      <c r="IRI312" s="30" t="s">
        <v>172</v>
      </c>
      <c r="IRJ312" s="30" t="s">
        <v>172</v>
      </c>
      <c r="IRK312" s="30" t="s">
        <v>172</v>
      </c>
      <c r="IRL312" s="30" t="s">
        <v>172</v>
      </c>
      <c r="IRM312" s="30" t="s">
        <v>172</v>
      </c>
      <c r="IRN312" s="30" t="s">
        <v>172</v>
      </c>
      <c r="IRO312" s="30" t="s">
        <v>172</v>
      </c>
      <c r="IRP312" s="30" t="s">
        <v>172</v>
      </c>
      <c r="IRQ312" s="30" t="s">
        <v>172</v>
      </c>
      <c r="IRR312" s="30" t="s">
        <v>172</v>
      </c>
      <c r="IRS312" s="30" t="s">
        <v>172</v>
      </c>
      <c r="IRT312" s="30" t="s">
        <v>172</v>
      </c>
      <c r="IRU312" s="30" t="s">
        <v>172</v>
      </c>
      <c r="IRV312" s="30" t="s">
        <v>172</v>
      </c>
      <c r="IRW312" s="30" t="s">
        <v>172</v>
      </c>
      <c r="IRX312" s="30" t="s">
        <v>172</v>
      </c>
      <c r="IRY312" s="30" t="s">
        <v>172</v>
      </c>
      <c r="IRZ312" s="30" t="s">
        <v>172</v>
      </c>
      <c r="ISA312" s="30" t="s">
        <v>172</v>
      </c>
      <c r="ISB312" s="30" t="s">
        <v>172</v>
      </c>
      <c r="ISC312" s="30" t="s">
        <v>172</v>
      </c>
      <c r="ISD312" s="30" t="s">
        <v>172</v>
      </c>
      <c r="ISE312" s="30" t="s">
        <v>172</v>
      </c>
      <c r="ISF312" s="30" t="s">
        <v>172</v>
      </c>
      <c r="ISG312" s="30" t="s">
        <v>172</v>
      </c>
      <c r="ISH312" s="30" t="s">
        <v>172</v>
      </c>
      <c r="ISI312" s="30" t="s">
        <v>172</v>
      </c>
      <c r="ISJ312" s="30" t="s">
        <v>172</v>
      </c>
      <c r="ISK312" s="30" t="s">
        <v>172</v>
      </c>
      <c r="ISL312" s="30" t="s">
        <v>172</v>
      </c>
      <c r="ISM312" s="30" t="s">
        <v>172</v>
      </c>
      <c r="ISN312" s="30" t="s">
        <v>172</v>
      </c>
      <c r="ISO312" s="30" t="s">
        <v>172</v>
      </c>
      <c r="ISP312" s="30" t="s">
        <v>172</v>
      </c>
      <c r="ISQ312" s="30" t="s">
        <v>172</v>
      </c>
      <c r="ISR312" s="30" t="s">
        <v>172</v>
      </c>
      <c r="ISS312" s="30" t="s">
        <v>172</v>
      </c>
      <c r="IST312" s="30" t="s">
        <v>172</v>
      </c>
      <c r="ISU312" s="30" t="s">
        <v>172</v>
      </c>
      <c r="ISV312" s="30" t="s">
        <v>172</v>
      </c>
      <c r="ISW312" s="30" t="s">
        <v>172</v>
      </c>
      <c r="ISX312" s="30" t="s">
        <v>172</v>
      </c>
      <c r="ISY312" s="30" t="s">
        <v>172</v>
      </c>
      <c r="ISZ312" s="30" t="s">
        <v>172</v>
      </c>
      <c r="ITA312" s="30" t="s">
        <v>172</v>
      </c>
      <c r="ITB312" s="30" t="s">
        <v>172</v>
      </c>
      <c r="ITC312" s="30" t="s">
        <v>172</v>
      </c>
      <c r="ITD312" s="30" t="s">
        <v>172</v>
      </c>
      <c r="ITE312" s="30" t="s">
        <v>172</v>
      </c>
      <c r="ITF312" s="30" t="s">
        <v>172</v>
      </c>
      <c r="ITG312" s="30" t="s">
        <v>172</v>
      </c>
      <c r="ITH312" s="30" t="s">
        <v>172</v>
      </c>
      <c r="ITI312" s="30" t="s">
        <v>172</v>
      </c>
      <c r="ITJ312" s="30" t="s">
        <v>172</v>
      </c>
      <c r="ITK312" s="30" t="s">
        <v>172</v>
      </c>
      <c r="ITL312" s="30" t="s">
        <v>172</v>
      </c>
      <c r="ITM312" s="30" t="s">
        <v>172</v>
      </c>
      <c r="ITN312" s="30" t="s">
        <v>172</v>
      </c>
      <c r="ITO312" s="30" t="s">
        <v>172</v>
      </c>
      <c r="ITP312" s="30" t="s">
        <v>172</v>
      </c>
      <c r="ITQ312" s="30" t="s">
        <v>172</v>
      </c>
      <c r="ITR312" s="30" t="s">
        <v>172</v>
      </c>
      <c r="ITS312" s="30" t="s">
        <v>172</v>
      </c>
      <c r="ITT312" s="30" t="s">
        <v>172</v>
      </c>
      <c r="ITU312" s="30" t="s">
        <v>172</v>
      </c>
      <c r="ITV312" s="30" t="s">
        <v>172</v>
      </c>
      <c r="ITW312" s="30" t="s">
        <v>172</v>
      </c>
      <c r="ITX312" s="30" t="s">
        <v>172</v>
      </c>
      <c r="ITY312" s="30" t="s">
        <v>172</v>
      </c>
      <c r="ITZ312" s="30" t="s">
        <v>172</v>
      </c>
      <c r="IUA312" s="30" t="s">
        <v>172</v>
      </c>
      <c r="IUB312" s="30" t="s">
        <v>172</v>
      </c>
      <c r="IUC312" s="30" t="s">
        <v>172</v>
      </c>
      <c r="IUD312" s="30" t="s">
        <v>172</v>
      </c>
      <c r="IUE312" s="30" t="s">
        <v>172</v>
      </c>
      <c r="IUF312" s="30" t="s">
        <v>172</v>
      </c>
      <c r="IUG312" s="30" t="s">
        <v>172</v>
      </c>
      <c r="IUH312" s="30" t="s">
        <v>172</v>
      </c>
      <c r="IUI312" s="30" t="s">
        <v>172</v>
      </c>
      <c r="IUJ312" s="30" t="s">
        <v>172</v>
      </c>
      <c r="IUK312" s="30" t="s">
        <v>172</v>
      </c>
      <c r="IUL312" s="30" t="s">
        <v>172</v>
      </c>
      <c r="IUM312" s="30" t="s">
        <v>172</v>
      </c>
      <c r="IUN312" s="30" t="s">
        <v>172</v>
      </c>
      <c r="IUO312" s="30" t="s">
        <v>172</v>
      </c>
      <c r="IUP312" s="30" t="s">
        <v>172</v>
      </c>
      <c r="IUQ312" s="30" t="s">
        <v>172</v>
      </c>
      <c r="IUR312" s="30" t="s">
        <v>172</v>
      </c>
      <c r="IUS312" s="30" t="s">
        <v>172</v>
      </c>
      <c r="IUT312" s="30" t="s">
        <v>172</v>
      </c>
      <c r="IUU312" s="30" t="s">
        <v>172</v>
      </c>
      <c r="IUV312" s="30" t="s">
        <v>172</v>
      </c>
      <c r="IUW312" s="30" t="s">
        <v>172</v>
      </c>
      <c r="IUX312" s="30" t="s">
        <v>172</v>
      </c>
      <c r="IUY312" s="30" t="s">
        <v>172</v>
      </c>
      <c r="IUZ312" s="30" t="s">
        <v>172</v>
      </c>
      <c r="IVA312" s="30" t="s">
        <v>172</v>
      </c>
      <c r="IVB312" s="30" t="s">
        <v>172</v>
      </c>
      <c r="IVC312" s="30" t="s">
        <v>172</v>
      </c>
      <c r="IVD312" s="30" t="s">
        <v>172</v>
      </c>
      <c r="IVE312" s="30" t="s">
        <v>172</v>
      </c>
      <c r="IVF312" s="30" t="s">
        <v>172</v>
      </c>
      <c r="IVG312" s="30" t="s">
        <v>172</v>
      </c>
      <c r="IVH312" s="30" t="s">
        <v>172</v>
      </c>
      <c r="IVI312" s="30" t="s">
        <v>172</v>
      </c>
      <c r="IVJ312" s="30" t="s">
        <v>172</v>
      </c>
      <c r="IVK312" s="30" t="s">
        <v>172</v>
      </c>
      <c r="IVL312" s="30" t="s">
        <v>172</v>
      </c>
      <c r="IVM312" s="30" t="s">
        <v>172</v>
      </c>
      <c r="IVN312" s="30" t="s">
        <v>172</v>
      </c>
      <c r="IVO312" s="30" t="s">
        <v>172</v>
      </c>
      <c r="IVP312" s="30" t="s">
        <v>172</v>
      </c>
      <c r="IVQ312" s="30" t="s">
        <v>172</v>
      </c>
      <c r="IVR312" s="30" t="s">
        <v>172</v>
      </c>
      <c r="IVS312" s="30" t="s">
        <v>172</v>
      </c>
      <c r="IVT312" s="30" t="s">
        <v>172</v>
      </c>
      <c r="IVU312" s="30" t="s">
        <v>172</v>
      </c>
      <c r="IVV312" s="30" t="s">
        <v>172</v>
      </c>
      <c r="IVW312" s="30" t="s">
        <v>172</v>
      </c>
      <c r="IVX312" s="30" t="s">
        <v>172</v>
      </c>
      <c r="IVY312" s="30" t="s">
        <v>172</v>
      </c>
      <c r="IVZ312" s="30" t="s">
        <v>172</v>
      </c>
      <c r="IWA312" s="30" t="s">
        <v>172</v>
      </c>
      <c r="IWB312" s="30" t="s">
        <v>172</v>
      </c>
      <c r="IWC312" s="30" t="s">
        <v>172</v>
      </c>
      <c r="IWD312" s="30" t="s">
        <v>172</v>
      </c>
      <c r="IWE312" s="30" t="s">
        <v>172</v>
      </c>
      <c r="IWF312" s="30" t="s">
        <v>172</v>
      </c>
      <c r="IWG312" s="30" t="s">
        <v>172</v>
      </c>
      <c r="IWH312" s="30" t="s">
        <v>172</v>
      </c>
      <c r="IWI312" s="30" t="s">
        <v>172</v>
      </c>
      <c r="IWJ312" s="30" t="s">
        <v>172</v>
      </c>
      <c r="IWK312" s="30" t="s">
        <v>172</v>
      </c>
      <c r="IWL312" s="30" t="s">
        <v>172</v>
      </c>
      <c r="IWM312" s="30" t="s">
        <v>172</v>
      </c>
      <c r="IWN312" s="30" t="s">
        <v>172</v>
      </c>
      <c r="IWO312" s="30" t="s">
        <v>172</v>
      </c>
      <c r="IWP312" s="30" t="s">
        <v>172</v>
      </c>
      <c r="IWQ312" s="30" t="s">
        <v>172</v>
      </c>
      <c r="IWR312" s="30" t="s">
        <v>172</v>
      </c>
      <c r="IWS312" s="30" t="s">
        <v>172</v>
      </c>
      <c r="IWT312" s="30" t="s">
        <v>172</v>
      </c>
      <c r="IWU312" s="30" t="s">
        <v>172</v>
      </c>
      <c r="IWV312" s="30" t="s">
        <v>172</v>
      </c>
      <c r="IWW312" s="30" t="s">
        <v>172</v>
      </c>
      <c r="IWX312" s="30" t="s">
        <v>172</v>
      </c>
      <c r="IWY312" s="30" t="s">
        <v>172</v>
      </c>
      <c r="IWZ312" s="30" t="s">
        <v>172</v>
      </c>
      <c r="IXA312" s="30" t="s">
        <v>172</v>
      </c>
      <c r="IXB312" s="30" t="s">
        <v>172</v>
      </c>
      <c r="IXC312" s="30" t="s">
        <v>172</v>
      </c>
      <c r="IXD312" s="30" t="s">
        <v>172</v>
      </c>
      <c r="IXE312" s="30" t="s">
        <v>172</v>
      </c>
      <c r="IXF312" s="30" t="s">
        <v>172</v>
      </c>
      <c r="IXG312" s="30" t="s">
        <v>172</v>
      </c>
      <c r="IXH312" s="30" t="s">
        <v>172</v>
      </c>
      <c r="IXI312" s="30" t="s">
        <v>172</v>
      </c>
      <c r="IXJ312" s="30" t="s">
        <v>172</v>
      </c>
      <c r="IXK312" s="30" t="s">
        <v>172</v>
      </c>
      <c r="IXL312" s="30" t="s">
        <v>172</v>
      </c>
      <c r="IXM312" s="30" t="s">
        <v>172</v>
      </c>
      <c r="IXN312" s="30" t="s">
        <v>172</v>
      </c>
      <c r="IXO312" s="30" t="s">
        <v>172</v>
      </c>
      <c r="IXP312" s="30" t="s">
        <v>172</v>
      </c>
      <c r="IXQ312" s="30" t="s">
        <v>172</v>
      </c>
      <c r="IXR312" s="30" t="s">
        <v>172</v>
      </c>
      <c r="IXS312" s="30" t="s">
        <v>172</v>
      </c>
      <c r="IXT312" s="30" t="s">
        <v>172</v>
      </c>
      <c r="IXU312" s="30" t="s">
        <v>172</v>
      </c>
      <c r="IXV312" s="30" t="s">
        <v>172</v>
      </c>
      <c r="IXW312" s="30" t="s">
        <v>172</v>
      </c>
      <c r="IXX312" s="30" t="s">
        <v>172</v>
      </c>
      <c r="IXY312" s="30" t="s">
        <v>172</v>
      </c>
      <c r="IXZ312" s="30" t="s">
        <v>172</v>
      </c>
      <c r="IYA312" s="30" t="s">
        <v>172</v>
      </c>
      <c r="IYB312" s="30" t="s">
        <v>172</v>
      </c>
      <c r="IYC312" s="30" t="s">
        <v>172</v>
      </c>
      <c r="IYD312" s="30" t="s">
        <v>172</v>
      </c>
      <c r="IYE312" s="30" t="s">
        <v>172</v>
      </c>
      <c r="IYF312" s="30" t="s">
        <v>172</v>
      </c>
      <c r="IYG312" s="30" t="s">
        <v>172</v>
      </c>
      <c r="IYH312" s="30" t="s">
        <v>172</v>
      </c>
      <c r="IYI312" s="30" t="s">
        <v>172</v>
      </c>
      <c r="IYJ312" s="30" t="s">
        <v>172</v>
      </c>
      <c r="IYK312" s="30" t="s">
        <v>172</v>
      </c>
      <c r="IYL312" s="30" t="s">
        <v>172</v>
      </c>
      <c r="IYM312" s="30" t="s">
        <v>172</v>
      </c>
      <c r="IYN312" s="30" t="s">
        <v>172</v>
      </c>
      <c r="IYO312" s="30" t="s">
        <v>172</v>
      </c>
      <c r="IYP312" s="30" t="s">
        <v>172</v>
      </c>
      <c r="IYQ312" s="30" t="s">
        <v>172</v>
      </c>
      <c r="IYR312" s="30" t="s">
        <v>172</v>
      </c>
      <c r="IYS312" s="30" t="s">
        <v>172</v>
      </c>
      <c r="IYT312" s="30" t="s">
        <v>172</v>
      </c>
      <c r="IYU312" s="30" t="s">
        <v>172</v>
      </c>
      <c r="IYV312" s="30" t="s">
        <v>172</v>
      </c>
      <c r="IYW312" s="30" t="s">
        <v>172</v>
      </c>
      <c r="IYX312" s="30" t="s">
        <v>172</v>
      </c>
      <c r="IYY312" s="30" t="s">
        <v>172</v>
      </c>
      <c r="IYZ312" s="30" t="s">
        <v>172</v>
      </c>
      <c r="IZA312" s="30" t="s">
        <v>172</v>
      </c>
      <c r="IZB312" s="30" t="s">
        <v>172</v>
      </c>
      <c r="IZC312" s="30" t="s">
        <v>172</v>
      </c>
      <c r="IZD312" s="30" t="s">
        <v>172</v>
      </c>
      <c r="IZE312" s="30" t="s">
        <v>172</v>
      </c>
      <c r="IZF312" s="30" t="s">
        <v>172</v>
      </c>
      <c r="IZG312" s="30" t="s">
        <v>172</v>
      </c>
      <c r="IZH312" s="30" t="s">
        <v>172</v>
      </c>
      <c r="IZI312" s="30" t="s">
        <v>172</v>
      </c>
      <c r="IZJ312" s="30" t="s">
        <v>172</v>
      </c>
      <c r="IZK312" s="30" t="s">
        <v>172</v>
      </c>
      <c r="IZL312" s="30" t="s">
        <v>172</v>
      </c>
      <c r="IZM312" s="30" t="s">
        <v>172</v>
      </c>
      <c r="IZN312" s="30" t="s">
        <v>172</v>
      </c>
      <c r="IZO312" s="30" t="s">
        <v>172</v>
      </c>
      <c r="IZP312" s="30" t="s">
        <v>172</v>
      </c>
      <c r="IZQ312" s="30" t="s">
        <v>172</v>
      </c>
      <c r="IZR312" s="30" t="s">
        <v>172</v>
      </c>
      <c r="IZS312" s="30" t="s">
        <v>172</v>
      </c>
      <c r="IZT312" s="30" t="s">
        <v>172</v>
      </c>
      <c r="IZU312" s="30" t="s">
        <v>172</v>
      </c>
      <c r="IZV312" s="30" t="s">
        <v>172</v>
      </c>
      <c r="IZW312" s="30" t="s">
        <v>172</v>
      </c>
      <c r="IZX312" s="30" t="s">
        <v>172</v>
      </c>
      <c r="IZY312" s="30" t="s">
        <v>172</v>
      </c>
      <c r="IZZ312" s="30" t="s">
        <v>172</v>
      </c>
      <c r="JAA312" s="30" t="s">
        <v>172</v>
      </c>
      <c r="JAB312" s="30" t="s">
        <v>172</v>
      </c>
      <c r="JAC312" s="30" t="s">
        <v>172</v>
      </c>
      <c r="JAD312" s="30" t="s">
        <v>172</v>
      </c>
      <c r="JAE312" s="30" t="s">
        <v>172</v>
      </c>
      <c r="JAF312" s="30" t="s">
        <v>172</v>
      </c>
      <c r="JAG312" s="30" t="s">
        <v>172</v>
      </c>
      <c r="JAH312" s="30" t="s">
        <v>172</v>
      </c>
      <c r="JAI312" s="30" t="s">
        <v>172</v>
      </c>
      <c r="JAJ312" s="30" t="s">
        <v>172</v>
      </c>
      <c r="JAK312" s="30" t="s">
        <v>172</v>
      </c>
      <c r="JAL312" s="30" t="s">
        <v>172</v>
      </c>
      <c r="JAM312" s="30" t="s">
        <v>172</v>
      </c>
      <c r="JAN312" s="30" t="s">
        <v>172</v>
      </c>
      <c r="JAO312" s="30" t="s">
        <v>172</v>
      </c>
      <c r="JAP312" s="30" t="s">
        <v>172</v>
      </c>
      <c r="JAQ312" s="30" t="s">
        <v>172</v>
      </c>
      <c r="JAR312" s="30" t="s">
        <v>172</v>
      </c>
      <c r="JAS312" s="30" t="s">
        <v>172</v>
      </c>
      <c r="JAT312" s="30" t="s">
        <v>172</v>
      </c>
      <c r="JAU312" s="30" t="s">
        <v>172</v>
      </c>
      <c r="JAV312" s="30" t="s">
        <v>172</v>
      </c>
      <c r="JAW312" s="30" t="s">
        <v>172</v>
      </c>
      <c r="JAX312" s="30" t="s">
        <v>172</v>
      </c>
      <c r="JAY312" s="30" t="s">
        <v>172</v>
      </c>
      <c r="JAZ312" s="30" t="s">
        <v>172</v>
      </c>
      <c r="JBA312" s="30" t="s">
        <v>172</v>
      </c>
      <c r="JBB312" s="30" t="s">
        <v>172</v>
      </c>
      <c r="JBC312" s="30" t="s">
        <v>172</v>
      </c>
      <c r="JBD312" s="30" t="s">
        <v>172</v>
      </c>
      <c r="JBE312" s="30" t="s">
        <v>172</v>
      </c>
      <c r="JBF312" s="30" t="s">
        <v>172</v>
      </c>
      <c r="JBG312" s="30" t="s">
        <v>172</v>
      </c>
      <c r="JBH312" s="30" t="s">
        <v>172</v>
      </c>
      <c r="JBI312" s="30" t="s">
        <v>172</v>
      </c>
      <c r="JBJ312" s="30" t="s">
        <v>172</v>
      </c>
      <c r="JBK312" s="30" t="s">
        <v>172</v>
      </c>
      <c r="JBL312" s="30" t="s">
        <v>172</v>
      </c>
      <c r="JBM312" s="30" t="s">
        <v>172</v>
      </c>
      <c r="JBN312" s="30" t="s">
        <v>172</v>
      </c>
      <c r="JBO312" s="30" t="s">
        <v>172</v>
      </c>
      <c r="JBP312" s="30" t="s">
        <v>172</v>
      </c>
      <c r="JBQ312" s="30" t="s">
        <v>172</v>
      </c>
      <c r="JBR312" s="30" t="s">
        <v>172</v>
      </c>
      <c r="JBS312" s="30" t="s">
        <v>172</v>
      </c>
      <c r="JBT312" s="30" t="s">
        <v>172</v>
      </c>
      <c r="JBU312" s="30" t="s">
        <v>172</v>
      </c>
      <c r="JBV312" s="30" t="s">
        <v>172</v>
      </c>
      <c r="JBW312" s="30" t="s">
        <v>172</v>
      </c>
      <c r="JBX312" s="30" t="s">
        <v>172</v>
      </c>
      <c r="JBY312" s="30" t="s">
        <v>172</v>
      </c>
      <c r="JBZ312" s="30" t="s">
        <v>172</v>
      </c>
      <c r="JCA312" s="30" t="s">
        <v>172</v>
      </c>
      <c r="JCB312" s="30" t="s">
        <v>172</v>
      </c>
      <c r="JCC312" s="30" t="s">
        <v>172</v>
      </c>
      <c r="JCD312" s="30" t="s">
        <v>172</v>
      </c>
      <c r="JCE312" s="30" t="s">
        <v>172</v>
      </c>
      <c r="JCF312" s="30" t="s">
        <v>172</v>
      </c>
      <c r="JCG312" s="30" t="s">
        <v>172</v>
      </c>
      <c r="JCH312" s="30" t="s">
        <v>172</v>
      </c>
      <c r="JCI312" s="30" t="s">
        <v>172</v>
      </c>
      <c r="JCJ312" s="30" t="s">
        <v>172</v>
      </c>
      <c r="JCK312" s="30" t="s">
        <v>172</v>
      </c>
      <c r="JCL312" s="30" t="s">
        <v>172</v>
      </c>
      <c r="JCM312" s="30" t="s">
        <v>172</v>
      </c>
      <c r="JCN312" s="30" t="s">
        <v>172</v>
      </c>
      <c r="JCO312" s="30" t="s">
        <v>172</v>
      </c>
      <c r="JCP312" s="30" t="s">
        <v>172</v>
      </c>
      <c r="JCQ312" s="30" t="s">
        <v>172</v>
      </c>
      <c r="JCR312" s="30" t="s">
        <v>172</v>
      </c>
      <c r="JCS312" s="30" t="s">
        <v>172</v>
      </c>
      <c r="JCT312" s="30" t="s">
        <v>172</v>
      </c>
      <c r="JCU312" s="30" t="s">
        <v>172</v>
      </c>
      <c r="JCV312" s="30" t="s">
        <v>172</v>
      </c>
      <c r="JCW312" s="30" t="s">
        <v>172</v>
      </c>
      <c r="JCX312" s="30" t="s">
        <v>172</v>
      </c>
      <c r="JCY312" s="30" t="s">
        <v>172</v>
      </c>
      <c r="JCZ312" s="30" t="s">
        <v>172</v>
      </c>
      <c r="JDA312" s="30" t="s">
        <v>172</v>
      </c>
      <c r="JDB312" s="30" t="s">
        <v>172</v>
      </c>
      <c r="JDC312" s="30" t="s">
        <v>172</v>
      </c>
      <c r="JDD312" s="30" t="s">
        <v>172</v>
      </c>
      <c r="JDE312" s="30" t="s">
        <v>172</v>
      </c>
      <c r="JDF312" s="30" t="s">
        <v>172</v>
      </c>
      <c r="JDG312" s="30" t="s">
        <v>172</v>
      </c>
      <c r="JDH312" s="30" t="s">
        <v>172</v>
      </c>
      <c r="JDI312" s="30" t="s">
        <v>172</v>
      </c>
      <c r="JDJ312" s="30" t="s">
        <v>172</v>
      </c>
      <c r="JDK312" s="30" t="s">
        <v>172</v>
      </c>
      <c r="JDL312" s="30" t="s">
        <v>172</v>
      </c>
      <c r="JDM312" s="30" t="s">
        <v>172</v>
      </c>
      <c r="JDN312" s="30" t="s">
        <v>172</v>
      </c>
      <c r="JDO312" s="30" t="s">
        <v>172</v>
      </c>
      <c r="JDP312" s="30" t="s">
        <v>172</v>
      </c>
      <c r="JDQ312" s="30" t="s">
        <v>172</v>
      </c>
      <c r="JDR312" s="30" t="s">
        <v>172</v>
      </c>
      <c r="JDS312" s="30" t="s">
        <v>172</v>
      </c>
      <c r="JDT312" s="30" t="s">
        <v>172</v>
      </c>
      <c r="JDU312" s="30" t="s">
        <v>172</v>
      </c>
      <c r="JDV312" s="30" t="s">
        <v>172</v>
      </c>
      <c r="JDW312" s="30" t="s">
        <v>172</v>
      </c>
      <c r="JDX312" s="30" t="s">
        <v>172</v>
      </c>
      <c r="JDY312" s="30" t="s">
        <v>172</v>
      </c>
      <c r="JDZ312" s="30" t="s">
        <v>172</v>
      </c>
      <c r="JEA312" s="30" t="s">
        <v>172</v>
      </c>
      <c r="JEB312" s="30" t="s">
        <v>172</v>
      </c>
      <c r="JEC312" s="30" t="s">
        <v>172</v>
      </c>
      <c r="JED312" s="30" t="s">
        <v>172</v>
      </c>
      <c r="JEE312" s="30" t="s">
        <v>172</v>
      </c>
      <c r="JEF312" s="30" t="s">
        <v>172</v>
      </c>
      <c r="JEG312" s="30" t="s">
        <v>172</v>
      </c>
      <c r="JEH312" s="30" t="s">
        <v>172</v>
      </c>
      <c r="JEI312" s="30" t="s">
        <v>172</v>
      </c>
      <c r="JEJ312" s="30" t="s">
        <v>172</v>
      </c>
      <c r="JEK312" s="30" t="s">
        <v>172</v>
      </c>
      <c r="JEL312" s="30" t="s">
        <v>172</v>
      </c>
      <c r="JEM312" s="30" t="s">
        <v>172</v>
      </c>
      <c r="JEN312" s="30" t="s">
        <v>172</v>
      </c>
      <c r="JEO312" s="30" t="s">
        <v>172</v>
      </c>
      <c r="JEP312" s="30" t="s">
        <v>172</v>
      </c>
      <c r="JEQ312" s="30" t="s">
        <v>172</v>
      </c>
      <c r="JER312" s="30" t="s">
        <v>172</v>
      </c>
      <c r="JES312" s="30" t="s">
        <v>172</v>
      </c>
      <c r="JET312" s="30" t="s">
        <v>172</v>
      </c>
      <c r="JEU312" s="30" t="s">
        <v>172</v>
      </c>
      <c r="JEV312" s="30" t="s">
        <v>172</v>
      </c>
      <c r="JEW312" s="30" t="s">
        <v>172</v>
      </c>
      <c r="JEX312" s="30" t="s">
        <v>172</v>
      </c>
      <c r="JEY312" s="30" t="s">
        <v>172</v>
      </c>
      <c r="JEZ312" s="30" t="s">
        <v>172</v>
      </c>
      <c r="JFA312" s="30" t="s">
        <v>172</v>
      </c>
      <c r="JFB312" s="30" t="s">
        <v>172</v>
      </c>
      <c r="JFC312" s="30" t="s">
        <v>172</v>
      </c>
      <c r="JFD312" s="30" t="s">
        <v>172</v>
      </c>
      <c r="JFE312" s="30" t="s">
        <v>172</v>
      </c>
      <c r="JFF312" s="30" t="s">
        <v>172</v>
      </c>
      <c r="JFG312" s="30" t="s">
        <v>172</v>
      </c>
      <c r="JFH312" s="30" t="s">
        <v>172</v>
      </c>
      <c r="JFI312" s="30" t="s">
        <v>172</v>
      </c>
      <c r="JFJ312" s="30" t="s">
        <v>172</v>
      </c>
      <c r="JFK312" s="30" t="s">
        <v>172</v>
      </c>
      <c r="JFL312" s="30" t="s">
        <v>172</v>
      </c>
      <c r="JFM312" s="30" t="s">
        <v>172</v>
      </c>
      <c r="JFN312" s="30" t="s">
        <v>172</v>
      </c>
      <c r="JFO312" s="30" t="s">
        <v>172</v>
      </c>
      <c r="JFP312" s="30" t="s">
        <v>172</v>
      </c>
      <c r="JFQ312" s="30" t="s">
        <v>172</v>
      </c>
      <c r="JFR312" s="30" t="s">
        <v>172</v>
      </c>
      <c r="JFS312" s="30" t="s">
        <v>172</v>
      </c>
      <c r="JFT312" s="30" t="s">
        <v>172</v>
      </c>
      <c r="JFU312" s="30" t="s">
        <v>172</v>
      </c>
      <c r="JFV312" s="30" t="s">
        <v>172</v>
      </c>
      <c r="JFW312" s="30" t="s">
        <v>172</v>
      </c>
      <c r="JFX312" s="30" t="s">
        <v>172</v>
      </c>
      <c r="JFY312" s="30" t="s">
        <v>172</v>
      </c>
      <c r="JFZ312" s="30" t="s">
        <v>172</v>
      </c>
      <c r="JGA312" s="30" t="s">
        <v>172</v>
      </c>
      <c r="JGB312" s="30" t="s">
        <v>172</v>
      </c>
      <c r="JGC312" s="30" t="s">
        <v>172</v>
      </c>
      <c r="JGD312" s="30" t="s">
        <v>172</v>
      </c>
      <c r="JGE312" s="30" t="s">
        <v>172</v>
      </c>
      <c r="JGF312" s="30" t="s">
        <v>172</v>
      </c>
      <c r="JGG312" s="30" t="s">
        <v>172</v>
      </c>
      <c r="JGH312" s="30" t="s">
        <v>172</v>
      </c>
      <c r="JGI312" s="30" t="s">
        <v>172</v>
      </c>
      <c r="JGJ312" s="30" t="s">
        <v>172</v>
      </c>
      <c r="JGK312" s="30" t="s">
        <v>172</v>
      </c>
      <c r="JGL312" s="30" t="s">
        <v>172</v>
      </c>
      <c r="JGM312" s="30" t="s">
        <v>172</v>
      </c>
      <c r="JGN312" s="30" t="s">
        <v>172</v>
      </c>
      <c r="JGO312" s="30" t="s">
        <v>172</v>
      </c>
      <c r="JGP312" s="30" t="s">
        <v>172</v>
      </c>
      <c r="JGQ312" s="30" t="s">
        <v>172</v>
      </c>
      <c r="JGR312" s="30" t="s">
        <v>172</v>
      </c>
      <c r="JGS312" s="30" t="s">
        <v>172</v>
      </c>
      <c r="JGT312" s="30" t="s">
        <v>172</v>
      </c>
      <c r="JGU312" s="30" t="s">
        <v>172</v>
      </c>
      <c r="JGV312" s="30" t="s">
        <v>172</v>
      </c>
      <c r="JGW312" s="30" t="s">
        <v>172</v>
      </c>
      <c r="JGX312" s="30" t="s">
        <v>172</v>
      </c>
      <c r="JGY312" s="30" t="s">
        <v>172</v>
      </c>
      <c r="JGZ312" s="30" t="s">
        <v>172</v>
      </c>
      <c r="JHA312" s="30" t="s">
        <v>172</v>
      </c>
      <c r="JHB312" s="30" t="s">
        <v>172</v>
      </c>
      <c r="JHC312" s="30" t="s">
        <v>172</v>
      </c>
      <c r="JHD312" s="30" t="s">
        <v>172</v>
      </c>
      <c r="JHE312" s="30" t="s">
        <v>172</v>
      </c>
      <c r="JHF312" s="30" t="s">
        <v>172</v>
      </c>
      <c r="JHG312" s="30" t="s">
        <v>172</v>
      </c>
      <c r="JHH312" s="30" t="s">
        <v>172</v>
      </c>
      <c r="JHI312" s="30" t="s">
        <v>172</v>
      </c>
      <c r="JHJ312" s="30" t="s">
        <v>172</v>
      </c>
      <c r="JHK312" s="30" t="s">
        <v>172</v>
      </c>
      <c r="JHL312" s="30" t="s">
        <v>172</v>
      </c>
      <c r="JHM312" s="30" t="s">
        <v>172</v>
      </c>
      <c r="JHN312" s="30" t="s">
        <v>172</v>
      </c>
      <c r="JHO312" s="30" t="s">
        <v>172</v>
      </c>
      <c r="JHP312" s="30" t="s">
        <v>172</v>
      </c>
      <c r="JHQ312" s="30" t="s">
        <v>172</v>
      </c>
      <c r="JHR312" s="30" t="s">
        <v>172</v>
      </c>
      <c r="JHS312" s="30" t="s">
        <v>172</v>
      </c>
      <c r="JHT312" s="30" t="s">
        <v>172</v>
      </c>
      <c r="JHU312" s="30" t="s">
        <v>172</v>
      </c>
      <c r="JHV312" s="30" t="s">
        <v>172</v>
      </c>
      <c r="JHW312" s="30" t="s">
        <v>172</v>
      </c>
      <c r="JHX312" s="30" t="s">
        <v>172</v>
      </c>
      <c r="JHY312" s="30" t="s">
        <v>172</v>
      </c>
      <c r="JHZ312" s="30" t="s">
        <v>172</v>
      </c>
      <c r="JIA312" s="30" t="s">
        <v>172</v>
      </c>
      <c r="JIB312" s="30" t="s">
        <v>172</v>
      </c>
      <c r="JIC312" s="30" t="s">
        <v>172</v>
      </c>
      <c r="JID312" s="30" t="s">
        <v>172</v>
      </c>
      <c r="JIE312" s="30" t="s">
        <v>172</v>
      </c>
      <c r="JIF312" s="30" t="s">
        <v>172</v>
      </c>
      <c r="JIG312" s="30" t="s">
        <v>172</v>
      </c>
      <c r="JIH312" s="30" t="s">
        <v>172</v>
      </c>
      <c r="JII312" s="30" t="s">
        <v>172</v>
      </c>
      <c r="JIJ312" s="30" t="s">
        <v>172</v>
      </c>
      <c r="JIK312" s="30" t="s">
        <v>172</v>
      </c>
      <c r="JIL312" s="30" t="s">
        <v>172</v>
      </c>
      <c r="JIM312" s="30" t="s">
        <v>172</v>
      </c>
      <c r="JIN312" s="30" t="s">
        <v>172</v>
      </c>
      <c r="JIO312" s="30" t="s">
        <v>172</v>
      </c>
      <c r="JIP312" s="30" t="s">
        <v>172</v>
      </c>
      <c r="JIQ312" s="30" t="s">
        <v>172</v>
      </c>
      <c r="JIR312" s="30" t="s">
        <v>172</v>
      </c>
      <c r="JIS312" s="30" t="s">
        <v>172</v>
      </c>
      <c r="JIT312" s="30" t="s">
        <v>172</v>
      </c>
      <c r="JIU312" s="30" t="s">
        <v>172</v>
      </c>
      <c r="JIV312" s="30" t="s">
        <v>172</v>
      </c>
      <c r="JIW312" s="30" t="s">
        <v>172</v>
      </c>
      <c r="JIX312" s="30" t="s">
        <v>172</v>
      </c>
      <c r="JIY312" s="30" t="s">
        <v>172</v>
      </c>
      <c r="JIZ312" s="30" t="s">
        <v>172</v>
      </c>
      <c r="JJA312" s="30" t="s">
        <v>172</v>
      </c>
      <c r="JJB312" s="30" t="s">
        <v>172</v>
      </c>
      <c r="JJC312" s="30" t="s">
        <v>172</v>
      </c>
      <c r="JJD312" s="30" t="s">
        <v>172</v>
      </c>
      <c r="JJE312" s="30" t="s">
        <v>172</v>
      </c>
      <c r="JJF312" s="30" t="s">
        <v>172</v>
      </c>
      <c r="JJG312" s="30" t="s">
        <v>172</v>
      </c>
      <c r="JJH312" s="30" t="s">
        <v>172</v>
      </c>
      <c r="JJI312" s="30" t="s">
        <v>172</v>
      </c>
      <c r="JJJ312" s="30" t="s">
        <v>172</v>
      </c>
      <c r="JJK312" s="30" t="s">
        <v>172</v>
      </c>
      <c r="JJL312" s="30" t="s">
        <v>172</v>
      </c>
      <c r="JJM312" s="30" t="s">
        <v>172</v>
      </c>
      <c r="JJN312" s="30" t="s">
        <v>172</v>
      </c>
      <c r="JJO312" s="30" t="s">
        <v>172</v>
      </c>
      <c r="JJP312" s="30" t="s">
        <v>172</v>
      </c>
      <c r="JJQ312" s="30" t="s">
        <v>172</v>
      </c>
      <c r="JJR312" s="30" t="s">
        <v>172</v>
      </c>
      <c r="JJS312" s="30" t="s">
        <v>172</v>
      </c>
      <c r="JJT312" s="30" t="s">
        <v>172</v>
      </c>
      <c r="JJU312" s="30" t="s">
        <v>172</v>
      </c>
      <c r="JJV312" s="30" t="s">
        <v>172</v>
      </c>
      <c r="JJW312" s="30" t="s">
        <v>172</v>
      </c>
      <c r="JJX312" s="30" t="s">
        <v>172</v>
      </c>
      <c r="JJY312" s="30" t="s">
        <v>172</v>
      </c>
      <c r="JJZ312" s="30" t="s">
        <v>172</v>
      </c>
      <c r="JKA312" s="30" t="s">
        <v>172</v>
      </c>
      <c r="JKB312" s="30" t="s">
        <v>172</v>
      </c>
      <c r="JKC312" s="30" t="s">
        <v>172</v>
      </c>
      <c r="JKD312" s="30" t="s">
        <v>172</v>
      </c>
      <c r="JKE312" s="30" t="s">
        <v>172</v>
      </c>
      <c r="JKF312" s="30" t="s">
        <v>172</v>
      </c>
      <c r="JKG312" s="30" t="s">
        <v>172</v>
      </c>
      <c r="JKH312" s="30" t="s">
        <v>172</v>
      </c>
      <c r="JKI312" s="30" t="s">
        <v>172</v>
      </c>
      <c r="JKJ312" s="30" t="s">
        <v>172</v>
      </c>
      <c r="JKK312" s="30" t="s">
        <v>172</v>
      </c>
      <c r="JKL312" s="30" t="s">
        <v>172</v>
      </c>
      <c r="JKM312" s="30" t="s">
        <v>172</v>
      </c>
      <c r="JKN312" s="30" t="s">
        <v>172</v>
      </c>
      <c r="JKO312" s="30" t="s">
        <v>172</v>
      </c>
      <c r="JKP312" s="30" t="s">
        <v>172</v>
      </c>
      <c r="JKQ312" s="30" t="s">
        <v>172</v>
      </c>
      <c r="JKR312" s="30" t="s">
        <v>172</v>
      </c>
      <c r="JKS312" s="30" t="s">
        <v>172</v>
      </c>
      <c r="JKT312" s="30" t="s">
        <v>172</v>
      </c>
      <c r="JKU312" s="30" t="s">
        <v>172</v>
      </c>
      <c r="JKV312" s="30" t="s">
        <v>172</v>
      </c>
      <c r="JKW312" s="30" t="s">
        <v>172</v>
      </c>
      <c r="JKX312" s="30" t="s">
        <v>172</v>
      </c>
      <c r="JKY312" s="30" t="s">
        <v>172</v>
      </c>
      <c r="JKZ312" s="30" t="s">
        <v>172</v>
      </c>
      <c r="JLA312" s="30" t="s">
        <v>172</v>
      </c>
      <c r="JLB312" s="30" t="s">
        <v>172</v>
      </c>
      <c r="JLC312" s="30" t="s">
        <v>172</v>
      </c>
      <c r="JLD312" s="30" t="s">
        <v>172</v>
      </c>
      <c r="JLE312" s="30" t="s">
        <v>172</v>
      </c>
      <c r="JLF312" s="30" t="s">
        <v>172</v>
      </c>
      <c r="JLG312" s="30" t="s">
        <v>172</v>
      </c>
      <c r="JLH312" s="30" t="s">
        <v>172</v>
      </c>
      <c r="JLI312" s="30" t="s">
        <v>172</v>
      </c>
      <c r="JLJ312" s="30" t="s">
        <v>172</v>
      </c>
      <c r="JLK312" s="30" t="s">
        <v>172</v>
      </c>
      <c r="JLL312" s="30" t="s">
        <v>172</v>
      </c>
      <c r="JLM312" s="30" t="s">
        <v>172</v>
      </c>
      <c r="JLN312" s="30" t="s">
        <v>172</v>
      </c>
      <c r="JLO312" s="30" t="s">
        <v>172</v>
      </c>
      <c r="JLP312" s="30" t="s">
        <v>172</v>
      </c>
      <c r="JLQ312" s="30" t="s">
        <v>172</v>
      </c>
      <c r="JLR312" s="30" t="s">
        <v>172</v>
      </c>
      <c r="JLS312" s="30" t="s">
        <v>172</v>
      </c>
      <c r="JLT312" s="30" t="s">
        <v>172</v>
      </c>
      <c r="JLU312" s="30" t="s">
        <v>172</v>
      </c>
      <c r="JLV312" s="30" t="s">
        <v>172</v>
      </c>
      <c r="JLW312" s="30" t="s">
        <v>172</v>
      </c>
      <c r="JLX312" s="30" t="s">
        <v>172</v>
      </c>
      <c r="JLY312" s="30" t="s">
        <v>172</v>
      </c>
      <c r="JLZ312" s="30" t="s">
        <v>172</v>
      </c>
      <c r="JMA312" s="30" t="s">
        <v>172</v>
      </c>
      <c r="JMB312" s="30" t="s">
        <v>172</v>
      </c>
      <c r="JMC312" s="30" t="s">
        <v>172</v>
      </c>
      <c r="JMD312" s="30" t="s">
        <v>172</v>
      </c>
      <c r="JME312" s="30" t="s">
        <v>172</v>
      </c>
      <c r="JMF312" s="30" t="s">
        <v>172</v>
      </c>
      <c r="JMG312" s="30" t="s">
        <v>172</v>
      </c>
      <c r="JMH312" s="30" t="s">
        <v>172</v>
      </c>
      <c r="JMI312" s="30" t="s">
        <v>172</v>
      </c>
      <c r="JMJ312" s="30" t="s">
        <v>172</v>
      </c>
      <c r="JMK312" s="30" t="s">
        <v>172</v>
      </c>
      <c r="JML312" s="30" t="s">
        <v>172</v>
      </c>
      <c r="JMM312" s="30" t="s">
        <v>172</v>
      </c>
      <c r="JMN312" s="30" t="s">
        <v>172</v>
      </c>
      <c r="JMO312" s="30" t="s">
        <v>172</v>
      </c>
      <c r="JMP312" s="30" t="s">
        <v>172</v>
      </c>
      <c r="JMQ312" s="30" t="s">
        <v>172</v>
      </c>
      <c r="JMR312" s="30" t="s">
        <v>172</v>
      </c>
      <c r="JMS312" s="30" t="s">
        <v>172</v>
      </c>
      <c r="JMT312" s="30" t="s">
        <v>172</v>
      </c>
      <c r="JMU312" s="30" t="s">
        <v>172</v>
      </c>
      <c r="JMV312" s="30" t="s">
        <v>172</v>
      </c>
      <c r="JMW312" s="30" t="s">
        <v>172</v>
      </c>
      <c r="JMX312" s="30" t="s">
        <v>172</v>
      </c>
      <c r="JMY312" s="30" t="s">
        <v>172</v>
      </c>
      <c r="JMZ312" s="30" t="s">
        <v>172</v>
      </c>
      <c r="JNA312" s="30" t="s">
        <v>172</v>
      </c>
      <c r="JNB312" s="30" t="s">
        <v>172</v>
      </c>
      <c r="JNC312" s="30" t="s">
        <v>172</v>
      </c>
      <c r="JND312" s="30" t="s">
        <v>172</v>
      </c>
      <c r="JNE312" s="30" t="s">
        <v>172</v>
      </c>
      <c r="JNF312" s="30" t="s">
        <v>172</v>
      </c>
      <c r="JNG312" s="30" t="s">
        <v>172</v>
      </c>
      <c r="JNH312" s="30" t="s">
        <v>172</v>
      </c>
      <c r="JNI312" s="30" t="s">
        <v>172</v>
      </c>
      <c r="JNJ312" s="30" t="s">
        <v>172</v>
      </c>
      <c r="JNK312" s="30" t="s">
        <v>172</v>
      </c>
      <c r="JNL312" s="30" t="s">
        <v>172</v>
      </c>
      <c r="JNM312" s="30" t="s">
        <v>172</v>
      </c>
      <c r="JNN312" s="30" t="s">
        <v>172</v>
      </c>
      <c r="JNO312" s="30" t="s">
        <v>172</v>
      </c>
      <c r="JNP312" s="30" t="s">
        <v>172</v>
      </c>
      <c r="JNQ312" s="30" t="s">
        <v>172</v>
      </c>
      <c r="JNR312" s="30" t="s">
        <v>172</v>
      </c>
      <c r="JNS312" s="30" t="s">
        <v>172</v>
      </c>
      <c r="JNT312" s="30" t="s">
        <v>172</v>
      </c>
      <c r="JNU312" s="30" t="s">
        <v>172</v>
      </c>
      <c r="JNV312" s="30" t="s">
        <v>172</v>
      </c>
      <c r="JNW312" s="30" t="s">
        <v>172</v>
      </c>
      <c r="JNX312" s="30" t="s">
        <v>172</v>
      </c>
      <c r="JNY312" s="30" t="s">
        <v>172</v>
      </c>
      <c r="JNZ312" s="30" t="s">
        <v>172</v>
      </c>
      <c r="JOA312" s="30" t="s">
        <v>172</v>
      </c>
      <c r="JOB312" s="30" t="s">
        <v>172</v>
      </c>
      <c r="JOC312" s="30" t="s">
        <v>172</v>
      </c>
      <c r="JOD312" s="30" t="s">
        <v>172</v>
      </c>
      <c r="JOE312" s="30" t="s">
        <v>172</v>
      </c>
      <c r="JOF312" s="30" t="s">
        <v>172</v>
      </c>
      <c r="JOG312" s="30" t="s">
        <v>172</v>
      </c>
      <c r="JOH312" s="30" t="s">
        <v>172</v>
      </c>
      <c r="JOI312" s="30" t="s">
        <v>172</v>
      </c>
      <c r="JOJ312" s="30" t="s">
        <v>172</v>
      </c>
      <c r="JOK312" s="30" t="s">
        <v>172</v>
      </c>
      <c r="JOL312" s="30" t="s">
        <v>172</v>
      </c>
      <c r="JOM312" s="30" t="s">
        <v>172</v>
      </c>
      <c r="JON312" s="30" t="s">
        <v>172</v>
      </c>
      <c r="JOO312" s="30" t="s">
        <v>172</v>
      </c>
      <c r="JOP312" s="30" t="s">
        <v>172</v>
      </c>
      <c r="JOQ312" s="30" t="s">
        <v>172</v>
      </c>
      <c r="JOR312" s="30" t="s">
        <v>172</v>
      </c>
      <c r="JOS312" s="30" t="s">
        <v>172</v>
      </c>
      <c r="JOT312" s="30" t="s">
        <v>172</v>
      </c>
      <c r="JOU312" s="30" t="s">
        <v>172</v>
      </c>
      <c r="JOV312" s="30" t="s">
        <v>172</v>
      </c>
      <c r="JOW312" s="30" t="s">
        <v>172</v>
      </c>
      <c r="JOX312" s="30" t="s">
        <v>172</v>
      </c>
      <c r="JOY312" s="30" t="s">
        <v>172</v>
      </c>
      <c r="JOZ312" s="30" t="s">
        <v>172</v>
      </c>
      <c r="JPA312" s="30" t="s">
        <v>172</v>
      </c>
      <c r="JPB312" s="30" t="s">
        <v>172</v>
      </c>
      <c r="JPC312" s="30" t="s">
        <v>172</v>
      </c>
      <c r="JPD312" s="30" t="s">
        <v>172</v>
      </c>
      <c r="JPE312" s="30" t="s">
        <v>172</v>
      </c>
      <c r="JPF312" s="30" t="s">
        <v>172</v>
      </c>
      <c r="JPG312" s="30" t="s">
        <v>172</v>
      </c>
      <c r="JPH312" s="30" t="s">
        <v>172</v>
      </c>
      <c r="JPI312" s="30" t="s">
        <v>172</v>
      </c>
      <c r="JPJ312" s="30" t="s">
        <v>172</v>
      </c>
      <c r="JPK312" s="30" t="s">
        <v>172</v>
      </c>
      <c r="JPL312" s="30" t="s">
        <v>172</v>
      </c>
      <c r="JPM312" s="30" t="s">
        <v>172</v>
      </c>
      <c r="JPN312" s="30" t="s">
        <v>172</v>
      </c>
      <c r="JPO312" s="30" t="s">
        <v>172</v>
      </c>
      <c r="JPP312" s="30" t="s">
        <v>172</v>
      </c>
      <c r="JPQ312" s="30" t="s">
        <v>172</v>
      </c>
      <c r="JPR312" s="30" t="s">
        <v>172</v>
      </c>
      <c r="JPS312" s="30" t="s">
        <v>172</v>
      </c>
      <c r="JPT312" s="30" t="s">
        <v>172</v>
      </c>
      <c r="JPU312" s="30" t="s">
        <v>172</v>
      </c>
      <c r="JPV312" s="30" t="s">
        <v>172</v>
      </c>
      <c r="JPW312" s="30" t="s">
        <v>172</v>
      </c>
      <c r="JPX312" s="30" t="s">
        <v>172</v>
      </c>
      <c r="JPY312" s="30" t="s">
        <v>172</v>
      </c>
      <c r="JPZ312" s="30" t="s">
        <v>172</v>
      </c>
      <c r="JQA312" s="30" t="s">
        <v>172</v>
      </c>
      <c r="JQB312" s="30" t="s">
        <v>172</v>
      </c>
      <c r="JQC312" s="30" t="s">
        <v>172</v>
      </c>
      <c r="JQD312" s="30" t="s">
        <v>172</v>
      </c>
      <c r="JQE312" s="30" t="s">
        <v>172</v>
      </c>
      <c r="JQF312" s="30" t="s">
        <v>172</v>
      </c>
      <c r="JQG312" s="30" t="s">
        <v>172</v>
      </c>
      <c r="JQH312" s="30" t="s">
        <v>172</v>
      </c>
      <c r="JQI312" s="30" t="s">
        <v>172</v>
      </c>
      <c r="JQJ312" s="30" t="s">
        <v>172</v>
      </c>
      <c r="JQK312" s="30" t="s">
        <v>172</v>
      </c>
      <c r="JQL312" s="30" t="s">
        <v>172</v>
      </c>
      <c r="JQM312" s="30" t="s">
        <v>172</v>
      </c>
      <c r="JQN312" s="30" t="s">
        <v>172</v>
      </c>
      <c r="JQO312" s="30" t="s">
        <v>172</v>
      </c>
      <c r="JQP312" s="30" t="s">
        <v>172</v>
      </c>
      <c r="JQQ312" s="30" t="s">
        <v>172</v>
      </c>
      <c r="JQR312" s="30" t="s">
        <v>172</v>
      </c>
      <c r="JQS312" s="30" t="s">
        <v>172</v>
      </c>
      <c r="JQT312" s="30" t="s">
        <v>172</v>
      </c>
      <c r="JQU312" s="30" t="s">
        <v>172</v>
      </c>
      <c r="JQV312" s="30" t="s">
        <v>172</v>
      </c>
      <c r="JQW312" s="30" t="s">
        <v>172</v>
      </c>
      <c r="JQX312" s="30" t="s">
        <v>172</v>
      </c>
      <c r="JQY312" s="30" t="s">
        <v>172</v>
      </c>
      <c r="JQZ312" s="30" t="s">
        <v>172</v>
      </c>
      <c r="JRA312" s="30" t="s">
        <v>172</v>
      </c>
      <c r="JRB312" s="30" t="s">
        <v>172</v>
      </c>
      <c r="JRC312" s="30" t="s">
        <v>172</v>
      </c>
      <c r="JRD312" s="30" t="s">
        <v>172</v>
      </c>
      <c r="JRE312" s="30" t="s">
        <v>172</v>
      </c>
      <c r="JRF312" s="30" t="s">
        <v>172</v>
      </c>
      <c r="JRG312" s="30" t="s">
        <v>172</v>
      </c>
      <c r="JRH312" s="30" t="s">
        <v>172</v>
      </c>
      <c r="JRI312" s="30" t="s">
        <v>172</v>
      </c>
      <c r="JRJ312" s="30" t="s">
        <v>172</v>
      </c>
      <c r="JRK312" s="30" t="s">
        <v>172</v>
      </c>
      <c r="JRL312" s="30" t="s">
        <v>172</v>
      </c>
      <c r="JRM312" s="30" t="s">
        <v>172</v>
      </c>
      <c r="JRN312" s="30" t="s">
        <v>172</v>
      </c>
      <c r="JRO312" s="30" t="s">
        <v>172</v>
      </c>
      <c r="JRP312" s="30" t="s">
        <v>172</v>
      </c>
      <c r="JRQ312" s="30" t="s">
        <v>172</v>
      </c>
      <c r="JRR312" s="30" t="s">
        <v>172</v>
      </c>
      <c r="JRS312" s="30" t="s">
        <v>172</v>
      </c>
      <c r="JRT312" s="30" t="s">
        <v>172</v>
      </c>
      <c r="JRU312" s="30" t="s">
        <v>172</v>
      </c>
      <c r="JRV312" s="30" t="s">
        <v>172</v>
      </c>
      <c r="JRW312" s="30" t="s">
        <v>172</v>
      </c>
      <c r="JRX312" s="30" t="s">
        <v>172</v>
      </c>
      <c r="JRY312" s="30" t="s">
        <v>172</v>
      </c>
      <c r="JRZ312" s="30" t="s">
        <v>172</v>
      </c>
      <c r="JSA312" s="30" t="s">
        <v>172</v>
      </c>
      <c r="JSB312" s="30" t="s">
        <v>172</v>
      </c>
      <c r="JSC312" s="30" t="s">
        <v>172</v>
      </c>
      <c r="JSD312" s="30" t="s">
        <v>172</v>
      </c>
      <c r="JSE312" s="30" t="s">
        <v>172</v>
      </c>
      <c r="JSF312" s="30" t="s">
        <v>172</v>
      </c>
      <c r="JSG312" s="30" t="s">
        <v>172</v>
      </c>
      <c r="JSH312" s="30" t="s">
        <v>172</v>
      </c>
      <c r="JSI312" s="30" t="s">
        <v>172</v>
      </c>
      <c r="JSJ312" s="30" t="s">
        <v>172</v>
      </c>
      <c r="JSK312" s="30" t="s">
        <v>172</v>
      </c>
      <c r="JSL312" s="30" t="s">
        <v>172</v>
      </c>
      <c r="JSM312" s="30" t="s">
        <v>172</v>
      </c>
      <c r="JSN312" s="30" t="s">
        <v>172</v>
      </c>
      <c r="JSO312" s="30" t="s">
        <v>172</v>
      </c>
      <c r="JSP312" s="30" t="s">
        <v>172</v>
      </c>
      <c r="JSQ312" s="30" t="s">
        <v>172</v>
      </c>
      <c r="JSR312" s="30" t="s">
        <v>172</v>
      </c>
      <c r="JSS312" s="30" t="s">
        <v>172</v>
      </c>
      <c r="JST312" s="30" t="s">
        <v>172</v>
      </c>
      <c r="JSU312" s="30" t="s">
        <v>172</v>
      </c>
      <c r="JSV312" s="30" t="s">
        <v>172</v>
      </c>
      <c r="JSW312" s="30" t="s">
        <v>172</v>
      </c>
      <c r="JSX312" s="30" t="s">
        <v>172</v>
      </c>
      <c r="JSY312" s="30" t="s">
        <v>172</v>
      </c>
      <c r="JSZ312" s="30" t="s">
        <v>172</v>
      </c>
      <c r="JTA312" s="30" t="s">
        <v>172</v>
      </c>
      <c r="JTB312" s="30" t="s">
        <v>172</v>
      </c>
      <c r="JTC312" s="30" t="s">
        <v>172</v>
      </c>
      <c r="JTD312" s="30" t="s">
        <v>172</v>
      </c>
      <c r="JTE312" s="30" t="s">
        <v>172</v>
      </c>
      <c r="JTF312" s="30" t="s">
        <v>172</v>
      </c>
      <c r="JTG312" s="30" t="s">
        <v>172</v>
      </c>
      <c r="JTH312" s="30" t="s">
        <v>172</v>
      </c>
      <c r="JTI312" s="30" t="s">
        <v>172</v>
      </c>
      <c r="JTJ312" s="30" t="s">
        <v>172</v>
      </c>
      <c r="JTK312" s="30" t="s">
        <v>172</v>
      </c>
      <c r="JTL312" s="30" t="s">
        <v>172</v>
      </c>
      <c r="JTM312" s="30" t="s">
        <v>172</v>
      </c>
      <c r="JTN312" s="30" t="s">
        <v>172</v>
      </c>
      <c r="JTO312" s="30" t="s">
        <v>172</v>
      </c>
      <c r="JTP312" s="30" t="s">
        <v>172</v>
      </c>
      <c r="JTQ312" s="30" t="s">
        <v>172</v>
      </c>
      <c r="JTR312" s="30" t="s">
        <v>172</v>
      </c>
      <c r="JTS312" s="30" t="s">
        <v>172</v>
      </c>
      <c r="JTT312" s="30" t="s">
        <v>172</v>
      </c>
      <c r="JTU312" s="30" t="s">
        <v>172</v>
      </c>
      <c r="JTV312" s="30" t="s">
        <v>172</v>
      </c>
      <c r="JTW312" s="30" t="s">
        <v>172</v>
      </c>
      <c r="JTX312" s="30" t="s">
        <v>172</v>
      </c>
      <c r="JTY312" s="30" t="s">
        <v>172</v>
      </c>
      <c r="JTZ312" s="30" t="s">
        <v>172</v>
      </c>
      <c r="JUA312" s="30" t="s">
        <v>172</v>
      </c>
      <c r="JUB312" s="30" t="s">
        <v>172</v>
      </c>
      <c r="JUC312" s="30" t="s">
        <v>172</v>
      </c>
      <c r="JUD312" s="30" t="s">
        <v>172</v>
      </c>
      <c r="JUE312" s="30" t="s">
        <v>172</v>
      </c>
      <c r="JUF312" s="30" t="s">
        <v>172</v>
      </c>
      <c r="JUG312" s="30" t="s">
        <v>172</v>
      </c>
      <c r="JUH312" s="30" t="s">
        <v>172</v>
      </c>
      <c r="JUI312" s="30" t="s">
        <v>172</v>
      </c>
      <c r="JUJ312" s="30" t="s">
        <v>172</v>
      </c>
      <c r="JUK312" s="30" t="s">
        <v>172</v>
      </c>
      <c r="JUL312" s="30" t="s">
        <v>172</v>
      </c>
      <c r="JUM312" s="30" t="s">
        <v>172</v>
      </c>
      <c r="JUN312" s="30" t="s">
        <v>172</v>
      </c>
      <c r="JUO312" s="30" t="s">
        <v>172</v>
      </c>
      <c r="JUP312" s="30" t="s">
        <v>172</v>
      </c>
      <c r="JUQ312" s="30" t="s">
        <v>172</v>
      </c>
      <c r="JUR312" s="30" t="s">
        <v>172</v>
      </c>
      <c r="JUS312" s="30" t="s">
        <v>172</v>
      </c>
      <c r="JUT312" s="30" t="s">
        <v>172</v>
      </c>
      <c r="JUU312" s="30" t="s">
        <v>172</v>
      </c>
      <c r="JUV312" s="30" t="s">
        <v>172</v>
      </c>
      <c r="JUW312" s="30" t="s">
        <v>172</v>
      </c>
      <c r="JUX312" s="30" t="s">
        <v>172</v>
      </c>
      <c r="JUY312" s="30" t="s">
        <v>172</v>
      </c>
      <c r="JUZ312" s="30" t="s">
        <v>172</v>
      </c>
      <c r="JVA312" s="30" t="s">
        <v>172</v>
      </c>
      <c r="JVB312" s="30" t="s">
        <v>172</v>
      </c>
      <c r="JVC312" s="30" t="s">
        <v>172</v>
      </c>
      <c r="JVD312" s="30" t="s">
        <v>172</v>
      </c>
      <c r="JVE312" s="30" t="s">
        <v>172</v>
      </c>
      <c r="JVF312" s="30" t="s">
        <v>172</v>
      </c>
      <c r="JVG312" s="30" t="s">
        <v>172</v>
      </c>
      <c r="JVH312" s="30" t="s">
        <v>172</v>
      </c>
      <c r="JVI312" s="30" t="s">
        <v>172</v>
      </c>
      <c r="JVJ312" s="30" t="s">
        <v>172</v>
      </c>
      <c r="JVK312" s="30" t="s">
        <v>172</v>
      </c>
      <c r="JVL312" s="30" t="s">
        <v>172</v>
      </c>
      <c r="JVM312" s="30" t="s">
        <v>172</v>
      </c>
      <c r="JVN312" s="30" t="s">
        <v>172</v>
      </c>
      <c r="JVO312" s="30" t="s">
        <v>172</v>
      </c>
      <c r="JVP312" s="30" t="s">
        <v>172</v>
      </c>
      <c r="JVQ312" s="30" t="s">
        <v>172</v>
      </c>
      <c r="JVR312" s="30" t="s">
        <v>172</v>
      </c>
      <c r="JVS312" s="30" t="s">
        <v>172</v>
      </c>
      <c r="JVT312" s="30" t="s">
        <v>172</v>
      </c>
      <c r="JVU312" s="30" t="s">
        <v>172</v>
      </c>
      <c r="JVV312" s="30" t="s">
        <v>172</v>
      </c>
      <c r="JVW312" s="30" t="s">
        <v>172</v>
      </c>
      <c r="JVX312" s="30" t="s">
        <v>172</v>
      </c>
      <c r="JVY312" s="30" t="s">
        <v>172</v>
      </c>
      <c r="JVZ312" s="30" t="s">
        <v>172</v>
      </c>
      <c r="JWA312" s="30" t="s">
        <v>172</v>
      </c>
      <c r="JWB312" s="30" t="s">
        <v>172</v>
      </c>
      <c r="JWC312" s="30" t="s">
        <v>172</v>
      </c>
      <c r="JWD312" s="30" t="s">
        <v>172</v>
      </c>
      <c r="JWE312" s="30" t="s">
        <v>172</v>
      </c>
      <c r="JWF312" s="30" t="s">
        <v>172</v>
      </c>
      <c r="JWG312" s="30" t="s">
        <v>172</v>
      </c>
      <c r="JWH312" s="30" t="s">
        <v>172</v>
      </c>
      <c r="JWI312" s="30" t="s">
        <v>172</v>
      </c>
      <c r="JWJ312" s="30" t="s">
        <v>172</v>
      </c>
      <c r="JWK312" s="30" t="s">
        <v>172</v>
      </c>
      <c r="JWL312" s="30" t="s">
        <v>172</v>
      </c>
      <c r="JWM312" s="30" t="s">
        <v>172</v>
      </c>
      <c r="JWN312" s="30" t="s">
        <v>172</v>
      </c>
      <c r="JWO312" s="30" t="s">
        <v>172</v>
      </c>
      <c r="JWP312" s="30" t="s">
        <v>172</v>
      </c>
      <c r="JWQ312" s="30" t="s">
        <v>172</v>
      </c>
      <c r="JWR312" s="30" t="s">
        <v>172</v>
      </c>
      <c r="JWS312" s="30" t="s">
        <v>172</v>
      </c>
      <c r="JWT312" s="30" t="s">
        <v>172</v>
      </c>
      <c r="JWU312" s="30" t="s">
        <v>172</v>
      </c>
      <c r="JWV312" s="30" t="s">
        <v>172</v>
      </c>
      <c r="JWW312" s="30" t="s">
        <v>172</v>
      </c>
      <c r="JWX312" s="30" t="s">
        <v>172</v>
      </c>
      <c r="JWY312" s="30" t="s">
        <v>172</v>
      </c>
      <c r="JWZ312" s="30" t="s">
        <v>172</v>
      </c>
      <c r="JXA312" s="30" t="s">
        <v>172</v>
      </c>
      <c r="JXB312" s="30" t="s">
        <v>172</v>
      </c>
      <c r="JXC312" s="30" t="s">
        <v>172</v>
      </c>
      <c r="JXD312" s="30" t="s">
        <v>172</v>
      </c>
      <c r="JXE312" s="30" t="s">
        <v>172</v>
      </c>
      <c r="JXF312" s="30" t="s">
        <v>172</v>
      </c>
      <c r="JXG312" s="30" t="s">
        <v>172</v>
      </c>
      <c r="JXH312" s="30" t="s">
        <v>172</v>
      </c>
      <c r="JXI312" s="30" t="s">
        <v>172</v>
      </c>
      <c r="JXJ312" s="30" t="s">
        <v>172</v>
      </c>
      <c r="JXK312" s="30" t="s">
        <v>172</v>
      </c>
      <c r="JXL312" s="30" t="s">
        <v>172</v>
      </c>
      <c r="JXM312" s="30" t="s">
        <v>172</v>
      </c>
      <c r="JXN312" s="30" t="s">
        <v>172</v>
      </c>
      <c r="JXO312" s="30" t="s">
        <v>172</v>
      </c>
      <c r="JXP312" s="30" t="s">
        <v>172</v>
      </c>
      <c r="JXQ312" s="30" t="s">
        <v>172</v>
      </c>
      <c r="JXR312" s="30" t="s">
        <v>172</v>
      </c>
      <c r="JXS312" s="30" t="s">
        <v>172</v>
      </c>
      <c r="JXT312" s="30" t="s">
        <v>172</v>
      </c>
      <c r="JXU312" s="30" t="s">
        <v>172</v>
      </c>
      <c r="JXV312" s="30" t="s">
        <v>172</v>
      </c>
      <c r="JXW312" s="30" t="s">
        <v>172</v>
      </c>
      <c r="JXX312" s="30" t="s">
        <v>172</v>
      </c>
      <c r="JXY312" s="30" t="s">
        <v>172</v>
      </c>
      <c r="JXZ312" s="30" t="s">
        <v>172</v>
      </c>
      <c r="JYA312" s="30" t="s">
        <v>172</v>
      </c>
      <c r="JYB312" s="30" t="s">
        <v>172</v>
      </c>
      <c r="JYC312" s="30" t="s">
        <v>172</v>
      </c>
      <c r="JYD312" s="30" t="s">
        <v>172</v>
      </c>
      <c r="JYE312" s="30" t="s">
        <v>172</v>
      </c>
      <c r="JYF312" s="30" t="s">
        <v>172</v>
      </c>
      <c r="JYG312" s="30" t="s">
        <v>172</v>
      </c>
      <c r="JYH312" s="30" t="s">
        <v>172</v>
      </c>
      <c r="JYI312" s="30" t="s">
        <v>172</v>
      </c>
      <c r="JYJ312" s="30" t="s">
        <v>172</v>
      </c>
      <c r="JYK312" s="30" t="s">
        <v>172</v>
      </c>
      <c r="JYL312" s="30" t="s">
        <v>172</v>
      </c>
      <c r="JYM312" s="30" t="s">
        <v>172</v>
      </c>
      <c r="JYN312" s="30" t="s">
        <v>172</v>
      </c>
      <c r="JYO312" s="30" t="s">
        <v>172</v>
      </c>
      <c r="JYP312" s="30" t="s">
        <v>172</v>
      </c>
      <c r="JYQ312" s="30" t="s">
        <v>172</v>
      </c>
      <c r="JYR312" s="30" t="s">
        <v>172</v>
      </c>
      <c r="JYS312" s="30" t="s">
        <v>172</v>
      </c>
      <c r="JYT312" s="30" t="s">
        <v>172</v>
      </c>
      <c r="JYU312" s="30" t="s">
        <v>172</v>
      </c>
      <c r="JYV312" s="30" t="s">
        <v>172</v>
      </c>
      <c r="JYW312" s="30" t="s">
        <v>172</v>
      </c>
      <c r="JYX312" s="30" t="s">
        <v>172</v>
      </c>
      <c r="JYY312" s="30" t="s">
        <v>172</v>
      </c>
      <c r="JYZ312" s="30" t="s">
        <v>172</v>
      </c>
      <c r="JZA312" s="30" t="s">
        <v>172</v>
      </c>
      <c r="JZB312" s="30" t="s">
        <v>172</v>
      </c>
      <c r="JZC312" s="30" t="s">
        <v>172</v>
      </c>
      <c r="JZD312" s="30" t="s">
        <v>172</v>
      </c>
      <c r="JZE312" s="30" t="s">
        <v>172</v>
      </c>
      <c r="JZF312" s="30" t="s">
        <v>172</v>
      </c>
      <c r="JZG312" s="30" t="s">
        <v>172</v>
      </c>
      <c r="JZH312" s="30" t="s">
        <v>172</v>
      </c>
      <c r="JZI312" s="30" t="s">
        <v>172</v>
      </c>
      <c r="JZJ312" s="30" t="s">
        <v>172</v>
      </c>
      <c r="JZK312" s="30" t="s">
        <v>172</v>
      </c>
      <c r="JZL312" s="30" t="s">
        <v>172</v>
      </c>
      <c r="JZM312" s="30" t="s">
        <v>172</v>
      </c>
      <c r="JZN312" s="30" t="s">
        <v>172</v>
      </c>
      <c r="JZO312" s="30" t="s">
        <v>172</v>
      </c>
      <c r="JZP312" s="30" t="s">
        <v>172</v>
      </c>
      <c r="JZQ312" s="30" t="s">
        <v>172</v>
      </c>
      <c r="JZR312" s="30" t="s">
        <v>172</v>
      </c>
      <c r="JZS312" s="30" t="s">
        <v>172</v>
      </c>
      <c r="JZT312" s="30" t="s">
        <v>172</v>
      </c>
      <c r="JZU312" s="30" t="s">
        <v>172</v>
      </c>
      <c r="JZV312" s="30" t="s">
        <v>172</v>
      </c>
      <c r="JZW312" s="30" t="s">
        <v>172</v>
      </c>
      <c r="JZX312" s="30" t="s">
        <v>172</v>
      </c>
      <c r="JZY312" s="30" t="s">
        <v>172</v>
      </c>
      <c r="JZZ312" s="30" t="s">
        <v>172</v>
      </c>
      <c r="KAA312" s="30" t="s">
        <v>172</v>
      </c>
      <c r="KAB312" s="30" t="s">
        <v>172</v>
      </c>
      <c r="KAC312" s="30" t="s">
        <v>172</v>
      </c>
      <c r="KAD312" s="30" t="s">
        <v>172</v>
      </c>
      <c r="KAE312" s="30" t="s">
        <v>172</v>
      </c>
      <c r="KAF312" s="30" t="s">
        <v>172</v>
      </c>
      <c r="KAG312" s="30" t="s">
        <v>172</v>
      </c>
      <c r="KAH312" s="30" t="s">
        <v>172</v>
      </c>
      <c r="KAI312" s="30" t="s">
        <v>172</v>
      </c>
      <c r="KAJ312" s="30" t="s">
        <v>172</v>
      </c>
      <c r="KAK312" s="30" t="s">
        <v>172</v>
      </c>
      <c r="KAL312" s="30" t="s">
        <v>172</v>
      </c>
      <c r="KAM312" s="30" t="s">
        <v>172</v>
      </c>
      <c r="KAN312" s="30" t="s">
        <v>172</v>
      </c>
      <c r="KAO312" s="30" t="s">
        <v>172</v>
      </c>
      <c r="KAP312" s="30" t="s">
        <v>172</v>
      </c>
      <c r="KAQ312" s="30" t="s">
        <v>172</v>
      </c>
      <c r="KAR312" s="30" t="s">
        <v>172</v>
      </c>
      <c r="KAS312" s="30" t="s">
        <v>172</v>
      </c>
      <c r="KAT312" s="30" t="s">
        <v>172</v>
      </c>
      <c r="KAU312" s="30" t="s">
        <v>172</v>
      </c>
      <c r="KAV312" s="30" t="s">
        <v>172</v>
      </c>
      <c r="KAW312" s="30" t="s">
        <v>172</v>
      </c>
      <c r="KAX312" s="30" t="s">
        <v>172</v>
      </c>
      <c r="KAY312" s="30" t="s">
        <v>172</v>
      </c>
      <c r="KAZ312" s="30" t="s">
        <v>172</v>
      </c>
      <c r="KBA312" s="30" t="s">
        <v>172</v>
      </c>
      <c r="KBB312" s="30" t="s">
        <v>172</v>
      </c>
      <c r="KBC312" s="30" t="s">
        <v>172</v>
      </c>
      <c r="KBD312" s="30" t="s">
        <v>172</v>
      </c>
      <c r="KBE312" s="30" t="s">
        <v>172</v>
      </c>
      <c r="KBF312" s="30" t="s">
        <v>172</v>
      </c>
      <c r="KBG312" s="30" t="s">
        <v>172</v>
      </c>
      <c r="KBH312" s="30" t="s">
        <v>172</v>
      </c>
      <c r="KBI312" s="30" t="s">
        <v>172</v>
      </c>
      <c r="KBJ312" s="30" t="s">
        <v>172</v>
      </c>
      <c r="KBK312" s="30" t="s">
        <v>172</v>
      </c>
      <c r="KBL312" s="30" t="s">
        <v>172</v>
      </c>
      <c r="KBM312" s="30" t="s">
        <v>172</v>
      </c>
      <c r="KBN312" s="30" t="s">
        <v>172</v>
      </c>
      <c r="KBO312" s="30" t="s">
        <v>172</v>
      </c>
      <c r="KBP312" s="30" t="s">
        <v>172</v>
      </c>
      <c r="KBQ312" s="30" t="s">
        <v>172</v>
      </c>
      <c r="KBR312" s="30" t="s">
        <v>172</v>
      </c>
      <c r="KBS312" s="30" t="s">
        <v>172</v>
      </c>
      <c r="KBT312" s="30" t="s">
        <v>172</v>
      </c>
      <c r="KBU312" s="30" t="s">
        <v>172</v>
      </c>
      <c r="KBV312" s="30" t="s">
        <v>172</v>
      </c>
      <c r="KBW312" s="30" t="s">
        <v>172</v>
      </c>
      <c r="KBX312" s="30" t="s">
        <v>172</v>
      </c>
      <c r="KBY312" s="30" t="s">
        <v>172</v>
      </c>
      <c r="KBZ312" s="30" t="s">
        <v>172</v>
      </c>
      <c r="KCA312" s="30" t="s">
        <v>172</v>
      </c>
      <c r="KCB312" s="30" t="s">
        <v>172</v>
      </c>
      <c r="KCC312" s="30" t="s">
        <v>172</v>
      </c>
      <c r="KCD312" s="30" t="s">
        <v>172</v>
      </c>
      <c r="KCE312" s="30" t="s">
        <v>172</v>
      </c>
      <c r="KCF312" s="30" t="s">
        <v>172</v>
      </c>
      <c r="KCG312" s="30" t="s">
        <v>172</v>
      </c>
      <c r="KCH312" s="30" t="s">
        <v>172</v>
      </c>
      <c r="KCI312" s="30" t="s">
        <v>172</v>
      </c>
      <c r="KCJ312" s="30" t="s">
        <v>172</v>
      </c>
      <c r="KCK312" s="30" t="s">
        <v>172</v>
      </c>
      <c r="KCL312" s="30" t="s">
        <v>172</v>
      </c>
      <c r="KCM312" s="30" t="s">
        <v>172</v>
      </c>
      <c r="KCN312" s="30" t="s">
        <v>172</v>
      </c>
      <c r="KCO312" s="30" t="s">
        <v>172</v>
      </c>
      <c r="KCP312" s="30" t="s">
        <v>172</v>
      </c>
      <c r="KCQ312" s="30" t="s">
        <v>172</v>
      </c>
      <c r="KCR312" s="30" t="s">
        <v>172</v>
      </c>
      <c r="KCS312" s="30" t="s">
        <v>172</v>
      </c>
      <c r="KCT312" s="30" t="s">
        <v>172</v>
      </c>
      <c r="KCU312" s="30" t="s">
        <v>172</v>
      </c>
      <c r="KCV312" s="30" t="s">
        <v>172</v>
      </c>
      <c r="KCW312" s="30" t="s">
        <v>172</v>
      </c>
      <c r="KCX312" s="30" t="s">
        <v>172</v>
      </c>
      <c r="KCY312" s="30" t="s">
        <v>172</v>
      </c>
      <c r="KCZ312" s="30" t="s">
        <v>172</v>
      </c>
      <c r="KDA312" s="30" t="s">
        <v>172</v>
      </c>
      <c r="KDB312" s="30" t="s">
        <v>172</v>
      </c>
      <c r="KDC312" s="30" t="s">
        <v>172</v>
      </c>
      <c r="KDD312" s="30" t="s">
        <v>172</v>
      </c>
      <c r="KDE312" s="30" t="s">
        <v>172</v>
      </c>
      <c r="KDF312" s="30" t="s">
        <v>172</v>
      </c>
      <c r="KDG312" s="30" t="s">
        <v>172</v>
      </c>
      <c r="KDH312" s="30" t="s">
        <v>172</v>
      </c>
      <c r="KDI312" s="30" t="s">
        <v>172</v>
      </c>
      <c r="KDJ312" s="30" t="s">
        <v>172</v>
      </c>
      <c r="KDK312" s="30" t="s">
        <v>172</v>
      </c>
      <c r="KDL312" s="30" t="s">
        <v>172</v>
      </c>
      <c r="KDM312" s="30" t="s">
        <v>172</v>
      </c>
      <c r="KDN312" s="30" t="s">
        <v>172</v>
      </c>
      <c r="KDO312" s="30" t="s">
        <v>172</v>
      </c>
      <c r="KDP312" s="30" t="s">
        <v>172</v>
      </c>
      <c r="KDQ312" s="30" t="s">
        <v>172</v>
      </c>
      <c r="KDR312" s="30" t="s">
        <v>172</v>
      </c>
      <c r="KDS312" s="30" t="s">
        <v>172</v>
      </c>
      <c r="KDT312" s="30" t="s">
        <v>172</v>
      </c>
      <c r="KDU312" s="30" t="s">
        <v>172</v>
      </c>
      <c r="KDV312" s="30" t="s">
        <v>172</v>
      </c>
      <c r="KDW312" s="30" t="s">
        <v>172</v>
      </c>
      <c r="KDX312" s="30" t="s">
        <v>172</v>
      </c>
      <c r="KDY312" s="30" t="s">
        <v>172</v>
      </c>
      <c r="KDZ312" s="30" t="s">
        <v>172</v>
      </c>
      <c r="KEA312" s="30" t="s">
        <v>172</v>
      </c>
      <c r="KEB312" s="30" t="s">
        <v>172</v>
      </c>
      <c r="KEC312" s="30" t="s">
        <v>172</v>
      </c>
      <c r="KED312" s="30" t="s">
        <v>172</v>
      </c>
      <c r="KEE312" s="30" t="s">
        <v>172</v>
      </c>
      <c r="KEF312" s="30" t="s">
        <v>172</v>
      </c>
      <c r="KEG312" s="30" t="s">
        <v>172</v>
      </c>
      <c r="KEH312" s="30" t="s">
        <v>172</v>
      </c>
      <c r="KEI312" s="30" t="s">
        <v>172</v>
      </c>
      <c r="KEJ312" s="30" t="s">
        <v>172</v>
      </c>
      <c r="KEK312" s="30" t="s">
        <v>172</v>
      </c>
      <c r="KEL312" s="30" t="s">
        <v>172</v>
      </c>
      <c r="KEM312" s="30" t="s">
        <v>172</v>
      </c>
      <c r="KEN312" s="30" t="s">
        <v>172</v>
      </c>
      <c r="KEO312" s="30" t="s">
        <v>172</v>
      </c>
      <c r="KEP312" s="30" t="s">
        <v>172</v>
      </c>
      <c r="KEQ312" s="30" t="s">
        <v>172</v>
      </c>
      <c r="KER312" s="30" t="s">
        <v>172</v>
      </c>
      <c r="KES312" s="30" t="s">
        <v>172</v>
      </c>
      <c r="KET312" s="30" t="s">
        <v>172</v>
      </c>
      <c r="KEU312" s="30" t="s">
        <v>172</v>
      </c>
      <c r="KEV312" s="30" t="s">
        <v>172</v>
      </c>
      <c r="KEW312" s="30" t="s">
        <v>172</v>
      </c>
      <c r="KEX312" s="30" t="s">
        <v>172</v>
      </c>
      <c r="KEY312" s="30" t="s">
        <v>172</v>
      </c>
      <c r="KEZ312" s="30" t="s">
        <v>172</v>
      </c>
      <c r="KFA312" s="30" t="s">
        <v>172</v>
      </c>
      <c r="KFB312" s="30" t="s">
        <v>172</v>
      </c>
      <c r="KFC312" s="30" t="s">
        <v>172</v>
      </c>
      <c r="KFD312" s="30" t="s">
        <v>172</v>
      </c>
      <c r="KFE312" s="30" t="s">
        <v>172</v>
      </c>
      <c r="KFF312" s="30" t="s">
        <v>172</v>
      </c>
      <c r="KFG312" s="30" t="s">
        <v>172</v>
      </c>
      <c r="KFH312" s="30" t="s">
        <v>172</v>
      </c>
      <c r="KFI312" s="30" t="s">
        <v>172</v>
      </c>
      <c r="KFJ312" s="30" t="s">
        <v>172</v>
      </c>
      <c r="KFK312" s="30" t="s">
        <v>172</v>
      </c>
      <c r="KFL312" s="30" t="s">
        <v>172</v>
      </c>
      <c r="KFM312" s="30" t="s">
        <v>172</v>
      </c>
      <c r="KFN312" s="30" t="s">
        <v>172</v>
      </c>
      <c r="KFO312" s="30" t="s">
        <v>172</v>
      </c>
      <c r="KFP312" s="30" t="s">
        <v>172</v>
      </c>
      <c r="KFQ312" s="30" t="s">
        <v>172</v>
      </c>
      <c r="KFR312" s="30" t="s">
        <v>172</v>
      </c>
      <c r="KFS312" s="30" t="s">
        <v>172</v>
      </c>
      <c r="KFT312" s="30" t="s">
        <v>172</v>
      </c>
      <c r="KFU312" s="30" t="s">
        <v>172</v>
      </c>
      <c r="KFV312" s="30" t="s">
        <v>172</v>
      </c>
      <c r="KFW312" s="30" t="s">
        <v>172</v>
      </c>
      <c r="KFX312" s="30" t="s">
        <v>172</v>
      </c>
      <c r="KFY312" s="30" t="s">
        <v>172</v>
      </c>
      <c r="KFZ312" s="30" t="s">
        <v>172</v>
      </c>
      <c r="KGA312" s="30" t="s">
        <v>172</v>
      </c>
      <c r="KGB312" s="30" t="s">
        <v>172</v>
      </c>
      <c r="KGC312" s="30" t="s">
        <v>172</v>
      </c>
      <c r="KGD312" s="30" t="s">
        <v>172</v>
      </c>
      <c r="KGE312" s="30" t="s">
        <v>172</v>
      </c>
      <c r="KGF312" s="30" t="s">
        <v>172</v>
      </c>
      <c r="KGG312" s="30" t="s">
        <v>172</v>
      </c>
      <c r="KGH312" s="30" t="s">
        <v>172</v>
      </c>
      <c r="KGI312" s="30" t="s">
        <v>172</v>
      </c>
      <c r="KGJ312" s="30" t="s">
        <v>172</v>
      </c>
      <c r="KGK312" s="30" t="s">
        <v>172</v>
      </c>
      <c r="KGL312" s="30" t="s">
        <v>172</v>
      </c>
      <c r="KGM312" s="30" t="s">
        <v>172</v>
      </c>
      <c r="KGN312" s="30" t="s">
        <v>172</v>
      </c>
      <c r="KGO312" s="30" t="s">
        <v>172</v>
      </c>
      <c r="KGP312" s="30" t="s">
        <v>172</v>
      </c>
      <c r="KGQ312" s="30" t="s">
        <v>172</v>
      </c>
      <c r="KGR312" s="30" t="s">
        <v>172</v>
      </c>
      <c r="KGS312" s="30" t="s">
        <v>172</v>
      </c>
      <c r="KGT312" s="30" t="s">
        <v>172</v>
      </c>
      <c r="KGU312" s="30" t="s">
        <v>172</v>
      </c>
      <c r="KGV312" s="30" t="s">
        <v>172</v>
      </c>
      <c r="KGW312" s="30" t="s">
        <v>172</v>
      </c>
      <c r="KGX312" s="30" t="s">
        <v>172</v>
      </c>
      <c r="KGY312" s="30" t="s">
        <v>172</v>
      </c>
      <c r="KGZ312" s="30" t="s">
        <v>172</v>
      </c>
      <c r="KHA312" s="30" t="s">
        <v>172</v>
      </c>
      <c r="KHB312" s="30" t="s">
        <v>172</v>
      </c>
      <c r="KHC312" s="30" t="s">
        <v>172</v>
      </c>
      <c r="KHD312" s="30" t="s">
        <v>172</v>
      </c>
      <c r="KHE312" s="30" t="s">
        <v>172</v>
      </c>
      <c r="KHF312" s="30" t="s">
        <v>172</v>
      </c>
      <c r="KHG312" s="30" t="s">
        <v>172</v>
      </c>
      <c r="KHH312" s="30" t="s">
        <v>172</v>
      </c>
      <c r="KHI312" s="30" t="s">
        <v>172</v>
      </c>
      <c r="KHJ312" s="30" t="s">
        <v>172</v>
      </c>
      <c r="KHK312" s="30" t="s">
        <v>172</v>
      </c>
      <c r="KHL312" s="30" t="s">
        <v>172</v>
      </c>
      <c r="KHM312" s="30" t="s">
        <v>172</v>
      </c>
      <c r="KHN312" s="30" t="s">
        <v>172</v>
      </c>
      <c r="KHO312" s="30" t="s">
        <v>172</v>
      </c>
      <c r="KHP312" s="30" t="s">
        <v>172</v>
      </c>
      <c r="KHQ312" s="30" t="s">
        <v>172</v>
      </c>
      <c r="KHR312" s="30" t="s">
        <v>172</v>
      </c>
      <c r="KHS312" s="30" t="s">
        <v>172</v>
      </c>
      <c r="KHT312" s="30" t="s">
        <v>172</v>
      </c>
      <c r="KHU312" s="30" t="s">
        <v>172</v>
      </c>
      <c r="KHV312" s="30" t="s">
        <v>172</v>
      </c>
      <c r="KHW312" s="30" t="s">
        <v>172</v>
      </c>
      <c r="KHX312" s="30" t="s">
        <v>172</v>
      </c>
      <c r="KHY312" s="30" t="s">
        <v>172</v>
      </c>
      <c r="KHZ312" s="30" t="s">
        <v>172</v>
      </c>
      <c r="KIA312" s="30" t="s">
        <v>172</v>
      </c>
      <c r="KIB312" s="30" t="s">
        <v>172</v>
      </c>
      <c r="KIC312" s="30" t="s">
        <v>172</v>
      </c>
      <c r="KID312" s="30" t="s">
        <v>172</v>
      </c>
      <c r="KIE312" s="30" t="s">
        <v>172</v>
      </c>
      <c r="KIF312" s="30" t="s">
        <v>172</v>
      </c>
      <c r="KIG312" s="30" t="s">
        <v>172</v>
      </c>
      <c r="KIH312" s="30" t="s">
        <v>172</v>
      </c>
      <c r="KII312" s="30" t="s">
        <v>172</v>
      </c>
      <c r="KIJ312" s="30" t="s">
        <v>172</v>
      </c>
      <c r="KIK312" s="30" t="s">
        <v>172</v>
      </c>
      <c r="KIL312" s="30" t="s">
        <v>172</v>
      </c>
      <c r="KIM312" s="30" t="s">
        <v>172</v>
      </c>
      <c r="KIN312" s="30" t="s">
        <v>172</v>
      </c>
      <c r="KIO312" s="30" t="s">
        <v>172</v>
      </c>
      <c r="KIP312" s="30" t="s">
        <v>172</v>
      </c>
      <c r="KIQ312" s="30" t="s">
        <v>172</v>
      </c>
      <c r="KIR312" s="30" t="s">
        <v>172</v>
      </c>
      <c r="KIS312" s="30" t="s">
        <v>172</v>
      </c>
      <c r="KIT312" s="30" t="s">
        <v>172</v>
      </c>
      <c r="KIU312" s="30" t="s">
        <v>172</v>
      </c>
      <c r="KIV312" s="30" t="s">
        <v>172</v>
      </c>
      <c r="KIW312" s="30" t="s">
        <v>172</v>
      </c>
      <c r="KIX312" s="30" t="s">
        <v>172</v>
      </c>
      <c r="KIY312" s="30" t="s">
        <v>172</v>
      </c>
      <c r="KIZ312" s="30" t="s">
        <v>172</v>
      </c>
      <c r="KJA312" s="30" t="s">
        <v>172</v>
      </c>
      <c r="KJB312" s="30" t="s">
        <v>172</v>
      </c>
      <c r="KJC312" s="30" t="s">
        <v>172</v>
      </c>
      <c r="KJD312" s="30" t="s">
        <v>172</v>
      </c>
      <c r="KJE312" s="30" t="s">
        <v>172</v>
      </c>
      <c r="KJF312" s="30" t="s">
        <v>172</v>
      </c>
      <c r="KJG312" s="30" t="s">
        <v>172</v>
      </c>
      <c r="KJH312" s="30" t="s">
        <v>172</v>
      </c>
      <c r="KJI312" s="30" t="s">
        <v>172</v>
      </c>
      <c r="KJJ312" s="30" t="s">
        <v>172</v>
      </c>
      <c r="KJK312" s="30" t="s">
        <v>172</v>
      </c>
      <c r="KJL312" s="30" t="s">
        <v>172</v>
      </c>
      <c r="KJM312" s="30" t="s">
        <v>172</v>
      </c>
      <c r="KJN312" s="30" t="s">
        <v>172</v>
      </c>
      <c r="KJO312" s="30" t="s">
        <v>172</v>
      </c>
      <c r="KJP312" s="30" t="s">
        <v>172</v>
      </c>
      <c r="KJQ312" s="30" t="s">
        <v>172</v>
      </c>
      <c r="KJR312" s="30" t="s">
        <v>172</v>
      </c>
      <c r="KJS312" s="30" t="s">
        <v>172</v>
      </c>
      <c r="KJT312" s="30" t="s">
        <v>172</v>
      </c>
      <c r="KJU312" s="30" t="s">
        <v>172</v>
      </c>
      <c r="KJV312" s="30" t="s">
        <v>172</v>
      </c>
      <c r="KJW312" s="30" t="s">
        <v>172</v>
      </c>
      <c r="KJX312" s="30" t="s">
        <v>172</v>
      </c>
      <c r="KJY312" s="30" t="s">
        <v>172</v>
      </c>
      <c r="KJZ312" s="30" t="s">
        <v>172</v>
      </c>
      <c r="KKA312" s="30" t="s">
        <v>172</v>
      </c>
      <c r="KKB312" s="30" t="s">
        <v>172</v>
      </c>
      <c r="KKC312" s="30" t="s">
        <v>172</v>
      </c>
      <c r="KKD312" s="30" t="s">
        <v>172</v>
      </c>
      <c r="KKE312" s="30" t="s">
        <v>172</v>
      </c>
      <c r="KKF312" s="30" t="s">
        <v>172</v>
      </c>
      <c r="KKG312" s="30" t="s">
        <v>172</v>
      </c>
      <c r="KKH312" s="30" t="s">
        <v>172</v>
      </c>
      <c r="KKI312" s="30" t="s">
        <v>172</v>
      </c>
      <c r="KKJ312" s="30" t="s">
        <v>172</v>
      </c>
      <c r="KKK312" s="30" t="s">
        <v>172</v>
      </c>
      <c r="KKL312" s="30" t="s">
        <v>172</v>
      </c>
      <c r="KKM312" s="30" t="s">
        <v>172</v>
      </c>
      <c r="KKN312" s="30" t="s">
        <v>172</v>
      </c>
      <c r="KKO312" s="30" t="s">
        <v>172</v>
      </c>
      <c r="KKP312" s="30" t="s">
        <v>172</v>
      </c>
      <c r="KKQ312" s="30" t="s">
        <v>172</v>
      </c>
      <c r="KKR312" s="30" t="s">
        <v>172</v>
      </c>
      <c r="KKS312" s="30" t="s">
        <v>172</v>
      </c>
      <c r="KKT312" s="30" t="s">
        <v>172</v>
      </c>
      <c r="KKU312" s="30" t="s">
        <v>172</v>
      </c>
      <c r="KKV312" s="30" t="s">
        <v>172</v>
      </c>
      <c r="KKW312" s="30" t="s">
        <v>172</v>
      </c>
      <c r="KKX312" s="30" t="s">
        <v>172</v>
      </c>
      <c r="KKY312" s="30" t="s">
        <v>172</v>
      </c>
      <c r="KKZ312" s="30" t="s">
        <v>172</v>
      </c>
      <c r="KLA312" s="30" t="s">
        <v>172</v>
      </c>
      <c r="KLB312" s="30" t="s">
        <v>172</v>
      </c>
      <c r="KLC312" s="30" t="s">
        <v>172</v>
      </c>
      <c r="KLD312" s="30" t="s">
        <v>172</v>
      </c>
      <c r="KLE312" s="30" t="s">
        <v>172</v>
      </c>
      <c r="KLF312" s="30" t="s">
        <v>172</v>
      </c>
      <c r="KLG312" s="30" t="s">
        <v>172</v>
      </c>
      <c r="KLH312" s="30" t="s">
        <v>172</v>
      </c>
      <c r="KLI312" s="30" t="s">
        <v>172</v>
      </c>
      <c r="KLJ312" s="30" t="s">
        <v>172</v>
      </c>
      <c r="KLK312" s="30" t="s">
        <v>172</v>
      </c>
      <c r="KLL312" s="30" t="s">
        <v>172</v>
      </c>
      <c r="KLM312" s="30" t="s">
        <v>172</v>
      </c>
      <c r="KLN312" s="30" t="s">
        <v>172</v>
      </c>
      <c r="KLO312" s="30" t="s">
        <v>172</v>
      </c>
      <c r="KLP312" s="30" t="s">
        <v>172</v>
      </c>
      <c r="KLQ312" s="30" t="s">
        <v>172</v>
      </c>
      <c r="KLR312" s="30" t="s">
        <v>172</v>
      </c>
      <c r="KLS312" s="30" t="s">
        <v>172</v>
      </c>
      <c r="KLT312" s="30" t="s">
        <v>172</v>
      </c>
      <c r="KLU312" s="30" t="s">
        <v>172</v>
      </c>
      <c r="KLV312" s="30" t="s">
        <v>172</v>
      </c>
      <c r="KLW312" s="30" t="s">
        <v>172</v>
      </c>
      <c r="KLX312" s="30" t="s">
        <v>172</v>
      </c>
      <c r="KLY312" s="30" t="s">
        <v>172</v>
      </c>
      <c r="KLZ312" s="30" t="s">
        <v>172</v>
      </c>
      <c r="KMA312" s="30" t="s">
        <v>172</v>
      </c>
      <c r="KMB312" s="30" t="s">
        <v>172</v>
      </c>
      <c r="KMC312" s="30" t="s">
        <v>172</v>
      </c>
      <c r="KMD312" s="30" t="s">
        <v>172</v>
      </c>
      <c r="KME312" s="30" t="s">
        <v>172</v>
      </c>
      <c r="KMF312" s="30" t="s">
        <v>172</v>
      </c>
      <c r="KMG312" s="30" t="s">
        <v>172</v>
      </c>
      <c r="KMH312" s="30" t="s">
        <v>172</v>
      </c>
      <c r="KMI312" s="30" t="s">
        <v>172</v>
      </c>
      <c r="KMJ312" s="30" t="s">
        <v>172</v>
      </c>
      <c r="KMK312" s="30" t="s">
        <v>172</v>
      </c>
      <c r="KML312" s="30" t="s">
        <v>172</v>
      </c>
      <c r="KMM312" s="30" t="s">
        <v>172</v>
      </c>
      <c r="KMN312" s="30" t="s">
        <v>172</v>
      </c>
      <c r="KMO312" s="30" t="s">
        <v>172</v>
      </c>
      <c r="KMP312" s="30" t="s">
        <v>172</v>
      </c>
      <c r="KMQ312" s="30" t="s">
        <v>172</v>
      </c>
      <c r="KMR312" s="30" t="s">
        <v>172</v>
      </c>
      <c r="KMS312" s="30" t="s">
        <v>172</v>
      </c>
      <c r="KMT312" s="30" t="s">
        <v>172</v>
      </c>
      <c r="KMU312" s="30" t="s">
        <v>172</v>
      </c>
      <c r="KMV312" s="30" t="s">
        <v>172</v>
      </c>
      <c r="KMW312" s="30" t="s">
        <v>172</v>
      </c>
      <c r="KMX312" s="30" t="s">
        <v>172</v>
      </c>
      <c r="KMY312" s="30" t="s">
        <v>172</v>
      </c>
      <c r="KMZ312" s="30" t="s">
        <v>172</v>
      </c>
      <c r="KNA312" s="30" t="s">
        <v>172</v>
      </c>
      <c r="KNB312" s="30" t="s">
        <v>172</v>
      </c>
      <c r="KNC312" s="30" t="s">
        <v>172</v>
      </c>
      <c r="KND312" s="30" t="s">
        <v>172</v>
      </c>
      <c r="KNE312" s="30" t="s">
        <v>172</v>
      </c>
      <c r="KNF312" s="30" t="s">
        <v>172</v>
      </c>
      <c r="KNG312" s="30" t="s">
        <v>172</v>
      </c>
      <c r="KNH312" s="30" t="s">
        <v>172</v>
      </c>
      <c r="KNI312" s="30" t="s">
        <v>172</v>
      </c>
      <c r="KNJ312" s="30" t="s">
        <v>172</v>
      </c>
      <c r="KNK312" s="30" t="s">
        <v>172</v>
      </c>
      <c r="KNL312" s="30" t="s">
        <v>172</v>
      </c>
      <c r="KNM312" s="30" t="s">
        <v>172</v>
      </c>
      <c r="KNN312" s="30" t="s">
        <v>172</v>
      </c>
      <c r="KNO312" s="30" t="s">
        <v>172</v>
      </c>
      <c r="KNP312" s="30" t="s">
        <v>172</v>
      </c>
      <c r="KNQ312" s="30" t="s">
        <v>172</v>
      </c>
      <c r="KNR312" s="30" t="s">
        <v>172</v>
      </c>
      <c r="KNS312" s="30" t="s">
        <v>172</v>
      </c>
      <c r="KNT312" s="30" t="s">
        <v>172</v>
      </c>
      <c r="KNU312" s="30" t="s">
        <v>172</v>
      </c>
      <c r="KNV312" s="30" t="s">
        <v>172</v>
      </c>
      <c r="KNW312" s="30" t="s">
        <v>172</v>
      </c>
      <c r="KNX312" s="30" t="s">
        <v>172</v>
      </c>
      <c r="KNY312" s="30" t="s">
        <v>172</v>
      </c>
      <c r="KNZ312" s="30" t="s">
        <v>172</v>
      </c>
      <c r="KOA312" s="30" t="s">
        <v>172</v>
      </c>
      <c r="KOB312" s="30" t="s">
        <v>172</v>
      </c>
      <c r="KOC312" s="30" t="s">
        <v>172</v>
      </c>
      <c r="KOD312" s="30" t="s">
        <v>172</v>
      </c>
      <c r="KOE312" s="30" t="s">
        <v>172</v>
      </c>
      <c r="KOF312" s="30" t="s">
        <v>172</v>
      </c>
      <c r="KOG312" s="30" t="s">
        <v>172</v>
      </c>
      <c r="KOH312" s="30" t="s">
        <v>172</v>
      </c>
      <c r="KOI312" s="30" t="s">
        <v>172</v>
      </c>
      <c r="KOJ312" s="30" t="s">
        <v>172</v>
      </c>
      <c r="KOK312" s="30" t="s">
        <v>172</v>
      </c>
      <c r="KOL312" s="30" t="s">
        <v>172</v>
      </c>
      <c r="KOM312" s="30" t="s">
        <v>172</v>
      </c>
      <c r="KON312" s="30" t="s">
        <v>172</v>
      </c>
      <c r="KOO312" s="30" t="s">
        <v>172</v>
      </c>
      <c r="KOP312" s="30" t="s">
        <v>172</v>
      </c>
      <c r="KOQ312" s="30" t="s">
        <v>172</v>
      </c>
      <c r="KOR312" s="30" t="s">
        <v>172</v>
      </c>
      <c r="KOS312" s="30" t="s">
        <v>172</v>
      </c>
      <c r="KOT312" s="30" t="s">
        <v>172</v>
      </c>
      <c r="KOU312" s="30" t="s">
        <v>172</v>
      </c>
      <c r="KOV312" s="30" t="s">
        <v>172</v>
      </c>
      <c r="KOW312" s="30" t="s">
        <v>172</v>
      </c>
      <c r="KOX312" s="30" t="s">
        <v>172</v>
      </c>
      <c r="KOY312" s="30" t="s">
        <v>172</v>
      </c>
      <c r="KOZ312" s="30" t="s">
        <v>172</v>
      </c>
      <c r="KPA312" s="30" t="s">
        <v>172</v>
      </c>
      <c r="KPB312" s="30" t="s">
        <v>172</v>
      </c>
      <c r="KPC312" s="30" t="s">
        <v>172</v>
      </c>
      <c r="KPD312" s="30" t="s">
        <v>172</v>
      </c>
      <c r="KPE312" s="30" t="s">
        <v>172</v>
      </c>
      <c r="KPF312" s="30" t="s">
        <v>172</v>
      </c>
      <c r="KPG312" s="30" t="s">
        <v>172</v>
      </c>
      <c r="KPH312" s="30" t="s">
        <v>172</v>
      </c>
      <c r="KPI312" s="30" t="s">
        <v>172</v>
      </c>
      <c r="KPJ312" s="30" t="s">
        <v>172</v>
      </c>
      <c r="KPK312" s="30" t="s">
        <v>172</v>
      </c>
      <c r="KPL312" s="30" t="s">
        <v>172</v>
      </c>
      <c r="KPM312" s="30" t="s">
        <v>172</v>
      </c>
      <c r="KPN312" s="30" t="s">
        <v>172</v>
      </c>
      <c r="KPO312" s="30" t="s">
        <v>172</v>
      </c>
      <c r="KPP312" s="30" t="s">
        <v>172</v>
      </c>
      <c r="KPQ312" s="30" t="s">
        <v>172</v>
      </c>
      <c r="KPR312" s="30" t="s">
        <v>172</v>
      </c>
      <c r="KPS312" s="30" t="s">
        <v>172</v>
      </c>
      <c r="KPT312" s="30" t="s">
        <v>172</v>
      </c>
      <c r="KPU312" s="30" t="s">
        <v>172</v>
      </c>
      <c r="KPV312" s="30" t="s">
        <v>172</v>
      </c>
      <c r="KPW312" s="30" t="s">
        <v>172</v>
      </c>
      <c r="KPX312" s="30" t="s">
        <v>172</v>
      </c>
      <c r="KPY312" s="30" t="s">
        <v>172</v>
      </c>
      <c r="KPZ312" s="30" t="s">
        <v>172</v>
      </c>
      <c r="KQA312" s="30" t="s">
        <v>172</v>
      </c>
      <c r="KQB312" s="30" t="s">
        <v>172</v>
      </c>
      <c r="KQC312" s="30" t="s">
        <v>172</v>
      </c>
      <c r="KQD312" s="30" t="s">
        <v>172</v>
      </c>
      <c r="KQE312" s="30" t="s">
        <v>172</v>
      </c>
      <c r="KQF312" s="30" t="s">
        <v>172</v>
      </c>
      <c r="KQG312" s="30" t="s">
        <v>172</v>
      </c>
      <c r="KQH312" s="30" t="s">
        <v>172</v>
      </c>
      <c r="KQI312" s="30" t="s">
        <v>172</v>
      </c>
      <c r="KQJ312" s="30" t="s">
        <v>172</v>
      </c>
      <c r="KQK312" s="30" t="s">
        <v>172</v>
      </c>
      <c r="KQL312" s="30" t="s">
        <v>172</v>
      </c>
      <c r="KQM312" s="30" t="s">
        <v>172</v>
      </c>
      <c r="KQN312" s="30" t="s">
        <v>172</v>
      </c>
      <c r="KQO312" s="30" t="s">
        <v>172</v>
      </c>
      <c r="KQP312" s="30" t="s">
        <v>172</v>
      </c>
      <c r="KQQ312" s="30" t="s">
        <v>172</v>
      </c>
      <c r="KQR312" s="30" t="s">
        <v>172</v>
      </c>
      <c r="KQS312" s="30" t="s">
        <v>172</v>
      </c>
      <c r="KQT312" s="30" t="s">
        <v>172</v>
      </c>
      <c r="KQU312" s="30" t="s">
        <v>172</v>
      </c>
      <c r="KQV312" s="30" t="s">
        <v>172</v>
      </c>
      <c r="KQW312" s="30" t="s">
        <v>172</v>
      </c>
      <c r="KQX312" s="30" t="s">
        <v>172</v>
      </c>
      <c r="KQY312" s="30" t="s">
        <v>172</v>
      </c>
      <c r="KQZ312" s="30" t="s">
        <v>172</v>
      </c>
      <c r="KRA312" s="30" t="s">
        <v>172</v>
      </c>
      <c r="KRB312" s="30" t="s">
        <v>172</v>
      </c>
      <c r="KRC312" s="30" t="s">
        <v>172</v>
      </c>
      <c r="KRD312" s="30" t="s">
        <v>172</v>
      </c>
      <c r="KRE312" s="30" t="s">
        <v>172</v>
      </c>
      <c r="KRF312" s="30" t="s">
        <v>172</v>
      </c>
      <c r="KRG312" s="30" t="s">
        <v>172</v>
      </c>
      <c r="KRH312" s="30" t="s">
        <v>172</v>
      </c>
      <c r="KRI312" s="30" t="s">
        <v>172</v>
      </c>
      <c r="KRJ312" s="30" t="s">
        <v>172</v>
      </c>
      <c r="KRK312" s="30" t="s">
        <v>172</v>
      </c>
      <c r="KRL312" s="30" t="s">
        <v>172</v>
      </c>
      <c r="KRM312" s="30" t="s">
        <v>172</v>
      </c>
      <c r="KRN312" s="30" t="s">
        <v>172</v>
      </c>
      <c r="KRO312" s="30" t="s">
        <v>172</v>
      </c>
      <c r="KRP312" s="30" t="s">
        <v>172</v>
      </c>
      <c r="KRQ312" s="30" t="s">
        <v>172</v>
      </c>
      <c r="KRR312" s="30" t="s">
        <v>172</v>
      </c>
      <c r="KRS312" s="30" t="s">
        <v>172</v>
      </c>
      <c r="KRT312" s="30" t="s">
        <v>172</v>
      </c>
      <c r="KRU312" s="30" t="s">
        <v>172</v>
      </c>
      <c r="KRV312" s="30" t="s">
        <v>172</v>
      </c>
      <c r="KRW312" s="30" t="s">
        <v>172</v>
      </c>
      <c r="KRX312" s="30" t="s">
        <v>172</v>
      </c>
      <c r="KRY312" s="30" t="s">
        <v>172</v>
      </c>
      <c r="KRZ312" s="30" t="s">
        <v>172</v>
      </c>
      <c r="KSA312" s="30" t="s">
        <v>172</v>
      </c>
      <c r="KSB312" s="30" t="s">
        <v>172</v>
      </c>
      <c r="KSC312" s="30" t="s">
        <v>172</v>
      </c>
      <c r="KSD312" s="30" t="s">
        <v>172</v>
      </c>
      <c r="KSE312" s="30" t="s">
        <v>172</v>
      </c>
      <c r="KSF312" s="30" t="s">
        <v>172</v>
      </c>
      <c r="KSG312" s="30" t="s">
        <v>172</v>
      </c>
      <c r="KSH312" s="30" t="s">
        <v>172</v>
      </c>
      <c r="KSI312" s="30" t="s">
        <v>172</v>
      </c>
      <c r="KSJ312" s="30" t="s">
        <v>172</v>
      </c>
      <c r="KSK312" s="30" t="s">
        <v>172</v>
      </c>
      <c r="KSL312" s="30" t="s">
        <v>172</v>
      </c>
      <c r="KSM312" s="30" t="s">
        <v>172</v>
      </c>
      <c r="KSN312" s="30" t="s">
        <v>172</v>
      </c>
      <c r="KSO312" s="30" t="s">
        <v>172</v>
      </c>
      <c r="KSP312" s="30" t="s">
        <v>172</v>
      </c>
      <c r="KSQ312" s="30" t="s">
        <v>172</v>
      </c>
      <c r="KSR312" s="30" t="s">
        <v>172</v>
      </c>
      <c r="KSS312" s="30" t="s">
        <v>172</v>
      </c>
      <c r="KST312" s="30" t="s">
        <v>172</v>
      </c>
      <c r="KSU312" s="30" t="s">
        <v>172</v>
      </c>
      <c r="KSV312" s="30" t="s">
        <v>172</v>
      </c>
      <c r="KSW312" s="30" t="s">
        <v>172</v>
      </c>
      <c r="KSX312" s="30" t="s">
        <v>172</v>
      </c>
      <c r="KSY312" s="30" t="s">
        <v>172</v>
      </c>
      <c r="KSZ312" s="30" t="s">
        <v>172</v>
      </c>
      <c r="KTA312" s="30" t="s">
        <v>172</v>
      </c>
      <c r="KTB312" s="30" t="s">
        <v>172</v>
      </c>
      <c r="KTC312" s="30" t="s">
        <v>172</v>
      </c>
      <c r="KTD312" s="30" t="s">
        <v>172</v>
      </c>
      <c r="KTE312" s="30" t="s">
        <v>172</v>
      </c>
      <c r="KTF312" s="30" t="s">
        <v>172</v>
      </c>
      <c r="KTG312" s="30" t="s">
        <v>172</v>
      </c>
      <c r="KTH312" s="30" t="s">
        <v>172</v>
      </c>
      <c r="KTI312" s="30" t="s">
        <v>172</v>
      </c>
      <c r="KTJ312" s="30" t="s">
        <v>172</v>
      </c>
      <c r="KTK312" s="30" t="s">
        <v>172</v>
      </c>
      <c r="KTL312" s="30" t="s">
        <v>172</v>
      </c>
      <c r="KTM312" s="30" t="s">
        <v>172</v>
      </c>
      <c r="KTN312" s="30" t="s">
        <v>172</v>
      </c>
      <c r="KTO312" s="30" t="s">
        <v>172</v>
      </c>
      <c r="KTP312" s="30" t="s">
        <v>172</v>
      </c>
      <c r="KTQ312" s="30" t="s">
        <v>172</v>
      </c>
      <c r="KTR312" s="30" t="s">
        <v>172</v>
      </c>
      <c r="KTS312" s="30" t="s">
        <v>172</v>
      </c>
      <c r="KTT312" s="30" t="s">
        <v>172</v>
      </c>
      <c r="KTU312" s="30" t="s">
        <v>172</v>
      </c>
      <c r="KTV312" s="30" t="s">
        <v>172</v>
      </c>
      <c r="KTW312" s="30" t="s">
        <v>172</v>
      </c>
      <c r="KTX312" s="30" t="s">
        <v>172</v>
      </c>
      <c r="KTY312" s="30" t="s">
        <v>172</v>
      </c>
      <c r="KTZ312" s="30" t="s">
        <v>172</v>
      </c>
      <c r="KUA312" s="30" t="s">
        <v>172</v>
      </c>
      <c r="KUB312" s="30" t="s">
        <v>172</v>
      </c>
      <c r="KUC312" s="30" t="s">
        <v>172</v>
      </c>
      <c r="KUD312" s="30" t="s">
        <v>172</v>
      </c>
      <c r="KUE312" s="30" t="s">
        <v>172</v>
      </c>
      <c r="KUF312" s="30" t="s">
        <v>172</v>
      </c>
      <c r="KUG312" s="30" t="s">
        <v>172</v>
      </c>
      <c r="KUH312" s="30" t="s">
        <v>172</v>
      </c>
      <c r="KUI312" s="30" t="s">
        <v>172</v>
      </c>
      <c r="KUJ312" s="30" t="s">
        <v>172</v>
      </c>
      <c r="KUK312" s="30" t="s">
        <v>172</v>
      </c>
      <c r="KUL312" s="30" t="s">
        <v>172</v>
      </c>
      <c r="KUM312" s="30" t="s">
        <v>172</v>
      </c>
      <c r="KUN312" s="30" t="s">
        <v>172</v>
      </c>
      <c r="KUO312" s="30" t="s">
        <v>172</v>
      </c>
      <c r="KUP312" s="30" t="s">
        <v>172</v>
      </c>
      <c r="KUQ312" s="30" t="s">
        <v>172</v>
      </c>
      <c r="KUR312" s="30" t="s">
        <v>172</v>
      </c>
      <c r="KUS312" s="30" t="s">
        <v>172</v>
      </c>
      <c r="KUT312" s="30" t="s">
        <v>172</v>
      </c>
      <c r="KUU312" s="30" t="s">
        <v>172</v>
      </c>
      <c r="KUV312" s="30" t="s">
        <v>172</v>
      </c>
      <c r="KUW312" s="30" t="s">
        <v>172</v>
      </c>
      <c r="KUX312" s="30" t="s">
        <v>172</v>
      </c>
      <c r="KUY312" s="30" t="s">
        <v>172</v>
      </c>
      <c r="KUZ312" s="30" t="s">
        <v>172</v>
      </c>
      <c r="KVA312" s="30" t="s">
        <v>172</v>
      </c>
      <c r="KVB312" s="30" t="s">
        <v>172</v>
      </c>
      <c r="KVC312" s="30" t="s">
        <v>172</v>
      </c>
      <c r="KVD312" s="30" t="s">
        <v>172</v>
      </c>
      <c r="KVE312" s="30" t="s">
        <v>172</v>
      </c>
      <c r="KVF312" s="30" t="s">
        <v>172</v>
      </c>
      <c r="KVG312" s="30" t="s">
        <v>172</v>
      </c>
      <c r="KVH312" s="30" t="s">
        <v>172</v>
      </c>
      <c r="KVI312" s="30" t="s">
        <v>172</v>
      </c>
      <c r="KVJ312" s="30" t="s">
        <v>172</v>
      </c>
      <c r="KVK312" s="30" t="s">
        <v>172</v>
      </c>
      <c r="KVL312" s="30" t="s">
        <v>172</v>
      </c>
      <c r="KVM312" s="30" t="s">
        <v>172</v>
      </c>
      <c r="KVN312" s="30" t="s">
        <v>172</v>
      </c>
      <c r="KVO312" s="30" t="s">
        <v>172</v>
      </c>
      <c r="KVP312" s="30" t="s">
        <v>172</v>
      </c>
      <c r="KVQ312" s="30" t="s">
        <v>172</v>
      </c>
      <c r="KVR312" s="30" t="s">
        <v>172</v>
      </c>
      <c r="KVS312" s="30" t="s">
        <v>172</v>
      </c>
      <c r="KVT312" s="30" t="s">
        <v>172</v>
      </c>
      <c r="KVU312" s="30" t="s">
        <v>172</v>
      </c>
      <c r="KVV312" s="30" t="s">
        <v>172</v>
      </c>
      <c r="KVW312" s="30" t="s">
        <v>172</v>
      </c>
      <c r="KVX312" s="30" t="s">
        <v>172</v>
      </c>
      <c r="KVY312" s="30" t="s">
        <v>172</v>
      </c>
      <c r="KVZ312" s="30" t="s">
        <v>172</v>
      </c>
      <c r="KWA312" s="30" t="s">
        <v>172</v>
      </c>
      <c r="KWB312" s="30" t="s">
        <v>172</v>
      </c>
      <c r="KWC312" s="30" t="s">
        <v>172</v>
      </c>
      <c r="KWD312" s="30" t="s">
        <v>172</v>
      </c>
      <c r="KWE312" s="30" t="s">
        <v>172</v>
      </c>
      <c r="KWF312" s="30" t="s">
        <v>172</v>
      </c>
      <c r="KWG312" s="30" t="s">
        <v>172</v>
      </c>
      <c r="KWH312" s="30" t="s">
        <v>172</v>
      </c>
      <c r="KWI312" s="30" t="s">
        <v>172</v>
      </c>
      <c r="KWJ312" s="30" t="s">
        <v>172</v>
      </c>
      <c r="KWK312" s="30" t="s">
        <v>172</v>
      </c>
      <c r="KWL312" s="30" t="s">
        <v>172</v>
      </c>
      <c r="KWM312" s="30" t="s">
        <v>172</v>
      </c>
      <c r="KWN312" s="30" t="s">
        <v>172</v>
      </c>
      <c r="KWO312" s="30" t="s">
        <v>172</v>
      </c>
      <c r="KWP312" s="30" t="s">
        <v>172</v>
      </c>
      <c r="KWQ312" s="30" t="s">
        <v>172</v>
      </c>
      <c r="KWR312" s="30" t="s">
        <v>172</v>
      </c>
      <c r="KWS312" s="30" t="s">
        <v>172</v>
      </c>
      <c r="KWT312" s="30" t="s">
        <v>172</v>
      </c>
      <c r="KWU312" s="30" t="s">
        <v>172</v>
      </c>
      <c r="KWV312" s="30" t="s">
        <v>172</v>
      </c>
      <c r="KWW312" s="30" t="s">
        <v>172</v>
      </c>
      <c r="KWX312" s="30" t="s">
        <v>172</v>
      </c>
      <c r="KWY312" s="30" t="s">
        <v>172</v>
      </c>
      <c r="KWZ312" s="30" t="s">
        <v>172</v>
      </c>
      <c r="KXA312" s="30" t="s">
        <v>172</v>
      </c>
      <c r="KXB312" s="30" t="s">
        <v>172</v>
      </c>
      <c r="KXC312" s="30" t="s">
        <v>172</v>
      </c>
      <c r="KXD312" s="30" t="s">
        <v>172</v>
      </c>
      <c r="KXE312" s="30" t="s">
        <v>172</v>
      </c>
      <c r="KXF312" s="30" t="s">
        <v>172</v>
      </c>
      <c r="KXG312" s="30" t="s">
        <v>172</v>
      </c>
      <c r="KXH312" s="30" t="s">
        <v>172</v>
      </c>
      <c r="KXI312" s="30" t="s">
        <v>172</v>
      </c>
      <c r="KXJ312" s="30" t="s">
        <v>172</v>
      </c>
      <c r="KXK312" s="30" t="s">
        <v>172</v>
      </c>
      <c r="KXL312" s="30" t="s">
        <v>172</v>
      </c>
      <c r="KXM312" s="30" t="s">
        <v>172</v>
      </c>
      <c r="KXN312" s="30" t="s">
        <v>172</v>
      </c>
      <c r="KXO312" s="30" t="s">
        <v>172</v>
      </c>
      <c r="KXP312" s="30" t="s">
        <v>172</v>
      </c>
      <c r="KXQ312" s="30" t="s">
        <v>172</v>
      </c>
      <c r="KXR312" s="30" t="s">
        <v>172</v>
      </c>
      <c r="KXS312" s="30" t="s">
        <v>172</v>
      </c>
      <c r="KXT312" s="30" t="s">
        <v>172</v>
      </c>
      <c r="KXU312" s="30" t="s">
        <v>172</v>
      </c>
      <c r="KXV312" s="30" t="s">
        <v>172</v>
      </c>
      <c r="KXW312" s="30" t="s">
        <v>172</v>
      </c>
      <c r="KXX312" s="30" t="s">
        <v>172</v>
      </c>
      <c r="KXY312" s="30" t="s">
        <v>172</v>
      </c>
      <c r="KXZ312" s="30" t="s">
        <v>172</v>
      </c>
      <c r="KYA312" s="30" t="s">
        <v>172</v>
      </c>
      <c r="KYB312" s="30" t="s">
        <v>172</v>
      </c>
      <c r="KYC312" s="30" t="s">
        <v>172</v>
      </c>
      <c r="KYD312" s="30" t="s">
        <v>172</v>
      </c>
      <c r="KYE312" s="30" t="s">
        <v>172</v>
      </c>
      <c r="KYF312" s="30" t="s">
        <v>172</v>
      </c>
      <c r="KYG312" s="30" t="s">
        <v>172</v>
      </c>
      <c r="KYH312" s="30" t="s">
        <v>172</v>
      </c>
      <c r="KYI312" s="30" t="s">
        <v>172</v>
      </c>
      <c r="KYJ312" s="30" t="s">
        <v>172</v>
      </c>
      <c r="KYK312" s="30" t="s">
        <v>172</v>
      </c>
      <c r="KYL312" s="30" t="s">
        <v>172</v>
      </c>
      <c r="KYM312" s="30" t="s">
        <v>172</v>
      </c>
      <c r="KYN312" s="30" t="s">
        <v>172</v>
      </c>
      <c r="KYO312" s="30" t="s">
        <v>172</v>
      </c>
      <c r="KYP312" s="30" t="s">
        <v>172</v>
      </c>
      <c r="KYQ312" s="30" t="s">
        <v>172</v>
      </c>
      <c r="KYR312" s="30" t="s">
        <v>172</v>
      </c>
      <c r="KYS312" s="30" t="s">
        <v>172</v>
      </c>
      <c r="KYT312" s="30" t="s">
        <v>172</v>
      </c>
      <c r="KYU312" s="30" t="s">
        <v>172</v>
      </c>
      <c r="KYV312" s="30" t="s">
        <v>172</v>
      </c>
      <c r="KYW312" s="30" t="s">
        <v>172</v>
      </c>
      <c r="KYX312" s="30" t="s">
        <v>172</v>
      </c>
      <c r="KYY312" s="30" t="s">
        <v>172</v>
      </c>
      <c r="KYZ312" s="30" t="s">
        <v>172</v>
      </c>
      <c r="KZA312" s="30" t="s">
        <v>172</v>
      </c>
      <c r="KZB312" s="30" t="s">
        <v>172</v>
      </c>
      <c r="KZC312" s="30" t="s">
        <v>172</v>
      </c>
      <c r="KZD312" s="30" t="s">
        <v>172</v>
      </c>
      <c r="KZE312" s="30" t="s">
        <v>172</v>
      </c>
      <c r="KZF312" s="30" t="s">
        <v>172</v>
      </c>
      <c r="KZG312" s="30" t="s">
        <v>172</v>
      </c>
      <c r="KZH312" s="30" t="s">
        <v>172</v>
      </c>
      <c r="KZI312" s="30" t="s">
        <v>172</v>
      </c>
      <c r="KZJ312" s="30" t="s">
        <v>172</v>
      </c>
      <c r="KZK312" s="30" t="s">
        <v>172</v>
      </c>
      <c r="KZL312" s="30" t="s">
        <v>172</v>
      </c>
      <c r="KZM312" s="30" t="s">
        <v>172</v>
      </c>
      <c r="KZN312" s="30" t="s">
        <v>172</v>
      </c>
      <c r="KZO312" s="30" t="s">
        <v>172</v>
      </c>
      <c r="KZP312" s="30" t="s">
        <v>172</v>
      </c>
      <c r="KZQ312" s="30" t="s">
        <v>172</v>
      </c>
      <c r="KZR312" s="30" t="s">
        <v>172</v>
      </c>
      <c r="KZS312" s="30" t="s">
        <v>172</v>
      </c>
      <c r="KZT312" s="30" t="s">
        <v>172</v>
      </c>
      <c r="KZU312" s="30" t="s">
        <v>172</v>
      </c>
      <c r="KZV312" s="30" t="s">
        <v>172</v>
      </c>
      <c r="KZW312" s="30" t="s">
        <v>172</v>
      </c>
      <c r="KZX312" s="30" t="s">
        <v>172</v>
      </c>
      <c r="KZY312" s="30" t="s">
        <v>172</v>
      </c>
      <c r="KZZ312" s="30" t="s">
        <v>172</v>
      </c>
      <c r="LAA312" s="30" t="s">
        <v>172</v>
      </c>
      <c r="LAB312" s="30" t="s">
        <v>172</v>
      </c>
      <c r="LAC312" s="30" t="s">
        <v>172</v>
      </c>
      <c r="LAD312" s="30" t="s">
        <v>172</v>
      </c>
      <c r="LAE312" s="30" t="s">
        <v>172</v>
      </c>
      <c r="LAF312" s="30" t="s">
        <v>172</v>
      </c>
      <c r="LAG312" s="30" t="s">
        <v>172</v>
      </c>
      <c r="LAH312" s="30" t="s">
        <v>172</v>
      </c>
      <c r="LAI312" s="30" t="s">
        <v>172</v>
      </c>
      <c r="LAJ312" s="30" t="s">
        <v>172</v>
      </c>
      <c r="LAK312" s="30" t="s">
        <v>172</v>
      </c>
      <c r="LAL312" s="30" t="s">
        <v>172</v>
      </c>
      <c r="LAM312" s="30" t="s">
        <v>172</v>
      </c>
      <c r="LAN312" s="30" t="s">
        <v>172</v>
      </c>
      <c r="LAO312" s="30" t="s">
        <v>172</v>
      </c>
      <c r="LAP312" s="30" t="s">
        <v>172</v>
      </c>
      <c r="LAQ312" s="30" t="s">
        <v>172</v>
      </c>
      <c r="LAR312" s="30" t="s">
        <v>172</v>
      </c>
      <c r="LAS312" s="30" t="s">
        <v>172</v>
      </c>
      <c r="LAT312" s="30" t="s">
        <v>172</v>
      </c>
      <c r="LAU312" s="30" t="s">
        <v>172</v>
      </c>
      <c r="LAV312" s="30" t="s">
        <v>172</v>
      </c>
      <c r="LAW312" s="30" t="s">
        <v>172</v>
      </c>
      <c r="LAX312" s="30" t="s">
        <v>172</v>
      </c>
      <c r="LAY312" s="30" t="s">
        <v>172</v>
      </c>
      <c r="LAZ312" s="30" t="s">
        <v>172</v>
      </c>
      <c r="LBA312" s="30" t="s">
        <v>172</v>
      </c>
      <c r="LBB312" s="30" t="s">
        <v>172</v>
      </c>
      <c r="LBC312" s="30" t="s">
        <v>172</v>
      </c>
      <c r="LBD312" s="30" t="s">
        <v>172</v>
      </c>
      <c r="LBE312" s="30" t="s">
        <v>172</v>
      </c>
      <c r="LBF312" s="30" t="s">
        <v>172</v>
      </c>
      <c r="LBG312" s="30" t="s">
        <v>172</v>
      </c>
      <c r="LBH312" s="30" t="s">
        <v>172</v>
      </c>
      <c r="LBI312" s="30" t="s">
        <v>172</v>
      </c>
      <c r="LBJ312" s="30" t="s">
        <v>172</v>
      </c>
      <c r="LBK312" s="30" t="s">
        <v>172</v>
      </c>
      <c r="LBL312" s="30" t="s">
        <v>172</v>
      </c>
      <c r="LBM312" s="30" t="s">
        <v>172</v>
      </c>
      <c r="LBN312" s="30" t="s">
        <v>172</v>
      </c>
      <c r="LBO312" s="30" t="s">
        <v>172</v>
      </c>
      <c r="LBP312" s="30" t="s">
        <v>172</v>
      </c>
      <c r="LBQ312" s="30" t="s">
        <v>172</v>
      </c>
      <c r="LBR312" s="30" t="s">
        <v>172</v>
      </c>
      <c r="LBS312" s="30" t="s">
        <v>172</v>
      </c>
      <c r="LBT312" s="30" t="s">
        <v>172</v>
      </c>
      <c r="LBU312" s="30" t="s">
        <v>172</v>
      </c>
      <c r="LBV312" s="30" t="s">
        <v>172</v>
      </c>
      <c r="LBW312" s="30" t="s">
        <v>172</v>
      </c>
      <c r="LBX312" s="30" t="s">
        <v>172</v>
      </c>
      <c r="LBY312" s="30" t="s">
        <v>172</v>
      </c>
      <c r="LBZ312" s="30" t="s">
        <v>172</v>
      </c>
      <c r="LCA312" s="30" t="s">
        <v>172</v>
      </c>
      <c r="LCB312" s="30" t="s">
        <v>172</v>
      </c>
      <c r="LCC312" s="30" t="s">
        <v>172</v>
      </c>
      <c r="LCD312" s="30" t="s">
        <v>172</v>
      </c>
      <c r="LCE312" s="30" t="s">
        <v>172</v>
      </c>
      <c r="LCF312" s="30" t="s">
        <v>172</v>
      </c>
      <c r="LCG312" s="30" t="s">
        <v>172</v>
      </c>
      <c r="LCH312" s="30" t="s">
        <v>172</v>
      </c>
      <c r="LCI312" s="30" t="s">
        <v>172</v>
      </c>
      <c r="LCJ312" s="30" t="s">
        <v>172</v>
      </c>
      <c r="LCK312" s="30" t="s">
        <v>172</v>
      </c>
      <c r="LCL312" s="30" t="s">
        <v>172</v>
      </c>
      <c r="LCM312" s="30" t="s">
        <v>172</v>
      </c>
      <c r="LCN312" s="30" t="s">
        <v>172</v>
      </c>
      <c r="LCO312" s="30" t="s">
        <v>172</v>
      </c>
      <c r="LCP312" s="30" t="s">
        <v>172</v>
      </c>
      <c r="LCQ312" s="30" t="s">
        <v>172</v>
      </c>
      <c r="LCR312" s="30" t="s">
        <v>172</v>
      </c>
      <c r="LCS312" s="30" t="s">
        <v>172</v>
      </c>
      <c r="LCT312" s="30" t="s">
        <v>172</v>
      </c>
      <c r="LCU312" s="30" t="s">
        <v>172</v>
      </c>
      <c r="LCV312" s="30" t="s">
        <v>172</v>
      </c>
      <c r="LCW312" s="30" t="s">
        <v>172</v>
      </c>
      <c r="LCX312" s="30" t="s">
        <v>172</v>
      </c>
      <c r="LCY312" s="30" t="s">
        <v>172</v>
      </c>
      <c r="LCZ312" s="30" t="s">
        <v>172</v>
      </c>
      <c r="LDA312" s="30" t="s">
        <v>172</v>
      </c>
      <c r="LDB312" s="30" t="s">
        <v>172</v>
      </c>
      <c r="LDC312" s="30" t="s">
        <v>172</v>
      </c>
      <c r="LDD312" s="30" t="s">
        <v>172</v>
      </c>
      <c r="LDE312" s="30" t="s">
        <v>172</v>
      </c>
      <c r="LDF312" s="30" t="s">
        <v>172</v>
      </c>
      <c r="LDG312" s="30" t="s">
        <v>172</v>
      </c>
      <c r="LDH312" s="30" t="s">
        <v>172</v>
      </c>
      <c r="LDI312" s="30" t="s">
        <v>172</v>
      </c>
      <c r="LDJ312" s="30" t="s">
        <v>172</v>
      </c>
      <c r="LDK312" s="30" t="s">
        <v>172</v>
      </c>
      <c r="LDL312" s="30" t="s">
        <v>172</v>
      </c>
      <c r="LDM312" s="30" t="s">
        <v>172</v>
      </c>
      <c r="LDN312" s="30" t="s">
        <v>172</v>
      </c>
      <c r="LDO312" s="30" t="s">
        <v>172</v>
      </c>
      <c r="LDP312" s="30" t="s">
        <v>172</v>
      </c>
      <c r="LDQ312" s="30" t="s">
        <v>172</v>
      </c>
      <c r="LDR312" s="30" t="s">
        <v>172</v>
      </c>
      <c r="LDS312" s="30" t="s">
        <v>172</v>
      </c>
      <c r="LDT312" s="30" t="s">
        <v>172</v>
      </c>
      <c r="LDU312" s="30" t="s">
        <v>172</v>
      </c>
      <c r="LDV312" s="30" t="s">
        <v>172</v>
      </c>
      <c r="LDW312" s="30" t="s">
        <v>172</v>
      </c>
      <c r="LDX312" s="30" t="s">
        <v>172</v>
      </c>
      <c r="LDY312" s="30" t="s">
        <v>172</v>
      </c>
      <c r="LDZ312" s="30" t="s">
        <v>172</v>
      </c>
      <c r="LEA312" s="30" t="s">
        <v>172</v>
      </c>
      <c r="LEB312" s="30" t="s">
        <v>172</v>
      </c>
      <c r="LEC312" s="30" t="s">
        <v>172</v>
      </c>
      <c r="LED312" s="30" t="s">
        <v>172</v>
      </c>
      <c r="LEE312" s="30" t="s">
        <v>172</v>
      </c>
      <c r="LEF312" s="30" t="s">
        <v>172</v>
      </c>
      <c r="LEG312" s="30" t="s">
        <v>172</v>
      </c>
      <c r="LEH312" s="30" t="s">
        <v>172</v>
      </c>
      <c r="LEI312" s="30" t="s">
        <v>172</v>
      </c>
      <c r="LEJ312" s="30" t="s">
        <v>172</v>
      </c>
      <c r="LEK312" s="30" t="s">
        <v>172</v>
      </c>
      <c r="LEL312" s="30" t="s">
        <v>172</v>
      </c>
      <c r="LEM312" s="30" t="s">
        <v>172</v>
      </c>
      <c r="LEN312" s="30" t="s">
        <v>172</v>
      </c>
      <c r="LEO312" s="30" t="s">
        <v>172</v>
      </c>
      <c r="LEP312" s="30" t="s">
        <v>172</v>
      </c>
      <c r="LEQ312" s="30" t="s">
        <v>172</v>
      </c>
      <c r="LER312" s="30" t="s">
        <v>172</v>
      </c>
      <c r="LES312" s="30" t="s">
        <v>172</v>
      </c>
      <c r="LET312" s="30" t="s">
        <v>172</v>
      </c>
      <c r="LEU312" s="30" t="s">
        <v>172</v>
      </c>
      <c r="LEV312" s="30" t="s">
        <v>172</v>
      </c>
      <c r="LEW312" s="30" t="s">
        <v>172</v>
      </c>
      <c r="LEX312" s="30" t="s">
        <v>172</v>
      </c>
      <c r="LEY312" s="30" t="s">
        <v>172</v>
      </c>
      <c r="LEZ312" s="30" t="s">
        <v>172</v>
      </c>
      <c r="LFA312" s="30" t="s">
        <v>172</v>
      </c>
      <c r="LFB312" s="30" t="s">
        <v>172</v>
      </c>
      <c r="LFC312" s="30" t="s">
        <v>172</v>
      </c>
      <c r="LFD312" s="30" t="s">
        <v>172</v>
      </c>
      <c r="LFE312" s="30" t="s">
        <v>172</v>
      </c>
      <c r="LFF312" s="30" t="s">
        <v>172</v>
      </c>
      <c r="LFG312" s="30" t="s">
        <v>172</v>
      </c>
      <c r="LFH312" s="30" t="s">
        <v>172</v>
      </c>
      <c r="LFI312" s="30" t="s">
        <v>172</v>
      </c>
      <c r="LFJ312" s="30" t="s">
        <v>172</v>
      </c>
      <c r="LFK312" s="30" t="s">
        <v>172</v>
      </c>
      <c r="LFL312" s="30" t="s">
        <v>172</v>
      </c>
      <c r="LFM312" s="30" t="s">
        <v>172</v>
      </c>
      <c r="LFN312" s="30" t="s">
        <v>172</v>
      </c>
      <c r="LFO312" s="30" t="s">
        <v>172</v>
      </c>
      <c r="LFP312" s="30" t="s">
        <v>172</v>
      </c>
      <c r="LFQ312" s="30" t="s">
        <v>172</v>
      </c>
      <c r="LFR312" s="30" t="s">
        <v>172</v>
      </c>
      <c r="LFS312" s="30" t="s">
        <v>172</v>
      </c>
      <c r="LFT312" s="30" t="s">
        <v>172</v>
      </c>
      <c r="LFU312" s="30" t="s">
        <v>172</v>
      </c>
      <c r="LFV312" s="30" t="s">
        <v>172</v>
      </c>
      <c r="LFW312" s="30" t="s">
        <v>172</v>
      </c>
      <c r="LFX312" s="30" t="s">
        <v>172</v>
      </c>
      <c r="LFY312" s="30" t="s">
        <v>172</v>
      </c>
      <c r="LFZ312" s="30" t="s">
        <v>172</v>
      </c>
      <c r="LGA312" s="30" t="s">
        <v>172</v>
      </c>
      <c r="LGB312" s="30" t="s">
        <v>172</v>
      </c>
      <c r="LGC312" s="30" t="s">
        <v>172</v>
      </c>
      <c r="LGD312" s="30" t="s">
        <v>172</v>
      </c>
      <c r="LGE312" s="30" t="s">
        <v>172</v>
      </c>
      <c r="LGF312" s="30" t="s">
        <v>172</v>
      </c>
      <c r="LGG312" s="30" t="s">
        <v>172</v>
      </c>
      <c r="LGH312" s="30" t="s">
        <v>172</v>
      </c>
      <c r="LGI312" s="30" t="s">
        <v>172</v>
      </c>
      <c r="LGJ312" s="30" t="s">
        <v>172</v>
      </c>
      <c r="LGK312" s="30" t="s">
        <v>172</v>
      </c>
      <c r="LGL312" s="30" t="s">
        <v>172</v>
      </c>
      <c r="LGM312" s="30" t="s">
        <v>172</v>
      </c>
      <c r="LGN312" s="30" t="s">
        <v>172</v>
      </c>
      <c r="LGO312" s="30" t="s">
        <v>172</v>
      </c>
      <c r="LGP312" s="30" t="s">
        <v>172</v>
      </c>
      <c r="LGQ312" s="30" t="s">
        <v>172</v>
      </c>
      <c r="LGR312" s="30" t="s">
        <v>172</v>
      </c>
      <c r="LGS312" s="30" t="s">
        <v>172</v>
      </c>
      <c r="LGT312" s="30" t="s">
        <v>172</v>
      </c>
      <c r="LGU312" s="30" t="s">
        <v>172</v>
      </c>
      <c r="LGV312" s="30" t="s">
        <v>172</v>
      </c>
      <c r="LGW312" s="30" t="s">
        <v>172</v>
      </c>
      <c r="LGX312" s="30" t="s">
        <v>172</v>
      </c>
      <c r="LGY312" s="30" t="s">
        <v>172</v>
      </c>
      <c r="LGZ312" s="30" t="s">
        <v>172</v>
      </c>
      <c r="LHA312" s="30" t="s">
        <v>172</v>
      </c>
      <c r="LHB312" s="30" t="s">
        <v>172</v>
      </c>
      <c r="LHC312" s="30" t="s">
        <v>172</v>
      </c>
      <c r="LHD312" s="30" t="s">
        <v>172</v>
      </c>
      <c r="LHE312" s="30" t="s">
        <v>172</v>
      </c>
      <c r="LHF312" s="30" t="s">
        <v>172</v>
      </c>
      <c r="LHG312" s="30" t="s">
        <v>172</v>
      </c>
      <c r="LHH312" s="30" t="s">
        <v>172</v>
      </c>
      <c r="LHI312" s="30" t="s">
        <v>172</v>
      </c>
      <c r="LHJ312" s="30" t="s">
        <v>172</v>
      </c>
      <c r="LHK312" s="30" t="s">
        <v>172</v>
      </c>
      <c r="LHL312" s="30" t="s">
        <v>172</v>
      </c>
      <c r="LHM312" s="30" t="s">
        <v>172</v>
      </c>
      <c r="LHN312" s="30" t="s">
        <v>172</v>
      </c>
      <c r="LHO312" s="30" t="s">
        <v>172</v>
      </c>
      <c r="LHP312" s="30" t="s">
        <v>172</v>
      </c>
      <c r="LHQ312" s="30" t="s">
        <v>172</v>
      </c>
      <c r="LHR312" s="30" t="s">
        <v>172</v>
      </c>
      <c r="LHS312" s="30" t="s">
        <v>172</v>
      </c>
      <c r="LHT312" s="30" t="s">
        <v>172</v>
      </c>
      <c r="LHU312" s="30" t="s">
        <v>172</v>
      </c>
      <c r="LHV312" s="30" t="s">
        <v>172</v>
      </c>
      <c r="LHW312" s="30" t="s">
        <v>172</v>
      </c>
      <c r="LHX312" s="30" t="s">
        <v>172</v>
      </c>
      <c r="LHY312" s="30" t="s">
        <v>172</v>
      </c>
      <c r="LHZ312" s="30" t="s">
        <v>172</v>
      </c>
      <c r="LIA312" s="30" t="s">
        <v>172</v>
      </c>
      <c r="LIB312" s="30" t="s">
        <v>172</v>
      </c>
      <c r="LIC312" s="30" t="s">
        <v>172</v>
      </c>
      <c r="LID312" s="30" t="s">
        <v>172</v>
      </c>
      <c r="LIE312" s="30" t="s">
        <v>172</v>
      </c>
      <c r="LIF312" s="30" t="s">
        <v>172</v>
      </c>
      <c r="LIG312" s="30" t="s">
        <v>172</v>
      </c>
      <c r="LIH312" s="30" t="s">
        <v>172</v>
      </c>
      <c r="LII312" s="30" t="s">
        <v>172</v>
      </c>
      <c r="LIJ312" s="30" t="s">
        <v>172</v>
      </c>
      <c r="LIK312" s="30" t="s">
        <v>172</v>
      </c>
      <c r="LIL312" s="30" t="s">
        <v>172</v>
      </c>
      <c r="LIM312" s="30" t="s">
        <v>172</v>
      </c>
      <c r="LIN312" s="30" t="s">
        <v>172</v>
      </c>
      <c r="LIO312" s="30" t="s">
        <v>172</v>
      </c>
      <c r="LIP312" s="30" t="s">
        <v>172</v>
      </c>
      <c r="LIQ312" s="30" t="s">
        <v>172</v>
      </c>
      <c r="LIR312" s="30" t="s">
        <v>172</v>
      </c>
      <c r="LIS312" s="30" t="s">
        <v>172</v>
      </c>
      <c r="LIT312" s="30" t="s">
        <v>172</v>
      </c>
      <c r="LIU312" s="30" t="s">
        <v>172</v>
      </c>
      <c r="LIV312" s="30" t="s">
        <v>172</v>
      </c>
      <c r="LIW312" s="30" t="s">
        <v>172</v>
      </c>
      <c r="LIX312" s="30" t="s">
        <v>172</v>
      </c>
      <c r="LIY312" s="30" t="s">
        <v>172</v>
      </c>
      <c r="LIZ312" s="30" t="s">
        <v>172</v>
      </c>
      <c r="LJA312" s="30" t="s">
        <v>172</v>
      </c>
      <c r="LJB312" s="30" t="s">
        <v>172</v>
      </c>
      <c r="LJC312" s="30" t="s">
        <v>172</v>
      </c>
      <c r="LJD312" s="30" t="s">
        <v>172</v>
      </c>
      <c r="LJE312" s="30" t="s">
        <v>172</v>
      </c>
      <c r="LJF312" s="30" t="s">
        <v>172</v>
      </c>
      <c r="LJG312" s="30" t="s">
        <v>172</v>
      </c>
      <c r="LJH312" s="30" t="s">
        <v>172</v>
      </c>
      <c r="LJI312" s="30" t="s">
        <v>172</v>
      </c>
      <c r="LJJ312" s="30" t="s">
        <v>172</v>
      </c>
      <c r="LJK312" s="30" t="s">
        <v>172</v>
      </c>
      <c r="LJL312" s="30" t="s">
        <v>172</v>
      </c>
      <c r="LJM312" s="30" t="s">
        <v>172</v>
      </c>
      <c r="LJN312" s="30" t="s">
        <v>172</v>
      </c>
      <c r="LJO312" s="30" t="s">
        <v>172</v>
      </c>
      <c r="LJP312" s="30" t="s">
        <v>172</v>
      </c>
      <c r="LJQ312" s="30" t="s">
        <v>172</v>
      </c>
      <c r="LJR312" s="30" t="s">
        <v>172</v>
      </c>
      <c r="LJS312" s="30" t="s">
        <v>172</v>
      </c>
      <c r="LJT312" s="30" t="s">
        <v>172</v>
      </c>
      <c r="LJU312" s="30" t="s">
        <v>172</v>
      </c>
      <c r="LJV312" s="30" t="s">
        <v>172</v>
      </c>
      <c r="LJW312" s="30" t="s">
        <v>172</v>
      </c>
      <c r="LJX312" s="30" t="s">
        <v>172</v>
      </c>
      <c r="LJY312" s="30" t="s">
        <v>172</v>
      </c>
      <c r="LJZ312" s="30" t="s">
        <v>172</v>
      </c>
      <c r="LKA312" s="30" t="s">
        <v>172</v>
      </c>
      <c r="LKB312" s="30" t="s">
        <v>172</v>
      </c>
      <c r="LKC312" s="30" t="s">
        <v>172</v>
      </c>
      <c r="LKD312" s="30" t="s">
        <v>172</v>
      </c>
      <c r="LKE312" s="30" t="s">
        <v>172</v>
      </c>
      <c r="LKF312" s="30" t="s">
        <v>172</v>
      </c>
      <c r="LKG312" s="30" t="s">
        <v>172</v>
      </c>
      <c r="LKH312" s="30" t="s">
        <v>172</v>
      </c>
      <c r="LKI312" s="30" t="s">
        <v>172</v>
      </c>
      <c r="LKJ312" s="30" t="s">
        <v>172</v>
      </c>
      <c r="LKK312" s="30" t="s">
        <v>172</v>
      </c>
      <c r="LKL312" s="30" t="s">
        <v>172</v>
      </c>
      <c r="LKM312" s="30" t="s">
        <v>172</v>
      </c>
      <c r="LKN312" s="30" t="s">
        <v>172</v>
      </c>
      <c r="LKO312" s="30" t="s">
        <v>172</v>
      </c>
      <c r="LKP312" s="30" t="s">
        <v>172</v>
      </c>
      <c r="LKQ312" s="30" t="s">
        <v>172</v>
      </c>
      <c r="LKR312" s="30" t="s">
        <v>172</v>
      </c>
      <c r="LKS312" s="30" t="s">
        <v>172</v>
      </c>
      <c r="LKT312" s="30" t="s">
        <v>172</v>
      </c>
      <c r="LKU312" s="30" t="s">
        <v>172</v>
      </c>
      <c r="LKV312" s="30" t="s">
        <v>172</v>
      </c>
      <c r="LKW312" s="30" t="s">
        <v>172</v>
      </c>
      <c r="LKX312" s="30" t="s">
        <v>172</v>
      </c>
      <c r="LKY312" s="30" t="s">
        <v>172</v>
      </c>
      <c r="LKZ312" s="30" t="s">
        <v>172</v>
      </c>
      <c r="LLA312" s="30" t="s">
        <v>172</v>
      </c>
      <c r="LLB312" s="30" t="s">
        <v>172</v>
      </c>
      <c r="LLC312" s="30" t="s">
        <v>172</v>
      </c>
      <c r="LLD312" s="30" t="s">
        <v>172</v>
      </c>
      <c r="LLE312" s="30" t="s">
        <v>172</v>
      </c>
      <c r="LLF312" s="30" t="s">
        <v>172</v>
      </c>
      <c r="LLG312" s="30" t="s">
        <v>172</v>
      </c>
      <c r="LLH312" s="30" t="s">
        <v>172</v>
      </c>
      <c r="LLI312" s="30" t="s">
        <v>172</v>
      </c>
      <c r="LLJ312" s="30" t="s">
        <v>172</v>
      </c>
      <c r="LLK312" s="30" t="s">
        <v>172</v>
      </c>
      <c r="LLL312" s="30" t="s">
        <v>172</v>
      </c>
      <c r="LLM312" s="30" t="s">
        <v>172</v>
      </c>
      <c r="LLN312" s="30" t="s">
        <v>172</v>
      </c>
      <c r="LLO312" s="30" t="s">
        <v>172</v>
      </c>
      <c r="LLP312" s="30" t="s">
        <v>172</v>
      </c>
      <c r="LLQ312" s="30" t="s">
        <v>172</v>
      </c>
      <c r="LLR312" s="30" t="s">
        <v>172</v>
      </c>
      <c r="LLS312" s="30" t="s">
        <v>172</v>
      </c>
      <c r="LLT312" s="30" t="s">
        <v>172</v>
      </c>
      <c r="LLU312" s="30" t="s">
        <v>172</v>
      </c>
      <c r="LLV312" s="30" t="s">
        <v>172</v>
      </c>
      <c r="LLW312" s="30" t="s">
        <v>172</v>
      </c>
      <c r="LLX312" s="30" t="s">
        <v>172</v>
      </c>
      <c r="LLY312" s="30" t="s">
        <v>172</v>
      </c>
      <c r="LLZ312" s="30" t="s">
        <v>172</v>
      </c>
      <c r="LMA312" s="30" t="s">
        <v>172</v>
      </c>
      <c r="LMB312" s="30" t="s">
        <v>172</v>
      </c>
      <c r="LMC312" s="30" t="s">
        <v>172</v>
      </c>
      <c r="LMD312" s="30" t="s">
        <v>172</v>
      </c>
      <c r="LME312" s="30" t="s">
        <v>172</v>
      </c>
      <c r="LMF312" s="30" t="s">
        <v>172</v>
      </c>
      <c r="LMG312" s="30" t="s">
        <v>172</v>
      </c>
      <c r="LMH312" s="30" t="s">
        <v>172</v>
      </c>
      <c r="LMI312" s="30" t="s">
        <v>172</v>
      </c>
      <c r="LMJ312" s="30" t="s">
        <v>172</v>
      </c>
      <c r="LMK312" s="30" t="s">
        <v>172</v>
      </c>
      <c r="LML312" s="30" t="s">
        <v>172</v>
      </c>
      <c r="LMM312" s="30" t="s">
        <v>172</v>
      </c>
      <c r="LMN312" s="30" t="s">
        <v>172</v>
      </c>
      <c r="LMO312" s="30" t="s">
        <v>172</v>
      </c>
      <c r="LMP312" s="30" t="s">
        <v>172</v>
      </c>
      <c r="LMQ312" s="30" t="s">
        <v>172</v>
      </c>
      <c r="LMR312" s="30" t="s">
        <v>172</v>
      </c>
      <c r="LMS312" s="30" t="s">
        <v>172</v>
      </c>
      <c r="LMT312" s="30" t="s">
        <v>172</v>
      </c>
      <c r="LMU312" s="30" t="s">
        <v>172</v>
      </c>
      <c r="LMV312" s="30" t="s">
        <v>172</v>
      </c>
      <c r="LMW312" s="30" t="s">
        <v>172</v>
      </c>
      <c r="LMX312" s="30" t="s">
        <v>172</v>
      </c>
      <c r="LMY312" s="30" t="s">
        <v>172</v>
      </c>
      <c r="LMZ312" s="30" t="s">
        <v>172</v>
      </c>
      <c r="LNA312" s="30" t="s">
        <v>172</v>
      </c>
      <c r="LNB312" s="30" t="s">
        <v>172</v>
      </c>
      <c r="LNC312" s="30" t="s">
        <v>172</v>
      </c>
      <c r="LND312" s="30" t="s">
        <v>172</v>
      </c>
      <c r="LNE312" s="30" t="s">
        <v>172</v>
      </c>
      <c r="LNF312" s="30" t="s">
        <v>172</v>
      </c>
      <c r="LNG312" s="30" t="s">
        <v>172</v>
      </c>
      <c r="LNH312" s="30" t="s">
        <v>172</v>
      </c>
      <c r="LNI312" s="30" t="s">
        <v>172</v>
      </c>
      <c r="LNJ312" s="30" t="s">
        <v>172</v>
      </c>
      <c r="LNK312" s="30" t="s">
        <v>172</v>
      </c>
      <c r="LNL312" s="30" t="s">
        <v>172</v>
      </c>
      <c r="LNM312" s="30" t="s">
        <v>172</v>
      </c>
      <c r="LNN312" s="30" t="s">
        <v>172</v>
      </c>
      <c r="LNO312" s="30" t="s">
        <v>172</v>
      </c>
      <c r="LNP312" s="30" t="s">
        <v>172</v>
      </c>
      <c r="LNQ312" s="30" t="s">
        <v>172</v>
      </c>
      <c r="LNR312" s="30" t="s">
        <v>172</v>
      </c>
      <c r="LNS312" s="30" t="s">
        <v>172</v>
      </c>
      <c r="LNT312" s="30" t="s">
        <v>172</v>
      </c>
      <c r="LNU312" s="30" t="s">
        <v>172</v>
      </c>
      <c r="LNV312" s="30" t="s">
        <v>172</v>
      </c>
      <c r="LNW312" s="30" t="s">
        <v>172</v>
      </c>
      <c r="LNX312" s="30" t="s">
        <v>172</v>
      </c>
      <c r="LNY312" s="30" t="s">
        <v>172</v>
      </c>
      <c r="LNZ312" s="30" t="s">
        <v>172</v>
      </c>
      <c r="LOA312" s="30" t="s">
        <v>172</v>
      </c>
      <c r="LOB312" s="30" t="s">
        <v>172</v>
      </c>
      <c r="LOC312" s="30" t="s">
        <v>172</v>
      </c>
      <c r="LOD312" s="30" t="s">
        <v>172</v>
      </c>
      <c r="LOE312" s="30" t="s">
        <v>172</v>
      </c>
      <c r="LOF312" s="30" t="s">
        <v>172</v>
      </c>
      <c r="LOG312" s="30" t="s">
        <v>172</v>
      </c>
      <c r="LOH312" s="30" t="s">
        <v>172</v>
      </c>
      <c r="LOI312" s="30" t="s">
        <v>172</v>
      </c>
      <c r="LOJ312" s="30" t="s">
        <v>172</v>
      </c>
      <c r="LOK312" s="30" t="s">
        <v>172</v>
      </c>
      <c r="LOL312" s="30" t="s">
        <v>172</v>
      </c>
      <c r="LOM312" s="30" t="s">
        <v>172</v>
      </c>
      <c r="LON312" s="30" t="s">
        <v>172</v>
      </c>
      <c r="LOO312" s="30" t="s">
        <v>172</v>
      </c>
      <c r="LOP312" s="30" t="s">
        <v>172</v>
      </c>
      <c r="LOQ312" s="30" t="s">
        <v>172</v>
      </c>
      <c r="LOR312" s="30" t="s">
        <v>172</v>
      </c>
      <c r="LOS312" s="30" t="s">
        <v>172</v>
      </c>
      <c r="LOT312" s="30" t="s">
        <v>172</v>
      </c>
      <c r="LOU312" s="30" t="s">
        <v>172</v>
      </c>
      <c r="LOV312" s="30" t="s">
        <v>172</v>
      </c>
      <c r="LOW312" s="30" t="s">
        <v>172</v>
      </c>
      <c r="LOX312" s="30" t="s">
        <v>172</v>
      </c>
      <c r="LOY312" s="30" t="s">
        <v>172</v>
      </c>
      <c r="LOZ312" s="30" t="s">
        <v>172</v>
      </c>
      <c r="LPA312" s="30" t="s">
        <v>172</v>
      </c>
      <c r="LPB312" s="30" t="s">
        <v>172</v>
      </c>
      <c r="LPC312" s="30" t="s">
        <v>172</v>
      </c>
      <c r="LPD312" s="30" t="s">
        <v>172</v>
      </c>
      <c r="LPE312" s="30" t="s">
        <v>172</v>
      </c>
      <c r="LPF312" s="30" t="s">
        <v>172</v>
      </c>
      <c r="LPG312" s="30" t="s">
        <v>172</v>
      </c>
      <c r="LPH312" s="30" t="s">
        <v>172</v>
      </c>
      <c r="LPI312" s="30" t="s">
        <v>172</v>
      </c>
      <c r="LPJ312" s="30" t="s">
        <v>172</v>
      </c>
      <c r="LPK312" s="30" t="s">
        <v>172</v>
      </c>
      <c r="LPL312" s="30" t="s">
        <v>172</v>
      </c>
      <c r="LPM312" s="30" t="s">
        <v>172</v>
      </c>
      <c r="LPN312" s="30" t="s">
        <v>172</v>
      </c>
      <c r="LPO312" s="30" t="s">
        <v>172</v>
      </c>
      <c r="LPP312" s="30" t="s">
        <v>172</v>
      </c>
      <c r="LPQ312" s="30" t="s">
        <v>172</v>
      </c>
      <c r="LPR312" s="30" t="s">
        <v>172</v>
      </c>
      <c r="LPS312" s="30" t="s">
        <v>172</v>
      </c>
      <c r="LPT312" s="30" t="s">
        <v>172</v>
      </c>
      <c r="LPU312" s="30" t="s">
        <v>172</v>
      </c>
      <c r="LPV312" s="30" t="s">
        <v>172</v>
      </c>
      <c r="LPW312" s="30" t="s">
        <v>172</v>
      </c>
      <c r="LPX312" s="30" t="s">
        <v>172</v>
      </c>
      <c r="LPY312" s="30" t="s">
        <v>172</v>
      </c>
      <c r="LPZ312" s="30" t="s">
        <v>172</v>
      </c>
      <c r="LQA312" s="30" t="s">
        <v>172</v>
      </c>
      <c r="LQB312" s="30" t="s">
        <v>172</v>
      </c>
      <c r="LQC312" s="30" t="s">
        <v>172</v>
      </c>
      <c r="LQD312" s="30" t="s">
        <v>172</v>
      </c>
      <c r="LQE312" s="30" t="s">
        <v>172</v>
      </c>
      <c r="LQF312" s="30" t="s">
        <v>172</v>
      </c>
      <c r="LQG312" s="30" t="s">
        <v>172</v>
      </c>
      <c r="LQH312" s="30" t="s">
        <v>172</v>
      </c>
      <c r="LQI312" s="30" t="s">
        <v>172</v>
      </c>
      <c r="LQJ312" s="30" t="s">
        <v>172</v>
      </c>
      <c r="LQK312" s="30" t="s">
        <v>172</v>
      </c>
      <c r="LQL312" s="30" t="s">
        <v>172</v>
      </c>
      <c r="LQM312" s="30" t="s">
        <v>172</v>
      </c>
      <c r="LQN312" s="30" t="s">
        <v>172</v>
      </c>
      <c r="LQO312" s="30" t="s">
        <v>172</v>
      </c>
      <c r="LQP312" s="30" t="s">
        <v>172</v>
      </c>
      <c r="LQQ312" s="30" t="s">
        <v>172</v>
      </c>
      <c r="LQR312" s="30" t="s">
        <v>172</v>
      </c>
      <c r="LQS312" s="30" t="s">
        <v>172</v>
      </c>
      <c r="LQT312" s="30" t="s">
        <v>172</v>
      </c>
      <c r="LQU312" s="30" t="s">
        <v>172</v>
      </c>
      <c r="LQV312" s="30" t="s">
        <v>172</v>
      </c>
      <c r="LQW312" s="30" t="s">
        <v>172</v>
      </c>
      <c r="LQX312" s="30" t="s">
        <v>172</v>
      </c>
      <c r="LQY312" s="30" t="s">
        <v>172</v>
      </c>
      <c r="LQZ312" s="30" t="s">
        <v>172</v>
      </c>
      <c r="LRA312" s="30" t="s">
        <v>172</v>
      </c>
      <c r="LRB312" s="30" t="s">
        <v>172</v>
      </c>
      <c r="LRC312" s="30" t="s">
        <v>172</v>
      </c>
      <c r="LRD312" s="30" t="s">
        <v>172</v>
      </c>
      <c r="LRE312" s="30" t="s">
        <v>172</v>
      </c>
      <c r="LRF312" s="30" t="s">
        <v>172</v>
      </c>
      <c r="LRG312" s="30" t="s">
        <v>172</v>
      </c>
      <c r="LRH312" s="30" t="s">
        <v>172</v>
      </c>
      <c r="LRI312" s="30" t="s">
        <v>172</v>
      </c>
      <c r="LRJ312" s="30" t="s">
        <v>172</v>
      </c>
      <c r="LRK312" s="30" t="s">
        <v>172</v>
      </c>
      <c r="LRL312" s="30" t="s">
        <v>172</v>
      </c>
      <c r="LRM312" s="30" t="s">
        <v>172</v>
      </c>
      <c r="LRN312" s="30" t="s">
        <v>172</v>
      </c>
      <c r="LRO312" s="30" t="s">
        <v>172</v>
      </c>
      <c r="LRP312" s="30" t="s">
        <v>172</v>
      </c>
      <c r="LRQ312" s="30" t="s">
        <v>172</v>
      </c>
      <c r="LRR312" s="30" t="s">
        <v>172</v>
      </c>
      <c r="LRS312" s="30" t="s">
        <v>172</v>
      </c>
      <c r="LRT312" s="30" t="s">
        <v>172</v>
      </c>
      <c r="LRU312" s="30" t="s">
        <v>172</v>
      </c>
      <c r="LRV312" s="30" t="s">
        <v>172</v>
      </c>
      <c r="LRW312" s="30" t="s">
        <v>172</v>
      </c>
      <c r="LRX312" s="30" t="s">
        <v>172</v>
      </c>
      <c r="LRY312" s="30" t="s">
        <v>172</v>
      </c>
      <c r="LRZ312" s="30" t="s">
        <v>172</v>
      </c>
      <c r="LSA312" s="30" t="s">
        <v>172</v>
      </c>
      <c r="LSB312" s="30" t="s">
        <v>172</v>
      </c>
      <c r="LSC312" s="30" t="s">
        <v>172</v>
      </c>
      <c r="LSD312" s="30" t="s">
        <v>172</v>
      </c>
      <c r="LSE312" s="30" t="s">
        <v>172</v>
      </c>
      <c r="LSF312" s="30" t="s">
        <v>172</v>
      </c>
      <c r="LSG312" s="30" t="s">
        <v>172</v>
      </c>
      <c r="LSH312" s="30" t="s">
        <v>172</v>
      </c>
      <c r="LSI312" s="30" t="s">
        <v>172</v>
      </c>
      <c r="LSJ312" s="30" t="s">
        <v>172</v>
      </c>
      <c r="LSK312" s="30" t="s">
        <v>172</v>
      </c>
      <c r="LSL312" s="30" t="s">
        <v>172</v>
      </c>
      <c r="LSM312" s="30" t="s">
        <v>172</v>
      </c>
      <c r="LSN312" s="30" t="s">
        <v>172</v>
      </c>
      <c r="LSO312" s="30" t="s">
        <v>172</v>
      </c>
      <c r="LSP312" s="30" t="s">
        <v>172</v>
      </c>
      <c r="LSQ312" s="30" t="s">
        <v>172</v>
      </c>
      <c r="LSR312" s="30" t="s">
        <v>172</v>
      </c>
      <c r="LSS312" s="30" t="s">
        <v>172</v>
      </c>
      <c r="LST312" s="30" t="s">
        <v>172</v>
      </c>
      <c r="LSU312" s="30" t="s">
        <v>172</v>
      </c>
      <c r="LSV312" s="30" t="s">
        <v>172</v>
      </c>
      <c r="LSW312" s="30" t="s">
        <v>172</v>
      </c>
      <c r="LSX312" s="30" t="s">
        <v>172</v>
      </c>
      <c r="LSY312" s="30" t="s">
        <v>172</v>
      </c>
      <c r="LSZ312" s="30" t="s">
        <v>172</v>
      </c>
      <c r="LTA312" s="30" t="s">
        <v>172</v>
      </c>
      <c r="LTB312" s="30" t="s">
        <v>172</v>
      </c>
      <c r="LTC312" s="30" t="s">
        <v>172</v>
      </c>
      <c r="LTD312" s="30" t="s">
        <v>172</v>
      </c>
      <c r="LTE312" s="30" t="s">
        <v>172</v>
      </c>
      <c r="LTF312" s="30" t="s">
        <v>172</v>
      </c>
      <c r="LTG312" s="30" t="s">
        <v>172</v>
      </c>
      <c r="LTH312" s="30" t="s">
        <v>172</v>
      </c>
      <c r="LTI312" s="30" t="s">
        <v>172</v>
      </c>
      <c r="LTJ312" s="30" t="s">
        <v>172</v>
      </c>
      <c r="LTK312" s="30" t="s">
        <v>172</v>
      </c>
      <c r="LTL312" s="30" t="s">
        <v>172</v>
      </c>
      <c r="LTM312" s="30" t="s">
        <v>172</v>
      </c>
      <c r="LTN312" s="30" t="s">
        <v>172</v>
      </c>
      <c r="LTO312" s="30" t="s">
        <v>172</v>
      </c>
      <c r="LTP312" s="30" t="s">
        <v>172</v>
      </c>
      <c r="LTQ312" s="30" t="s">
        <v>172</v>
      </c>
      <c r="LTR312" s="30" t="s">
        <v>172</v>
      </c>
      <c r="LTS312" s="30" t="s">
        <v>172</v>
      </c>
      <c r="LTT312" s="30" t="s">
        <v>172</v>
      </c>
      <c r="LTU312" s="30" t="s">
        <v>172</v>
      </c>
      <c r="LTV312" s="30" t="s">
        <v>172</v>
      </c>
      <c r="LTW312" s="30" t="s">
        <v>172</v>
      </c>
      <c r="LTX312" s="30" t="s">
        <v>172</v>
      </c>
      <c r="LTY312" s="30" t="s">
        <v>172</v>
      </c>
      <c r="LTZ312" s="30" t="s">
        <v>172</v>
      </c>
      <c r="LUA312" s="30" t="s">
        <v>172</v>
      </c>
      <c r="LUB312" s="30" t="s">
        <v>172</v>
      </c>
      <c r="LUC312" s="30" t="s">
        <v>172</v>
      </c>
      <c r="LUD312" s="30" t="s">
        <v>172</v>
      </c>
      <c r="LUE312" s="30" t="s">
        <v>172</v>
      </c>
      <c r="LUF312" s="30" t="s">
        <v>172</v>
      </c>
      <c r="LUG312" s="30" t="s">
        <v>172</v>
      </c>
      <c r="LUH312" s="30" t="s">
        <v>172</v>
      </c>
      <c r="LUI312" s="30" t="s">
        <v>172</v>
      </c>
      <c r="LUJ312" s="30" t="s">
        <v>172</v>
      </c>
      <c r="LUK312" s="30" t="s">
        <v>172</v>
      </c>
      <c r="LUL312" s="30" t="s">
        <v>172</v>
      </c>
      <c r="LUM312" s="30" t="s">
        <v>172</v>
      </c>
      <c r="LUN312" s="30" t="s">
        <v>172</v>
      </c>
      <c r="LUO312" s="30" t="s">
        <v>172</v>
      </c>
      <c r="LUP312" s="30" t="s">
        <v>172</v>
      </c>
      <c r="LUQ312" s="30" t="s">
        <v>172</v>
      </c>
      <c r="LUR312" s="30" t="s">
        <v>172</v>
      </c>
      <c r="LUS312" s="30" t="s">
        <v>172</v>
      </c>
      <c r="LUT312" s="30" t="s">
        <v>172</v>
      </c>
      <c r="LUU312" s="30" t="s">
        <v>172</v>
      </c>
      <c r="LUV312" s="30" t="s">
        <v>172</v>
      </c>
      <c r="LUW312" s="30" t="s">
        <v>172</v>
      </c>
      <c r="LUX312" s="30" t="s">
        <v>172</v>
      </c>
      <c r="LUY312" s="30" t="s">
        <v>172</v>
      </c>
      <c r="LUZ312" s="30" t="s">
        <v>172</v>
      </c>
      <c r="LVA312" s="30" t="s">
        <v>172</v>
      </c>
      <c r="LVB312" s="30" t="s">
        <v>172</v>
      </c>
      <c r="LVC312" s="30" t="s">
        <v>172</v>
      </c>
      <c r="LVD312" s="30" t="s">
        <v>172</v>
      </c>
      <c r="LVE312" s="30" t="s">
        <v>172</v>
      </c>
      <c r="LVF312" s="30" t="s">
        <v>172</v>
      </c>
      <c r="LVG312" s="30" t="s">
        <v>172</v>
      </c>
      <c r="LVH312" s="30" t="s">
        <v>172</v>
      </c>
      <c r="LVI312" s="30" t="s">
        <v>172</v>
      </c>
      <c r="LVJ312" s="30" t="s">
        <v>172</v>
      </c>
      <c r="LVK312" s="30" t="s">
        <v>172</v>
      </c>
      <c r="LVL312" s="30" t="s">
        <v>172</v>
      </c>
      <c r="LVM312" s="30" t="s">
        <v>172</v>
      </c>
      <c r="LVN312" s="30" t="s">
        <v>172</v>
      </c>
      <c r="LVO312" s="30" t="s">
        <v>172</v>
      </c>
      <c r="LVP312" s="30" t="s">
        <v>172</v>
      </c>
      <c r="LVQ312" s="30" t="s">
        <v>172</v>
      </c>
      <c r="LVR312" s="30" t="s">
        <v>172</v>
      </c>
      <c r="LVS312" s="30" t="s">
        <v>172</v>
      </c>
      <c r="LVT312" s="30" t="s">
        <v>172</v>
      </c>
      <c r="LVU312" s="30" t="s">
        <v>172</v>
      </c>
      <c r="LVV312" s="30" t="s">
        <v>172</v>
      </c>
      <c r="LVW312" s="30" t="s">
        <v>172</v>
      </c>
      <c r="LVX312" s="30" t="s">
        <v>172</v>
      </c>
      <c r="LVY312" s="30" t="s">
        <v>172</v>
      </c>
      <c r="LVZ312" s="30" t="s">
        <v>172</v>
      </c>
      <c r="LWA312" s="30" t="s">
        <v>172</v>
      </c>
      <c r="LWB312" s="30" t="s">
        <v>172</v>
      </c>
      <c r="LWC312" s="30" t="s">
        <v>172</v>
      </c>
      <c r="LWD312" s="30" t="s">
        <v>172</v>
      </c>
      <c r="LWE312" s="30" t="s">
        <v>172</v>
      </c>
      <c r="LWF312" s="30" t="s">
        <v>172</v>
      </c>
      <c r="LWG312" s="30" t="s">
        <v>172</v>
      </c>
      <c r="LWH312" s="30" t="s">
        <v>172</v>
      </c>
      <c r="LWI312" s="30" t="s">
        <v>172</v>
      </c>
      <c r="LWJ312" s="30" t="s">
        <v>172</v>
      </c>
      <c r="LWK312" s="30" t="s">
        <v>172</v>
      </c>
      <c r="LWL312" s="30" t="s">
        <v>172</v>
      </c>
      <c r="LWM312" s="30" t="s">
        <v>172</v>
      </c>
      <c r="LWN312" s="30" t="s">
        <v>172</v>
      </c>
      <c r="LWO312" s="30" t="s">
        <v>172</v>
      </c>
      <c r="LWP312" s="30" t="s">
        <v>172</v>
      </c>
      <c r="LWQ312" s="30" t="s">
        <v>172</v>
      </c>
      <c r="LWR312" s="30" t="s">
        <v>172</v>
      </c>
      <c r="LWS312" s="30" t="s">
        <v>172</v>
      </c>
      <c r="LWT312" s="30" t="s">
        <v>172</v>
      </c>
      <c r="LWU312" s="30" t="s">
        <v>172</v>
      </c>
      <c r="LWV312" s="30" t="s">
        <v>172</v>
      </c>
      <c r="LWW312" s="30" t="s">
        <v>172</v>
      </c>
      <c r="LWX312" s="30" t="s">
        <v>172</v>
      </c>
      <c r="LWY312" s="30" t="s">
        <v>172</v>
      </c>
      <c r="LWZ312" s="30" t="s">
        <v>172</v>
      </c>
      <c r="LXA312" s="30" t="s">
        <v>172</v>
      </c>
      <c r="LXB312" s="30" t="s">
        <v>172</v>
      </c>
      <c r="LXC312" s="30" t="s">
        <v>172</v>
      </c>
      <c r="LXD312" s="30" t="s">
        <v>172</v>
      </c>
      <c r="LXE312" s="30" t="s">
        <v>172</v>
      </c>
      <c r="LXF312" s="30" t="s">
        <v>172</v>
      </c>
      <c r="LXG312" s="30" t="s">
        <v>172</v>
      </c>
      <c r="LXH312" s="30" t="s">
        <v>172</v>
      </c>
      <c r="LXI312" s="30" t="s">
        <v>172</v>
      </c>
      <c r="LXJ312" s="30" t="s">
        <v>172</v>
      </c>
      <c r="LXK312" s="30" t="s">
        <v>172</v>
      </c>
      <c r="LXL312" s="30" t="s">
        <v>172</v>
      </c>
      <c r="LXM312" s="30" t="s">
        <v>172</v>
      </c>
      <c r="LXN312" s="30" t="s">
        <v>172</v>
      </c>
      <c r="LXO312" s="30" t="s">
        <v>172</v>
      </c>
      <c r="LXP312" s="30" t="s">
        <v>172</v>
      </c>
      <c r="LXQ312" s="30" t="s">
        <v>172</v>
      </c>
      <c r="LXR312" s="30" t="s">
        <v>172</v>
      </c>
      <c r="LXS312" s="30" t="s">
        <v>172</v>
      </c>
      <c r="LXT312" s="30" t="s">
        <v>172</v>
      </c>
      <c r="LXU312" s="30" t="s">
        <v>172</v>
      </c>
      <c r="LXV312" s="30" t="s">
        <v>172</v>
      </c>
      <c r="LXW312" s="30" t="s">
        <v>172</v>
      </c>
      <c r="LXX312" s="30" t="s">
        <v>172</v>
      </c>
      <c r="LXY312" s="30" t="s">
        <v>172</v>
      </c>
      <c r="LXZ312" s="30" t="s">
        <v>172</v>
      </c>
      <c r="LYA312" s="30" t="s">
        <v>172</v>
      </c>
      <c r="LYB312" s="30" t="s">
        <v>172</v>
      </c>
      <c r="LYC312" s="30" t="s">
        <v>172</v>
      </c>
      <c r="LYD312" s="30" t="s">
        <v>172</v>
      </c>
      <c r="LYE312" s="30" t="s">
        <v>172</v>
      </c>
      <c r="LYF312" s="30" t="s">
        <v>172</v>
      </c>
      <c r="LYG312" s="30" t="s">
        <v>172</v>
      </c>
      <c r="LYH312" s="30" t="s">
        <v>172</v>
      </c>
      <c r="LYI312" s="30" t="s">
        <v>172</v>
      </c>
      <c r="LYJ312" s="30" t="s">
        <v>172</v>
      </c>
      <c r="LYK312" s="30" t="s">
        <v>172</v>
      </c>
      <c r="LYL312" s="30" t="s">
        <v>172</v>
      </c>
      <c r="LYM312" s="30" t="s">
        <v>172</v>
      </c>
      <c r="LYN312" s="30" t="s">
        <v>172</v>
      </c>
      <c r="LYO312" s="30" t="s">
        <v>172</v>
      </c>
      <c r="LYP312" s="30" t="s">
        <v>172</v>
      </c>
      <c r="LYQ312" s="30" t="s">
        <v>172</v>
      </c>
      <c r="LYR312" s="30" t="s">
        <v>172</v>
      </c>
      <c r="LYS312" s="30" t="s">
        <v>172</v>
      </c>
      <c r="LYT312" s="30" t="s">
        <v>172</v>
      </c>
      <c r="LYU312" s="30" t="s">
        <v>172</v>
      </c>
      <c r="LYV312" s="30" t="s">
        <v>172</v>
      </c>
      <c r="LYW312" s="30" t="s">
        <v>172</v>
      </c>
      <c r="LYX312" s="30" t="s">
        <v>172</v>
      </c>
      <c r="LYY312" s="30" t="s">
        <v>172</v>
      </c>
      <c r="LYZ312" s="30" t="s">
        <v>172</v>
      </c>
      <c r="LZA312" s="30" t="s">
        <v>172</v>
      </c>
      <c r="LZB312" s="30" t="s">
        <v>172</v>
      </c>
      <c r="LZC312" s="30" t="s">
        <v>172</v>
      </c>
      <c r="LZD312" s="30" t="s">
        <v>172</v>
      </c>
      <c r="LZE312" s="30" t="s">
        <v>172</v>
      </c>
      <c r="LZF312" s="30" t="s">
        <v>172</v>
      </c>
      <c r="LZG312" s="30" t="s">
        <v>172</v>
      </c>
      <c r="LZH312" s="30" t="s">
        <v>172</v>
      </c>
      <c r="LZI312" s="30" t="s">
        <v>172</v>
      </c>
      <c r="LZJ312" s="30" t="s">
        <v>172</v>
      </c>
      <c r="LZK312" s="30" t="s">
        <v>172</v>
      </c>
      <c r="LZL312" s="30" t="s">
        <v>172</v>
      </c>
      <c r="LZM312" s="30" t="s">
        <v>172</v>
      </c>
      <c r="LZN312" s="30" t="s">
        <v>172</v>
      </c>
      <c r="LZO312" s="30" t="s">
        <v>172</v>
      </c>
      <c r="LZP312" s="30" t="s">
        <v>172</v>
      </c>
      <c r="LZQ312" s="30" t="s">
        <v>172</v>
      </c>
      <c r="LZR312" s="30" t="s">
        <v>172</v>
      </c>
      <c r="LZS312" s="30" t="s">
        <v>172</v>
      </c>
      <c r="LZT312" s="30" t="s">
        <v>172</v>
      </c>
      <c r="LZU312" s="30" t="s">
        <v>172</v>
      </c>
      <c r="LZV312" s="30" t="s">
        <v>172</v>
      </c>
      <c r="LZW312" s="30" t="s">
        <v>172</v>
      </c>
      <c r="LZX312" s="30" t="s">
        <v>172</v>
      </c>
      <c r="LZY312" s="30" t="s">
        <v>172</v>
      </c>
      <c r="LZZ312" s="30" t="s">
        <v>172</v>
      </c>
      <c r="MAA312" s="30" t="s">
        <v>172</v>
      </c>
      <c r="MAB312" s="30" t="s">
        <v>172</v>
      </c>
      <c r="MAC312" s="30" t="s">
        <v>172</v>
      </c>
      <c r="MAD312" s="30" t="s">
        <v>172</v>
      </c>
      <c r="MAE312" s="30" t="s">
        <v>172</v>
      </c>
      <c r="MAF312" s="30" t="s">
        <v>172</v>
      </c>
      <c r="MAG312" s="30" t="s">
        <v>172</v>
      </c>
      <c r="MAH312" s="30" t="s">
        <v>172</v>
      </c>
      <c r="MAI312" s="30" t="s">
        <v>172</v>
      </c>
      <c r="MAJ312" s="30" t="s">
        <v>172</v>
      </c>
      <c r="MAK312" s="30" t="s">
        <v>172</v>
      </c>
      <c r="MAL312" s="30" t="s">
        <v>172</v>
      </c>
      <c r="MAM312" s="30" t="s">
        <v>172</v>
      </c>
      <c r="MAN312" s="30" t="s">
        <v>172</v>
      </c>
      <c r="MAO312" s="30" t="s">
        <v>172</v>
      </c>
      <c r="MAP312" s="30" t="s">
        <v>172</v>
      </c>
      <c r="MAQ312" s="30" t="s">
        <v>172</v>
      </c>
      <c r="MAR312" s="30" t="s">
        <v>172</v>
      </c>
      <c r="MAS312" s="30" t="s">
        <v>172</v>
      </c>
      <c r="MAT312" s="30" t="s">
        <v>172</v>
      </c>
      <c r="MAU312" s="30" t="s">
        <v>172</v>
      </c>
      <c r="MAV312" s="30" t="s">
        <v>172</v>
      </c>
      <c r="MAW312" s="30" t="s">
        <v>172</v>
      </c>
      <c r="MAX312" s="30" t="s">
        <v>172</v>
      </c>
      <c r="MAY312" s="30" t="s">
        <v>172</v>
      </c>
      <c r="MAZ312" s="30" t="s">
        <v>172</v>
      </c>
      <c r="MBA312" s="30" t="s">
        <v>172</v>
      </c>
      <c r="MBB312" s="30" t="s">
        <v>172</v>
      </c>
      <c r="MBC312" s="30" t="s">
        <v>172</v>
      </c>
      <c r="MBD312" s="30" t="s">
        <v>172</v>
      </c>
      <c r="MBE312" s="30" t="s">
        <v>172</v>
      </c>
      <c r="MBF312" s="30" t="s">
        <v>172</v>
      </c>
      <c r="MBG312" s="30" t="s">
        <v>172</v>
      </c>
      <c r="MBH312" s="30" t="s">
        <v>172</v>
      </c>
      <c r="MBI312" s="30" t="s">
        <v>172</v>
      </c>
      <c r="MBJ312" s="30" t="s">
        <v>172</v>
      </c>
      <c r="MBK312" s="30" t="s">
        <v>172</v>
      </c>
      <c r="MBL312" s="30" t="s">
        <v>172</v>
      </c>
      <c r="MBM312" s="30" t="s">
        <v>172</v>
      </c>
      <c r="MBN312" s="30" t="s">
        <v>172</v>
      </c>
      <c r="MBO312" s="30" t="s">
        <v>172</v>
      </c>
      <c r="MBP312" s="30" t="s">
        <v>172</v>
      </c>
      <c r="MBQ312" s="30" t="s">
        <v>172</v>
      </c>
      <c r="MBR312" s="30" t="s">
        <v>172</v>
      </c>
      <c r="MBS312" s="30" t="s">
        <v>172</v>
      </c>
      <c r="MBT312" s="30" t="s">
        <v>172</v>
      </c>
      <c r="MBU312" s="30" t="s">
        <v>172</v>
      </c>
      <c r="MBV312" s="30" t="s">
        <v>172</v>
      </c>
      <c r="MBW312" s="30" t="s">
        <v>172</v>
      </c>
      <c r="MBX312" s="30" t="s">
        <v>172</v>
      </c>
      <c r="MBY312" s="30" t="s">
        <v>172</v>
      </c>
      <c r="MBZ312" s="30" t="s">
        <v>172</v>
      </c>
      <c r="MCA312" s="30" t="s">
        <v>172</v>
      </c>
      <c r="MCB312" s="30" t="s">
        <v>172</v>
      </c>
      <c r="MCC312" s="30" t="s">
        <v>172</v>
      </c>
      <c r="MCD312" s="30" t="s">
        <v>172</v>
      </c>
      <c r="MCE312" s="30" t="s">
        <v>172</v>
      </c>
      <c r="MCF312" s="30" t="s">
        <v>172</v>
      </c>
      <c r="MCG312" s="30" t="s">
        <v>172</v>
      </c>
      <c r="MCH312" s="30" t="s">
        <v>172</v>
      </c>
      <c r="MCI312" s="30" t="s">
        <v>172</v>
      </c>
      <c r="MCJ312" s="30" t="s">
        <v>172</v>
      </c>
      <c r="MCK312" s="30" t="s">
        <v>172</v>
      </c>
      <c r="MCL312" s="30" t="s">
        <v>172</v>
      </c>
      <c r="MCM312" s="30" t="s">
        <v>172</v>
      </c>
      <c r="MCN312" s="30" t="s">
        <v>172</v>
      </c>
      <c r="MCO312" s="30" t="s">
        <v>172</v>
      </c>
      <c r="MCP312" s="30" t="s">
        <v>172</v>
      </c>
      <c r="MCQ312" s="30" t="s">
        <v>172</v>
      </c>
      <c r="MCR312" s="30" t="s">
        <v>172</v>
      </c>
      <c r="MCS312" s="30" t="s">
        <v>172</v>
      </c>
      <c r="MCT312" s="30" t="s">
        <v>172</v>
      </c>
      <c r="MCU312" s="30" t="s">
        <v>172</v>
      </c>
      <c r="MCV312" s="30" t="s">
        <v>172</v>
      </c>
      <c r="MCW312" s="30" t="s">
        <v>172</v>
      </c>
      <c r="MCX312" s="30" t="s">
        <v>172</v>
      </c>
      <c r="MCY312" s="30" t="s">
        <v>172</v>
      </c>
      <c r="MCZ312" s="30" t="s">
        <v>172</v>
      </c>
      <c r="MDA312" s="30" t="s">
        <v>172</v>
      </c>
      <c r="MDB312" s="30" t="s">
        <v>172</v>
      </c>
      <c r="MDC312" s="30" t="s">
        <v>172</v>
      </c>
      <c r="MDD312" s="30" t="s">
        <v>172</v>
      </c>
      <c r="MDE312" s="30" t="s">
        <v>172</v>
      </c>
      <c r="MDF312" s="30" t="s">
        <v>172</v>
      </c>
      <c r="MDG312" s="30" t="s">
        <v>172</v>
      </c>
      <c r="MDH312" s="30" t="s">
        <v>172</v>
      </c>
      <c r="MDI312" s="30" t="s">
        <v>172</v>
      </c>
      <c r="MDJ312" s="30" t="s">
        <v>172</v>
      </c>
      <c r="MDK312" s="30" t="s">
        <v>172</v>
      </c>
      <c r="MDL312" s="30" t="s">
        <v>172</v>
      </c>
      <c r="MDM312" s="30" t="s">
        <v>172</v>
      </c>
      <c r="MDN312" s="30" t="s">
        <v>172</v>
      </c>
      <c r="MDO312" s="30" t="s">
        <v>172</v>
      </c>
      <c r="MDP312" s="30" t="s">
        <v>172</v>
      </c>
      <c r="MDQ312" s="30" t="s">
        <v>172</v>
      </c>
      <c r="MDR312" s="30" t="s">
        <v>172</v>
      </c>
      <c r="MDS312" s="30" t="s">
        <v>172</v>
      </c>
      <c r="MDT312" s="30" t="s">
        <v>172</v>
      </c>
      <c r="MDU312" s="30" t="s">
        <v>172</v>
      </c>
      <c r="MDV312" s="30" t="s">
        <v>172</v>
      </c>
      <c r="MDW312" s="30" t="s">
        <v>172</v>
      </c>
      <c r="MDX312" s="30" t="s">
        <v>172</v>
      </c>
      <c r="MDY312" s="30" t="s">
        <v>172</v>
      </c>
      <c r="MDZ312" s="30" t="s">
        <v>172</v>
      </c>
      <c r="MEA312" s="30" t="s">
        <v>172</v>
      </c>
      <c r="MEB312" s="30" t="s">
        <v>172</v>
      </c>
      <c r="MEC312" s="30" t="s">
        <v>172</v>
      </c>
      <c r="MED312" s="30" t="s">
        <v>172</v>
      </c>
      <c r="MEE312" s="30" t="s">
        <v>172</v>
      </c>
      <c r="MEF312" s="30" t="s">
        <v>172</v>
      </c>
      <c r="MEG312" s="30" t="s">
        <v>172</v>
      </c>
      <c r="MEH312" s="30" t="s">
        <v>172</v>
      </c>
      <c r="MEI312" s="30" t="s">
        <v>172</v>
      </c>
      <c r="MEJ312" s="30" t="s">
        <v>172</v>
      </c>
      <c r="MEK312" s="30" t="s">
        <v>172</v>
      </c>
      <c r="MEL312" s="30" t="s">
        <v>172</v>
      </c>
      <c r="MEM312" s="30" t="s">
        <v>172</v>
      </c>
      <c r="MEN312" s="30" t="s">
        <v>172</v>
      </c>
      <c r="MEO312" s="30" t="s">
        <v>172</v>
      </c>
      <c r="MEP312" s="30" t="s">
        <v>172</v>
      </c>
      <c r="MEQ312" s="30" t="s">
        <v>172</v>
      </c>
      <c r="MER312" s="30" t="s">
        <v>172</v>
      </c>
      <c r="MES312" s="30" t="s">
        <v>172</v>
      </c>
      <c r="MET312" s="30" t="s">
        <v>172</v>
      </c>
      <c r="MEU312" s="30" t="s">
        <v>172</v>
      </c>
      <c r="MEV312" s="30" t="s">
        <v>172</v>
      </c>
      <c r="MEW312" s="30" t="s">
        <v>172</v>
      </c>
      <c r="MEX312" s="30" t="s">
        <v>172</v>
      </c>
      <c r="MEY312" s="30" t="s">
        <v>172</v>
      </c>
      <c r="MEZ312" s="30" t="s">
        <v>172</v>
      </c>
      <c r="MFA312" s="30" t="s">
        <v>172</v>
      </c>
      <c r="MFB312" s="30" t="s">
        <v>172</v>
      </c>
      <c r="MFC312" s="30" t="s">
        <v>172</v>
      </c>
      <c r="MFD312" s="30" t="s">
        <v>172</v>
      </c>
      <c r="MFE312" s="30" t="s">
        <v>172</v>
      </c>
      <c r="MFF312" s="30" t="s">
        <v>172</v>
      </c>
      <c r="MFG312" s="30" t="s">
        <v>172</v>
      </c>
      <c r="MFH312" s="30" t="s">
        <v>172</v>
      </c>
      <c r="MFI312" s="30" t="s">
        <v>172</v>
      </c>
      <c r="MFJ312" s="30" t="s">
        <v>172</v>
      </c>
      <c r="MFK312" s="30" t="s">
        <v>172</v>
      </c>
      <c r="MFL312" s="30" t="s">
        <v>172</v>
      </c>
      <c r="MFM312" s="30" t="s">
        <v>172</v>
      </c>
      <c r="MFN312" s="30" t="s">
        <v>172</v>
      </c>
      <c r="MFO312" s="30" t="s">
        <v>172</v>
      </c>
      <c r="MFP312" s="30" t="s">
        <v>172</v>
      </c>
      <c r="MFQ312" s="30" t="s">
        <v>172</v>
      </c>
      <c r="MFR312" s="30" t="s">
        <v>172</v>
      </c>
      <c r="MFS312" s="30" t="s">
        <v>172</v>
      </c>
      <c r="MFT312" s="30" t="s">
        <v>172</v>
      </c>
      <c r="MFU312" s="30" t="s">
        <v>172</v>
      </c>
      <c r="MFV312" s="30" t="s">
        <v>172</v>
      </c>
      <c r="MFW312" s="30" t="s">
        <v>172</v>
      </c>
      <c r="MFX312" s="30" t="s">
        <v>172</v>
      </c>
      <c r="MFY312" s="30" t="s">
        <v>172</v>
      </c>
      <c r="MFZ312" s="30" t="s">
        <v>172</v>
      </c>
      <c r="MGA312" s="30" t="s">
        <v>172</v>
      </c>
      <c r="MGB312" s="30" t="s">
        <v>172</v>
      </c>
      <c r="MGC312" s="30" t="s">
        <v>172</v>
      </c>
      <c r="MGD312" s="30" t="s">
        <v>172</v>
      </c>
      <c r="MGE312" s="30" t="s">
        <v>172</v>
      </c>
      <c r="MGF312" s="30" t="s">
        <v>172</v>
      </c>
      <c r="MGG312" s="30" t="s">
        <v>172</v>
      </c>
      <c r="MGH312" s="30" t="s">
        <v>172</v>
      </c>
      <c r="MGI312" s="30" t="s">
        <v>172</v>
      </c>
      <c r="MGJ312" s="30" t="s">
        <v>172</v>
      </c>
      <c r="MGK312" s="30" t="s">
        <v>172</v>
      </c>
      <c r="MGL312" s="30" t="s">
        <v>172</v>
      </c>
      <c r="MGM312" s="30" t="s">
        <v>172</v>
      </c>
      <c r="MGN312" s="30" t="s">
        <v>172</v>
      </c>
      <c r="MGO312" s="30" t="s">
        <v>172</v>
      </c>
      <c r="MGP312" s="30" t="s">
        <v>172</v>
      </c>
      <c r="MGQ312" s="30" t="s">
        <v>172</v>
      </c>
      <c r="MGR312" s="30" t="s">
        <v>172</v>
      </c>
      <c r="MGS312" s="30" t="s">
        <v>172</v>
      </c>
      <c r="MGT312" s="30" t="s">
        <v>172</v>
      </c>
      <c r="MGU312" s="30" t="s">
        <v>172</v>
      </c>
      <c r="MGV312" s="30" t="s">
        <v>172</v>
      </c>
      <c r="MGW312" s="30" t="s">
        <v>172</v>
      </c>
      <c r="MGX312" s="30" t="s">
        <v>172</v>
      </c>
      <c r="MGY312" s="30" t="s">
        <v>172</v>
      </c>
      <c r="MGZ312" s="30" t="s">
        <v>172</v>
      </c>
      <c r="MHA312" s="30" t="s">
        <v>172</v>
      </c>
      <c r="MHB312" s="30" t="s">
        <v>172</v>
      </c>
      <c r="MHC312" s="30" t="s">
        <v>172</v>
      </c>
      <c r="MHD312" s="30" t="s">
        <v>172</v>
      </c>
      <c r="MHE312" s="30" t="s">
        <v>172</v>
      </c>
      <c r="MHF312" s="30" t="s">
        <v>172</v>
      </c>
      <c r="MHG312" s="30" t="s">
        <v>172</v>
      </c>
      <c r="MHH312" s="30" t="s">
        <v>172</v>
      </c>
      <c r="MHI312" s="30" t="s">
        <v>172</v>
      </c>
      <c r="MHJ312" s="30" t="s">
        <v>172</v>
      </c>
      <c r="MHK312" s="30" t="s">
        <v>172</v>
      </c>
      <c r="MHL312" s="30" t="s">
        <v>172</v>
      </c>
      <c r="MHM312" s="30" t="s">
        <v>172</v>
      </c>
      <c r="MHN312" s="30" t="s">
        <v>172</v>
      </c>
      <c r="MHO312" s="30" t="s">
        <v>172</v>
      </c>
      <c r="MHP312" s="30" t="s">
        <v>172</v>
      </c>
      <c r="MHQ312" s="30" t="s">
        <v>172</v>
      </c>
      <c r="MHR312" s="30" t="s">
        <v>172</v>
      </c>
      <c r="MHS312" s="30" t="s">
        <v>172</v>
      </c>
      <c r="MHT312" s="30" t="s">
        <v>172</v>
      </c>
      <c r="MHU312" s="30" t="s">
        <v>172</v>
      </c>
      <c r="MHV312" s="30" t="s">
        <v>172</v>
      </c>
      <c r="MHW312" s="30" t="s">
        <v>172</v>
      </c>
      <c r="MHX312" s="30" t="s">
        <v>172</v>
      </c>
      <c r="MHY312" s="30" t="s">
        <v>172</v>
      </c>
      <c r="MHZ312" s="30" t="s">
        <v>172</v>
      </c>
      <c r="MIA312" s="30" t="s">
        <v>172</v>
      </c>
      <c r="MIB312" s="30" t="s">
        <v>172</v>
      </c>
      <c r="MIC312" s="30" t="s">
        <v>172</v>
      </c>
      <c r="MID312" s="30" t="s">
        <v>172</v>
      </c>
      <c r="MIE312" s="30" t="s">
        <v>172</v>
      </c>
      <c r="MIF312" s="30" t="s">
        <v>172</v>
      </c>
      <c r="MIG312" s="30" t="s">
        <v>172</v>
      </c>
      <c r="MIH312" s="30" t="s">
        <v>172</v>
      </c>
      <c r="MII312" s="30" t="s">
        <v>172</v>
      </c>
      <c r="MIJ312" s="30" t="s">
        <v>172</v>
      </c>
      <c r="MIK312" s="30" t="s">
        <v>172</v>
      </c>
      <c r="MIL312" s="30" t="s">
        <v>172</v>
      </c>
      <c r="MIM312" s="30" t="s">
        <v>172</v>
      </c>
      <c r="MIN312" s="30" t="s">
        <v>172</v>
      </c>
      <c r="MIO312" s="30" t="s">
        <v>172</v>
      </c>
      <c r="MIP312" s="30" t="s">
        <v>172</v>
      </c>
      <c r="MIQ312" s="30" t="s">
        <v>172</v>
      </c>
      <c r="MIR312" s="30" t="s">
        <v>172</v>
      </c>
      <c r="MIS312" s="30" t="s">
        <v>172</v>
      </c>
      <c r="MIT312" s="30" t="s">
        <v>172</v>
      </c>
      <c r="MIU312" s="30" t="s">
        <v>172</v>
      </c>
      <c r="MIV312" s="30" t="s">
        <v>172</v>
      </c>
      <c r="MIW312" s="30" t="s">
        <v>172</v>
      </c>
      <c r="MIX312" s="30" t="s">
        <v>172</v>
      </c>
      <c r="MIY312" s="30" t="s">
        <v>172</v>
      </c>
      <c r="MIZ312" s="30" t="s">
        <v>172</v>
      </c>
      <c r="MJA312" s="30" t="s">
        <v>172</v>
      </c>
      <c r="MJB312" s="30" t="s">
        <v>172</v>
      </c>
      <c r="MJC312" s="30" t="s">
        <v>172</v>
      </c>
      <c r="MJD312" s="30" t="s">
        <v>172</v>
      </c>
      <c r="MJE312" s="30" t="s">
        <v>172</v>
      </c>
      <c r="MJF312" s="30" t="s">
        <v>172</v>
      </c>
      <c r="MJG312" s="30" t="s">
        <v>172</v>
      </c>
      <c r="MJH312" s="30" t="s">
        <v>172</v>
      </c>
      <c r="MJI312" s="30" t="s">
        <v>172</v>
      </c>
      <c r="MJJ312" s="30" t="s">
        <v>172</v>
      </c>
      <c r="MJK312" s="30" t="s">
        <v>172</v>
      </c>
      <c r="MJL312" s="30" t="s">
        <v>172</v>
      </c>
      <c r="MJM312" s="30" t="s">
        <v>172</v>
      </c>
      <c r="MJN312" s="30" t="s">
        <v>172</v>
      </c>
      <c r="MJO312" s="30" t="s">
        <v>172</v>
      </c>
      <c r="MJP312" s="30" t="s">
        <v>172</v>
      </c>
      <c r="MJQ312" s="30" t="s">
        <v>172</v>
      </c>
      <c r="MJR312" s="30" t="s">
        <v>172</v>
      </c>
      <c r="MJS312" s="30" t="s">
        <v>172</v>
      </c>
      <c r="MJT312" s="30" t="s">
        <v>172</v>
      </c>
      <c r="MJU312" s="30" t="s">
        <v>172</v>
      </c>
      <c r="MJV312" s="30" t="s">
        <v>172</v>
      </c>
      <c r="MJW312" s="30" t="s">
        <v>172</v>
      </c>
      <c r="MJX312" s="30" t="s">
        <v>172</v>
      </c>
      <c r="MJY312" s="30" t="s">
        <v>172</v>
      </c>
      <c r="MJZ312" s="30" t="s">
        <v>172</v>
      </c>
      <c r="MKA312" s="30" t="s">
        <v>172</v>
      </c>
      <c r="MKB312" s="30" t="s">
        <v>172</v>
      </c>
      <c r="MKC312" s="30" t="s">
        <v>172</v>
      </c>
      <c r="MKD312" s="30" t="s">
        <v>172</v>
      </c>
      <c r="MKE312" s="30" t="s">
        <v>172</v>
      </c>
      <c r="MKF312" s="30" t="s">
        <v>172</v>
      </c>
      <c r="MKG312" s="30" t="s">
        <v>172</v>
      </c>
      <c r="MKH312" s="30" t="s">
        <v>172</v>
      </c>
      <c r="MKI312" s="30" t="s">
        <v>172</v>
      </c>
      <c r="MKJ312" s="30" t="s">
        <v>172</v>
      </c>
      <c r="MKK312" s="30" t="s">
        <v>172</v>
      </c>
      <c r="MKL312" s="30" t="s">
        <v>172</v>
      </c>
      <c r="MKM312" s="30" t="s">
        <v>172</v>
      </c>
      <c r="MKN312" s="30" t="s">
        <v>172</v>
      </c>
      <c r="MKO312" s="30" t="s">
        <v>172</v>
      </c>
      <c r="MKP312" s="30" t="s">
        <v>172</v>
      </c>
      <c r="MKQ312" s="30" t="s">
        <v>172</v>
      </c>
      <c r="MKR312" s="30" t="s">
        <v>172</v>
      </c>
      <c r="MKS312" s="30" t="s">
        <v>172</v>
      </c>
      <c r="MKT312" s="30" t="s">
        <v>172</v>
      </c>
      <c r="MKU312" s="30" t="s">
        <v>172</v>
      </c>
      <c r="MKV312" s="30" t="s">
        <v>172</v>
      </c>
      <c r="MKW312" s="30" t="s">
        <v>172</v>
      </c>
      <c r="MKX312" s="30" t="s">
        <v>172</v>
      </c>
      <c r="MKY312" s="30" t="s">
        <v>172</v>
      </c>
      <c r="MKZ312" s="30" t="s">
        <v>172</v>
      </c>
      <c r="MLA312" s="30" t="s">
        <v>172</v>
      </c>
      <c r="MLB312" s="30" t="s">
        <v>172</v>
      </c>
      <c r="MLC312" s="30" t="s">
        <v>172</v>
      </c>
      <c r="MLD312" s="30" t="s">
        <v>172</v>
      </c>
      <c r="MLE312" s="30" t="s">
        <v>172</v>
      </c>
      <c r="MLF312" s="30" t="s">
        <v>172</v>
      </c>
      <c r="MLG312" s="30" t="s">
        <v>172</v>
      </c>
      <c r="MLH312" s="30" t="s">
        <v>172</v>
      </c>
      <c r="MLI312" s="30" t="s">
        <v>172</v>
      </c>
      <c r="MLJ312" s="30" t="s">
        <v>172</v>
      </c>
      <c r="MLK312" s="30" t="s">
        <v>172</v>
      </c>
      <c r="MLL312" s="30" t="s">
        <v>172</v>
      </c>
      <c r="MLM312" s="30" t="s">
        <v>172</v>
      </c>
      <c r="MLN312" s="30" t="s">
        <v>172</v>
      </c>
      <c r="MLO312" s="30" t="s">
        <v>172</v>
      </c>
      <c r="MLP312" s="30" t="s">
        <v>172</v>
      </c>
      <c r="MLQ312" s="30" t="s">
        <v>172</v>
      </c>
      <c r="MLR312" s="30" t="s">
        <v>172</v>
      </c>
      <c r="MLS312" s="30" t="s">
        <v>172</v>
      </c>
      <c r="MLT312" s="30" t="s">
        <v>172</v>
      </c>
      <c r="MLU312" s="30" t="s">
        <v>172</v>
      </c>
      <c r="MLV312" s="30" t="s">
        <v>172</v>
      </c>
      <c r="MLW312" s="30" t="s">
        <v>172</v>
      </c>
      <c r="MLX312" s="30" t="s">
        <v>172</v>
      </c>
      <c r="MLY312" s="30" t="s">
        <v>172</v>
      </c>
      <c r="MLZ312" s="30" t="s">
        <v>172</v>
      </c>
      <c r="MMA312" s="30" t="s">
        <v>172</v>
      </c>
      <c r="MMB312" s="30" t="s">
        <v>172</v>
      </c>
      <c r="MMC312" s="30" t="s">
        <v>172</v>
      </c>
      <c r="MMD312" s="30" t="s">
        <v>172</v>
      </c>
      <c r="MME312" s="30" t="s">
        <v>172</v>
      </c>
      <c r="MMF312" s="30" t="s">
        <v>172</v>
      </c>
      <c r="MMG312" s="30" t="s">
        <v>172</v>
      </c>
      <c r="MMH312" s="30" t="s">
        <v>172</v>
      </c>
      <c r="MMI312" s="30" t="s">
        <v>172</v>
      </c>
      <c r="MMJ312" s="30" t="s">
        <v>172</v>
      </c>
      <c r="MMK312" s="30" t="s">
        <v>172</v>
      </c>
      <c r="MML312" s="30" t="s">
        <v>172</v>
      </c>
      <c r="MMM312" s="30" t="s">
        <v>172</v>
      </c>
      <c r="MMN312" s="30" t="s">
        <v>172</v>
      </c>
      <c r="MMO312" s="30" t="s">
        <v>172</v>
      </c>
      <c r="MMP312" s="30" t="s">
        <v>172</v>
      </c>
      <c r="MMQ312" s="30" t="s">
        <v>172</v>
      </c>
      <c r="MMR312" s="30" t="s">
        <v>172</v>
      </c>
      <c r="MMS312" s="30" t="s">
        <v>172</v>
      </c>
      <c r="MMT312" s="30" t="s">
        <v>172</v>
      </c>
      <c r="MMU312" s="30" t="s">
        <v>172</v>
      </c>
      <c r="MMV312" s="30" t="s">
        <v>172</v>
      </c>
      <c r="MMW312" s="30" t="s">
        <v>172</v>
      </c>
      <c r="MMX312" s="30" t="s">
        <v>172</v>
      </c>
      <c r="MMY312" s="30" t="s">
        <v>172</v>
      </c>
      <c r="MMZ312" s="30" t="s">
        <v>172</v>
      </c>
      <c r="MNA312" s="30" t="s">
        <v>172</v>
      </c>
      <c r="MNB312" s="30" t="s">
        <v>172</v>
      </c>
      <c r="MNC312" s="30" t="s">
        <v>172</v>
      </c>
      <c r="MND312" s="30" t="s">
        <v>172</v>
      </c>
      <c r="MNE312" s="30" t="s">
        <v>172</v>
      </c>
      <c r="MNF312" s="30" t="s">
        <v>172</v>
      </c>
      <c r="MNG312" s="30" t="s">
        <v>172</v>
      </c>
      <c r="MNH312" s="30" t="s">
        <v>172</v>
      </c>
      <c r="MNI312" s="30" t="s">
        <v>172</v>
      </c>
      <c r="MNJ312" s="30" t="s">
        <v>172</v>
      </c>
      <c r="MNK312" s="30" t="s">
        <v>172</v>
      </c>
      <c r="MNL312" s="30" t="s">
        <v>172</v>
      </c>
      <c r="MNM312" s="30" t="s">
        <v>172</v>
      </c>
      <c r="MNN312" s="30" t="s">
        <v>172</v>
      </c>
      <c r="MNO312" s="30" t="s">
        <v>172</v>
      </c>
      <c r="MNP312" s="30" t="s">
        <v>172</v>
      </c>
      <c r="MNQ312" s="30" t="s">
        <v>172</v>
      </c>
      <c r="MNR312" s="30" t="s">
        <v>172</v>
      </c>
      <c r="MNS312" s="30" t="s">
        <v>172</v>
      </c>
      <c r="MNT312" s="30" t="s">
        <v>172</v>
      </c>
      <c r="MNU312" s="30" t="s">
        <v>172</v>
      </c>
      <c r="MNV312" s="30" t="s">
        <v>172</v>
      </c>
      <c r="MNW312" s="30" t="s">
        <v>172</v>
      </c>
      <c r="MNX312" s="30" t="s">
        <v>172</v>
      </c>
      <c r="MNY312" s="30" t="s">
        <v>172</v>
      </c>
      <c r="MNZ312" s="30" t="s">
        <v>172</v>
      </c>
      <c r="MOA312" s="30" t="s">
        <v>172</v>
      </c>
      <c r="MOB312" s="30" t="s">
        <v>172</v>
      </c>
      <c r="MOC312" s="30" t="s">
        <v>172</v>
      </c>
      <c r="MOD312" s="30" t="s">
        <v>172</v>
      </c>
      <c r="MOE312" s="30" t="s">
        <v>172</v>
      </c>
      <c r="MOF312" s="30" t="s">
        <v>172</v>
      </c>
      <c r="MOG312" s="30" t="s">
        <v>172</v>
      </c>
      <c r="MOH312" s="30" t="s">
        <v>172</v>
      </c>
      <c r="MOI312" s="30" t="s">
        <v>172</v>
      </c>
      <c r="MOJ312" s="30" t="s">
        <v>172</v>
      </c>
      <c r="MOK312" s="30" t="s">
        <v>172</v>
      </c>
      <c r="MOL312" s="30" t="s">
        <v>172</v>
      </c>
      <c r="MOM312" s="30" t="s">
        <v>172</v>
      </c>
      <c r="MON312" s="30" t="s">
        <v>172</v>
      </c>
      <c r="MOO312" s="30" t="s">
        <v>172</v>
      </c>
      <c r="MOP312" s="30" t="s">
        <v>172</v>
      </c>
      <c r="MOQ312" s="30" t="s">
        <v>172</v>
      </c>
      <c r="MOR312" s="30" t="s">
        <v>172</v>
      </c>
      <c r="MOS312" s="30" t="s">
        <v>172</v>
      </c>
      <c r="MOT312" s="30" t="s">
        <v>172</v>
      </c>
      <c r="MOU312" s="30" t="s">
        <v>172</v>
      </c>
      <c r="MOV312" s="30" t="s">
        <v>172</v>
      </c>
      <c r="MOW312" s="30" t="s">
        <v>172</v>
      </c>
      <c r="MOX312" s="30" t="s">
        <v>172</v>
      </c>
      <c r="MOY312" s="30" t="s">
        <v>172</v>
      </c>
      <c r="MOZ312" s="30" t="s">
        <v>172</v>
      </c>
      <c r="MPA312" s="30" t="s">
        <v>172</v>
      </c>
      <c r="MPB312" s="30" t="s">
        <v>172</v>
      </c>
      <c r="MPC312" s="30" t="s">
        <v>172</v>
      </c>
      <c r="MPD312" s="30" t="s">
        <v>172</v>
      </c>
      <c r="MPE312" s="30" t="s">
        <v>172</v>
      </c>
      <c r="MPF312" s="30" t="s">
        <v>172</v>
      </c>
      <c r="MPG312" s="30" t="s">
        <v>172</v>
      </c>
      <c r="MPH312" s="30" t="s">
        <v>172</v>
      </c>
      <c r="MPI312" s="30" t="s">
        <v>172</v>
      </c>
      <c r="MPJ312" s="30" t="s">
        <v>172</v>
      </c>
      <c r="MPK312" s="30" t="s">
        <v>172</v>
      </c>
      <c r="MPL312" s="30" t="s">
        <v>172</v>
      </c>
      <c r="MPM312" s="30" t="s">
        <v>172</v>
      </c>
      <c r="MPN312" s="30" t="s">
        <v>172</v>
      </c>
      <c r="MPO312" s="30" t="s">
        <v>172</v>
      </c>
      <c r="MPP312" s="30" t="s">
        <v>172</v>
      </c>
      <c r="MPQ312" s="30" t="s">
        <v>172</v>
      </c>
      <c r="MPR312" s="30" t="s">
        <v>172</v>
      </c>
      <c r="MPS312" s="30" t="s">
        <v>172</v>
      </c>
      <c r="MPT312" s="30" t="s">
        <v>172</v>
      </c>
      <c r="MPU312" s="30" t="s">
        <v>172</v>
      </c>
      <c r="MPV312" s="30" t="s">
        <v>172</v>
      </c>
      <c r="MPW312" s="30" t="s">
        <v>172</v>
      </c>
      <c r="MPX312" s="30" t="s">
        <v>172</v>
      </c>
      <c r="MPY312" s="30" t="s">
        <v>172</v>
      </c>
      <c r="MPZ312" s="30" t="s">
        <v>172</v>
      </c>
      <c r="MQA312" s="30" t="s">
        <v>172</v>
      </c>
      <c r="MQB312" s="30" t="s">
        <v>172</v>
      </c>
      <c r="MQC312" s="30" t="s">
        <v>172</v>
      </c>
      <c r="MQD312" s="30" t="s">
        <v>172</v>
      </c>
      <c r="MQE312" s="30" t="s">
        <v>172</v>
      </c>
      <c r="MQF312" s="30" t="s">
        <v>172</v>
      </c>
      <c r="MQG312" s="30" t="s">
        <v>172</v>
      </c>
      <c r="MQH312" s="30" t="s">
        <v>172</v>
      </c>
      <c r="MQI312" s="30" t="s">
        <v>172</v>
      </c>
      <c r="MQJ312" s="30" t="s">
        <v>172</v>
      </c>
      <c r="MQK312" s="30" t="s">
        <v>172</v>
      </c>
      <c r="MQL312" s="30" t="s">
        <v>172</v>
      </c>
      <c r="MQM312" s="30" t="s">
        <v>172</v>
      </c>
      <c r="MQN312" s="30" t="s">
        <v>172</v>
      </c>
      <c r="MQO312" s="30" t="s">
        <v>172</v>
      </c>
      <c r="MQP312" s="30" t="s">
        <v>172</v>
      </c>
      <c r="MQQ312" s="30" t="s">
        <v>172</v>
      </c>
      <c r="MQR312" s="30" t="s">
        <v>172</v>
      </c>
      <c r="MQS312" s="30" t="s">
        <v>172</v>
      </c>
      <c r="MQT312" s="30" t="s">
        <v>172</v>
      </c>
      <c r="MQU312" s="30" t="s">
        <v>172</v>
      </c>
      <c r="MQV312" s="30" t="s">
        <v>172</v>
      </c>
      <c r="MQW312" s="30" t="s">
        <v>172</v>
      </c>
      <c r="MQX312" s="30" t="s">
        <v>172</v>
      </c>
      <c r="MQY312" s="30" t="s">
        <v>172</v>
      </c>
      <c r="MQZ312" s="30" t="s">
        <v>172</v>
      </c>
      <c r="MRA312" s="30" t="s">
        <v>172</v>
      </c>
      <c r="MRB312" s="30" t="s">
        <v>172</v>
      </c>
      <c r="MRC312" s="30" t="s">
        <v>172</v>
      </c>
      <c r="MRD312" s="30" t="s">
        <v>172</v>
      </c>
      <c r="MRE312" s="30" t="s">
        <v>172</v>
      </c>
      <c r="MRF312" s="30" t="s">
        <v>172</v>
      </c>
      <c r="MRG312" s="30" t="s">
        <v>172</v>
      </c>
      <c r="MRH312" s="30" t="s">
        <v>172</v>
      </c>
      <c r="MRI312" s="30" t="s">
        <v>172</v>
      </c>
      <c r="MRJ312" s="30" t="s">
        <v>172</v>
      </c>
      <c r="MRK312" s="30" t="s">
        <v>172</v>
      </c>
      <c r="MRL312" s="30" t="s">
        <v>172</v>
      </c>
      <c r="MRM312" s="30" t="s">
        <v>172</v>
      </c>
      <c r="MRN312" s="30" t="s">
        <v>172</v>
      </c>
      <c r="MRO312" s="30" t="s">
        <v>172</v>
      </c>
      <c r="MRP312" s="30" t="s">
        <v>172</v>
      </c>
      <c r="MRQ312" s="30" t="s">
        <v>172</v>
      </c>
      <c r="MRR312" s="30" t="s">
        <v>172</v>
      </c>
      <c r="MRS312" s="30" t="s">
        <v>172</v>
      </c>
      <c r="MRT312" s="30" t="s">
        <v>172</v>
      </c>
      <c r="MRU312" s="30" t="s">
        <v>172</v>
      </c>
      <c r="MRV312" s="30" t="s">
        <v>172</v>
      </c>
      <c r="MRW312" s="30" t="s">
        <v>172</v>
      </c>
      <c r="MRX312" s="30" t="s">
        <v>172</v>
      </c>
      <c r="MRY312" s="30" t="s">
        <v>172</v>
      </c>
      <c r="MRZ312" s="30" t="s">
        <v>172</v>
      </c>
      <c r="MSA312" s="30" t="s">
        <v>172</v>
      </c>
      <c r="MSB312" s="30" t="s">
        <v>172</v>
      </c>
      <c r="MSC312" s="30" t="s">
        <v>172</v>
      </c>
      <c r="MSD312" s="30" t="s">
        <v>172</v>
      </c>
      <c r="MSE312" s="30" t="s">
        <v>172</v>
      </c>
      <c r="MSF312" s="30" t="s">
        <v>172</v>
      </c>
      <c r="MSG312" s="30" t="s">
        <v>172</v>
      </c>
      <c r="MSH312" s="30" t="s">
        <v>172</v>
      </c>
      <c r="MSI312" s="30" t="s">
        <v>172</v>
      </c>
      <c r="MSJ312" s="30" t="s">
        <v>172</v>
      </c>
      <c r="MSK312" s="30" t="s">
        <v>172</v>
      </c>
      <c r="MSL312" s="30" t="s">
        <v>172</v>
      </c>
      <c r="MSM312" s="30" t="s">
        <v>172</v>
      </c>
      <c r="MSN312" s="30" t="s">
        <v>172</v>
      </c>
      <c r="MSO312" s="30" t="s">
        <v>172</v>
      </c>
      <c r="MSP312" s="30" t="s">
        <v>172</v>
      </c>
      <c r="MSQ312" s="30" t="s">
        <v>172</v>
      </c>
      <c r="MSR312" s="30" t="s">
        <v>172</v>
      </c>
      <c r="MSS312" s="30" t="s">
        <v>172</v>
      </c>
      <c r="MST312" s="30" t="s">
        <v>172</v>
      </c>
      <c r="MSU312" s="30" t="s">
        <v>172</v>
      </c>
      <c r="MSV312" s="30" t="s">
        <v>172</v>
      </c>
      <c r="MSW312" s="30" t="s">
        <v>172</v>
      </c>
      <c r="MSX312" s="30" t="s">
        <v>172</v>
      </c>
      <c r="MSY312" s="30" t="s">
        <v>172</v>
      </c>
      <c r="MSZ312" s="30" t="s">
        <v>172</v>
      </c>
      <c r="MTA312" s="30" t="s">
        <v>172</v>
      </c>
      <c r="MTB312" s="30" t="s">
        <v>172</v>
      </c>
      <c r="MTC312" s="30" t="s">
        <v>172</v>
      </c>
      <c r="MTD312" s="30" t="s">
        <v>172</v>
      </c>
      <c r="MTE312" s="30" t="s">
        <v>172</v>
      </c>
      <c r="MTF312" s="30" t="s">
        <v>172</v>
      </c>
      <c r="MTG312" s="30" t="s">
        <v>172</v>
      </c>
      <c r="MTH312" s="30" t="s">
        <v>172</v>
      </c>
      <c r="MTI312" s="30" t="s">
        <v>172</v>
      </c>
      <c r="MTJ312" s="30" t="s">
        <v>172</v>
      </c>
      <c r="MTK312" s="30" t="s">
        <v>172</v>
      </c>
      <c r="MTL312" s="30" t="s">
        <v>172</v>
      </c>
      <c r="MTM312" s="30" t="s">
        <v>172</v>
      </c>
      <c r="MTN312" s="30" t="s">
        <v>172</v>
      </c>
      <c r="MTO312" s="30" t="s">
        <v>172</v>
      </c>
      <c r="MTP312" s="30" t="s">
        <v>172</v>
      </c>
      <c r="MTQ312" s="30" t="s">
        <v>172</v>
      </c>
      <c r="MTR312" s="30" t="s">
        <v>172</v>
      </c>
      <c r="MTS312" s="30" t="s">
        <v>172</v>
      </c>
      <c r="MTT312" s="30" t="s">
        <v>172</v>
      </c>
      <c r="MTU312" s="30" t="s">
        <v>172</v>
      </c>
      <c r="MTV312" s="30" t="s">
        <v>172</v>
      </c>
      <c r="MTW312" s="30" t="s">
        <v>172</v>
      </c>
      <c r="MTX312" s="30" t="s">
        <v>172</v>
      </c>
      <c r="MTY312" s="30" t="s">
        <v>172</v>
      </c>
      <c r="MTZ312" s="30" t="s">
        <v>172</v>
      </c>
      <c r="MUA312" s="30" t="s">
        <v>172</v>
      </c>
      <c r="MUB312" s="30" t="s">
        <v>172</v>
      </c>
      <c r="MUC312" s="30" t="s">
        <v>172</v>
      </c>
      <c r="MUD312" s="30" t="s">
        <v>172</v>
      </c>
      <c r="MUE312" s="30" t="s">
        <v>172</v>
      </c>
      <c r="MUF312" s="30" t="s">
        <v>172</v>
      </c>
      <c r="MUG312" s="30" t="s">
        <v>172</v>
      </c>
      <c r="MUH312" s="30" t="s">
        <v>172</v>
      </c>
      <c r="MUI312" s="30" t="s">
        <v>172</v>
      </c>
      <c r="MUJ312" s="30" t="s">
        <v>172</v>
      </c>
      <c r="MUK312" s="30" t="s">
        <v>172</v>
      </c>
      <c r="MUL312" s="30" t="s">
        <v>172</v>
      </c>
      <c r="MUM312" s="30" t="s">
        <v>172</v>
      </c>
      <c r="MUN312" s="30" t="s">
        <v>172</v>
      </c>
      <c r="MUO312" s="30" t="s">
        <v>172</v>
      </c>
      <c r="MUP312" s="30" t="s">
        <v>172</v>
      </c>
      <c r="MUQ312" s="30" t="s">
        <v>172</v>
      </c>
      <c r="MUR312" s="30" t="s">
        <v>172</v>
      </c>
      <c r="MUS312" s="30" t="s">
        <v>172</v>
      </c>
      <c r="MUT312" s="30" t="s">
        <v>172</v>
      </c>
      <c r="MUU312" s="30" t="s">
        <v>172</v>
      </c>
      <c r="MUV312" s="30" t="s">
        <v>172</v>
      </c>
      <c r="MUW312" s="30" t="s">
        <v>172</v>
      </c>
      <c r="MUX312" s="30" t="s">
        <v>172</v>
      </c>
      <c r="MUY312" s="30" t="s">
        <v>172</v>
      </c>
      <c r="MUZ312" s="30" t="s">
        <v>172</v>
      </c>
      <c r="MVA312" s="30" t="s">
        <v>172</v>
      </c>
      <c r="MVB312" s="30" t="s">
        <v>172</v>
      </c>
      <c r="MVC312" s="30" t="s">
        <v>172</v>
      </c>
      <c r="MVD312" s="30" t="s">
        <v>172</v>
      </c>
      <c r="MVE312" s="30" t="s">
        <v>172</v>
      </c>
      <c r="MVF312" s="30" t="s">
        <v>172</v>
      </c>
      <c r="MVG312" s="30" t="s">
        <v>172</v>
      </c>
      <c r="MVH312" s="30" t="s">
        <v>172</v>
      </c>
      <c r="MVI312" s="30" t="s">
        <v>172</v>
      </c>
      <c r="MVJ312" s="30" t="s">
        <v>172</v>
      </c>
      <c r="MVK312" s="30" t="s">
        <v>172</v>
      </c>
      <c r="MVL312" s="30" t="s">
        <v>172</v>
      </c>
      <c r="MVM312" s="30" t="s">
        <v>172</v>
      </c>
      <c r="MVN312" s="30" t="s">
        <v>172</v>
      </c>
      <c r="MVO312" s="30" t="s">
        <v>172</v>
      </c>
      <c r="MVP312" s="30" t="s">
        <v>172</v>
      </c>
      <c r="MVQ312" s="30" t="s">
        <v>172</v>
      </c>
      <c r="MVR312" s="30" t="s">
        <v>172</v>
      </c>
      <c r="MVS312" s="30" t="s">
        <v>172</v>
      </c>
      <c r="MVT312" s="30" t="s">
        <v>172</v>
      </c>
      <c r="MVU312" s="30" t="s">
        <v>172</v>
      </c>
      <c r="MVV312" s="30" t="s">
        <v>172</v>
      </c>
      <c r="MVW312" s="30" t="s">
        <v>172</v>
      </c>
      <c r="MVX312" s="30" t="s">
        <v>172</v>
      </c>
      <c r="MVY312" s="30" t="s">
        <v>172</v>
      </c>
      <c r="MVZ312" s="30" t="s">
        <v>172</v>
      </c>
      <c r="MWA312" s="30" t="s">
        <v>172</v>
      </c>
      <c r="MWB312" s="30" t="s">
        <v>172</v>
      </c>
      <c r="MWC312" s="30" t="s">
        <v>172</v>
      </c>
      <c r="MWD312" s="30" t="s">
        <v>172</v>
      </c>
      <c r="MWE312" s="30" t="s">
        <v>172</v>
      </c>
      <c r="MWF312" s="30" t="s">
        <v>172</v>
      </c>
      <c r="MWG312" s="30" t="s">
        <v>172</v>
      </c>
      <c r="MWH312" s="30" t="s">
        <v>172</v>
      </c>
      <c r="MWI312" s="30" t="s">
        <v>172</v>
      </c>
      <c r="MWJ312" s="30" t="s">
        <v>172</v>
      </c>
      <c r="MWK312" s="30" t="s">
        <v>172</v>
      </c>
      <c r="MWL312" s="30" t="s">
        <v>172</v>
      </c>
      <c r="MWM312" s="30" t="s">
        <v>172</v>
      </c>
      <c r="MWN312" s="30" t="s">
        <v>172</v>
      </c>
      <c r="MWO312" s="30" t="s">
        <v>172</v>
      </c>
      <c r="MWP312" s="30" t="s">
        <v>172</v>
      </c>
      <c r="MWQ312" s="30" t="s">
        <v>172</v>
      </c>
      <c r="MWR312" s="30" t="s">
        <v>172</v>
      </c>
      <c r="MWS312" s="30" t="s">
        <v>172</v>
      </c>
      <c r="MWT312" s="30" t="s">
        <v>172</v>
      </c>
      <c r="MWU312" s="30" t="s">
        <v>172</v>
      </c>
      <c r="MWV312" s="30" t="s">
        <v>172</v>
      </c>
      <c r="MWW312" s="30" t="s">
        <v>172</v>
      </c>
      <c r="MWX312" s="30" t="s">
        <v>172</v>
      </c>
      <c r="MWY312" s="30" t="s">
        <v>172</v>
      </c>
      <c r="MWZ312" s="30" t="s">
        <v>172</v>
      </c>
      <c r="MXA312" s="30" t="s">
        <v>172</v>
      </c>
      <c r="MXB312" s="30" t="s">
        <v>172</v>
      </c>
      <c r="MXC312" s="30" t="s">
        <v>172</v>
      </c>
      <c r="MXD312" s="30" t="s">
        <v>172</v>
      </c>
      <c r="MXE312" s="30" t="s">
        <v>172</v>
      </c>
      <c r="MXF312" s="30" t="s">
        <v>172</v>
      </c>
      <c r="MXG312" s="30" t="s">
        <v>172</v>
      </c>
      <c r="MXH312" s="30" t="s">
        <v>172</v>
      </c>
      <c r="MXI312" s="30" t="s">
        <v>172</v>
      </c>
      <c r="MXJ312" s="30" t="s">
        <v>172</v>
      </c>
      <c r="MXK312" s="30" t="s">
        <v>172</v>
      </c>
      <c r="MXL312" s="30" t="s">
        <v>172</v>
      </c>
      <c r="MXM312" s="30" t="s">
        <v>172</v>
      </c>
      <c r="MXN312" s="30" t="s">
        <v>172</v>
      </c>
      <c r="MXO312" s="30" t="s">
        <v>172</v>
      </c>
      <c r="MXP312" s="30" t="s">
        <v>172</v>
      </c>
      <c r="MXQ312" s="30" t="s">
        <v>172</v>
      </c>
      <c r="MXR312" s="30" t="s">
        <v>172</v>
      </c>
      <c r="MXS312" s="30" t="s">
        <v>172</v>
      </c>
      <c r="MXT312" s="30" t="s">
        <v>172</v>
      </c>
      <c r="MXU312" s="30" t="s">
        <v>172</v>
      </c>
      <c r="MXV312" s="30" t="s">
        <v>172</v>
      </c>
      <c r="MXW312" s="30" t="s">
        <v>172</v>
      </c>
      <c r="MXX312" s="30" t="s">
        <v>172</v>
      </c>
      <c r="MXY312" s="30" t="s">
        <v>172</v>
      </c>
      <c r="MXZ312" s="30" t="s">
        <v>172</v>
      </c>
      <c r="MYA312" s="30" t="s">
        <v>172</v>
      </c>
      <c r="MYB312" s="30" t="s">
        <v>172</v>
      </c>
      <c r="MYC312" s="30" t="s">
        <v>172</v>
      </c>
      <c r="MYD312" s="30" t="s">
        <v>172</v>
      </c>
      <c r="MYE312" s="30" t="s">
        <v>172</v>
      </c>
      <c r="MYF312" s="30" t="s">
        <v>172</v>
      </c>
      <c r="MYG312" s="30" t="s">
        <v>172</v>
      </c>
      <c r="MYH312" s="30" t="s">
        <v>172</v>
      </c>
      <c r="MYI312" s="30" t="s">
        <v>172</v>
      </c>
      <c r="MYJ312" s="30" t="s">
        <v>172</v>
      </c>
      <c r="MYK312" s="30" t="s">
        <v>172</v>
      </c>
      <c r="MYL312" s="30" t="s">
        <v>172</v>
      </c>
      <c r="MYM312" s="30" t="s">
        <v>172</v>
      </c>
      <c r="MYN312" s="30" t="s">
        <v>172</v>
      </c>
      <c r="MYO312" s="30" t="s">
        <v>172</v>
      </c>
      <c r="MYP312" s="30" t="s">
        <v>172</v>
      </c>
      <c r="MYQ312" s="30" t="s">
        <v>172</v>
      </c>
      <c r="MYR312" s="30" t="s">
        <v>172</v>
      </c>
      <c r="MYS312" s="30" t="s">
        <v>172</v>
      </c>
      <c r="MYT312" s="30" t="s">
        <v>172</v>
      </c>
      <c r="MYU312" s="30" t="s">
        <v>172</v>
      </c>
      <c r="MYV312" s="30" t="s">
        <v>172</v>
      </c>
      <c r="MYW312" s="30" t="s">
        <v>172</v>
      </c>
      <c r="MYX312" s="30" t="s">
        <v>172</v>
      </c>
      <c r="MYY312" s="30" t="s">
        <v>172</v>
      </c>
      <c r="MYZ312" s="30" t="s">
        <v>172</v>
      </c>
      <c r="MZA312" s="30" t="s">
        <v>172</v>
      </c>
      <c r="MZB312" s="30" t="s">
        <v>172</v>
      </c>
      <c r="MZC312" s="30" t="s">
        <v>172</v>
      </c>
      <c r="MZD312" s="30" t="s">
        <v>172</v>
      </c>
      <c r="MZE312" s="30" t="s">
        <v>172</v>
      </c>
      <c r="MZF312" s="30" t="s">
        <v>172</v>
      </c>
      <c r="MZG312" s="30" t="s">
        <v>172</v>
      </c>
      <c r="MZH312" s="30" t="s">
        <v>172</v>
      </c>
      <c r="MZI312" s="30" t="s">
        <v>172</v>
      </c>
      <c r="MZJ312" s="30" t="s">
        <v>172</v>
      </c>
      <c r="MZK312" s="30" t="s">
        <v>172</v>
      </c>
      <c r="MZL312" s="30" t="s">
        <v>172</v>
      </c>
      <c r="MZM312" s="30" t="s">
        <v>172</v>
      </c>
      <c r="MZN312" s="30" t="s">
        <v>172</v>
      </c>
      <c r="MZO312" s="30" t="s">
        <v>172</v>
      </c>
      <c r="MZP312" s="30" t="s">
        <v>172</v>
      </c>
      <c r="MZQ312" s="30" t="s">
        <v>172</v>
      </c>
      <c r="MZR312" s="30" t="s">
        <v>172</v>
      </c>
      <c r="MZS312" s="30" t="s">
        <v>172</v>
      </c>
      <c r="MZT312" s="30" t="s">
        <v>172</v>
      </c>
      <c r="MZU312" s="30" t="s">
        <v>172</v>
      </c>
      <c r="MZV312" s="30" t="s">
        <v>172</v>
      </c>
      <c r="MZW312" s="30" t="s">
        <v>172</v>
      </c>
      <c r="MZX312" s="30" t="s">
        <v>172</v>
      </c>
      <c r="MZY312" s="30" t="s">
        <v>172</v>
      </c>
      <c r="MZZ312" s="30" t="s">
        <v>172</v>
      </c>
      <c r="NAA312" s="30" t="s">
        <v>172</v>
      </c>
      <c r="NAB312" s="30" t="s">
        <v>172</v>
      </c>
      <c r="NAC312" s="30" t="s">
        <v>172</v>
      </c>
      <c r="NAD312" s="30" t="s">
        <v>172</v>
      </c>
      <c r="NAE312" s="30" t="s">
        <v>172</v>
      </c>
      <c r="NAF312" s="30" t="s">
        <v>172</v>
      </c>
      <c r="NAG312" s="30" t="s">
        <v>172</v>
      </c>
      <c r="NAH312" s="30" t="s">
        <v>172</v>
      </c>
      <c r="NAI312" s="30" t="s">
        <v>172</v>
      </c>
      <c r="NAJ312" s="30" t="s">
        <v>172</v>
      </c>
      <c r="NAK312" s="30" t="s">
        <v>172</v>
      </c>
      <c r="NAL312" s="30" t="s">
        <v>172</v>
      </c>
      <c r="NAM312" s="30" t="s">
        <v>172</v>
      </c>
      <c r="NAN312" s="30" t="s">
        <v>172</v>
      </c>
      <c r="NAO312" s="30" t="s">
        <v>172</v>
      </c>
      <c r="NAP312" s="30" t="s">
        <v>172</v>
      </c>
      <c r="NAQ312" s="30" t="s">
        <v>172</v>
      </c>
      <c r="NAR312" s="30" t="s">
        <v>172</v>
      </c>
      <c r="NAS312" s="30" t="s">
        <v>172</v>
      </c>
      <c r="NAT312" s="30" t="s">
        <v>172</v>
      </c>
      <c r="NAU312" s="30" t="s">
        <v>172</v>
      </c>
      <c r="NAV312" s="30" t="s">
        <v>172</v>
      </c>
      <c r="NAW312" s="30" t="s">
        <v>172</v>
      </c>
      <c r="NAX312" s="30" t="s">
        <v>172</v>
      </c>
      <c r="NAY312" s="30" t="s">
        <v>172</v>
      </c>
      <c r="NAZ312" s="30" t="s">
        <v>172</v>
      </c>
      <c r="NBA312" s="30" t="s">
        <v>172</v>
      </c>
      <c r="NBB312" s="30" t="s">
        <v>172</v>
      </c>
      <c r="NBC312" s="30" t="s">
        <v>172</v>
      </c>
      <c r="NBD312" s="30" t="s">
        <v>172</v>
      </c>
      <c r="NBE312" s="30" t="s">
        <v>172</v>
      </c>
      <c r="NBF312" s="30" t="s">
        <v>172</v>
      </c>
      <c r="NBG312" s="30" t="s">
        <v>172</v>
      </c>
      <c r="NBH312" s="30" t="s">
        <v>172</v>
      </c>
      <c r="NBI312" s="30" t="s">
        <v>172</v>
      </c>
      <c r="NBJ312" s="30" t="s">
        <v>172</v>
      </c>
      <c r="NBK312" s="30" t="s">
        <v>172</v>
      </c>
      <c r="NBL312" s="30" t="s">
        <v>172</v>
      </c>
      <c r="NBM312" s="30" t="s">
        <v>172</v>
      </c>
      <c r="NBN312" s="30" t="s">
        <v>172</v>
      </c>
      <c r="NBO312" s="30" t="s">
        <v>172</v>
      </c>
      <c r="NBP312" s="30" t="s">
        <v>172</v>
      </c>
      <c r="NBQ312" s="30" t="s">
        <v>172</v>
      </c>
      <c r="NBR312" s="30" t="s">
        <v>172</v>
      </c>
      <c r="NBS312" s="30" t="s">
        <v>172</v>
      </c>
      <c r="NBT312" s="30" t="s">
        <v>172</v>
      </c>
      <c r="NBU312" s="30" t="s">
        <v>172</v>
      </c>
      <c r="NBV312" s="30" t="s">
        <v>172</v>
      </c>
      <c r="NBW312" s="30" t="s">
        <v>172</v>
      </c>
      <c r="NBX312" s="30" t="s">
        <v>172</v>
      </c>
      <c r="NBY312" s="30" t="s">
        <v>172</v>
      </c>
      <c r="NBZ312" s="30" t="s">
        <v>172</v>
      </c>
      <c r="NCA312" s="30" t="s">
        <v>172</v>
      </c>
      <c r="NCB312" s="30" t="s">
        <v>172</v>
      </c>
      <c r="NCC312" s="30" t="s">
        <v>172</v>
      </c>
      <c r="NCD312" s="30" t="s">
        <v>172</v>
      </c>
      <c r="NCE312" s="30" t="s">
        <v>172</v>
      </c>
      <c r="NCF312" s="30" t="s">
        <v>172</v>
      </c>
      <c r="NCG312" s="30" t="s">
        <v>172</v>
      </c>
      <c r="NCH312" s="30" t="s">
        <v>172</v>
      </c>
      <c r="NCI312" s="30" t="s">
        <v>172</v>
      </c>
      <c r="NCJ312" s="30" t="s">
        <v>172</v>
      </c>
      <c r="NCK312" s="30" t="s">
        <v>172</v>
      </c>
      <c r="NCL312" s="30" t="s">
        <v>172</v>
      </c>
      <c r="NCM312" s="30" t="s">
        <v>172</v>
      </c>
      <c r="NCN312" s="30" t="s">
        <v>172</v>
      </c>
      <c r="NCO312" s="30" t="s">
        <v>172</v>
      </c>
      <c r="NCP312" s="30" t="s">
        <v>172</v>
      </c>
      <c r="NCQ312" s="30" t="s">
        <v>172</v>
      </c>
      <c r="NCR312" s="30" t="s">
        <v>172</v>
      </c>
      <c r="NCS312" s="30" t="s">
        <v>172</v>
      </c>
      <c r="NCT312" s="30" t="s">
        <v>172</v>
      </c>
      <c r="NCU312" s="30" t="s">
        <v>172</v>
      </c>
      <c r="NCV312" s="30" t="s">
        <v>172</v>
      </c>
      <c r="NCW312" s="30" t="s">
        <v>172</v>
      </c>
      <c r="NCX312" s="30" t="s">
        <v>172</v>
      </c>
      <c r="NCY312" s="30" t="s">
        <v>172</v>
      </c>
      <c r="NCZ312" s="30" t="s">
        <v>172</v>
      </c>
      <c r="NDA312" s="30" t="s">
        <v>172</v>
      </c>
      <c r="NDB312" s="30" t="s">
        <v>172</v>
      </c>
      <c r="NDC312" s="30" t="s">
        <v>172</v>
      </c>
      <c r="NDD312" s="30" t="s">
        <v>172</v>
      </c>
      <c r="NDE312" s="30" t="s">
        <v>172</v>
      </c>
      <c r="NDF312" s="30" t="s">
        <v>172</v>
      </c>
      <c r="NDG312" s="30" t="s">
        <v>172</v>
      </c>
      <c r="NDH312" s="30" t="s">
        <v>172</v>
      </c>
      <c r="NDI312" s="30" t="s">
        <v>172</v>
      </c>
      <c r="NDJ312" s="30" t="s">
        <v>172</v>
      </c>
      <c r="NDK312" s="30" t="s">
        <v>172</v>
      </c>
      <c r="NDL312" s="30" t="s">
        <v>172</v>
      </c>
      <c r="NDM312" s="30" t="s">
        <v>172</v>
      </c>
      <c r="NDN312" s="30" t="s">
        <v>172</v>
      </c>
      <c r="NDO312" s="30" t="s">
        <v>172</v>
      </c>
      <c r="NDP312" s="30" t="s">
        <v>172</v>
      </c>
      <c r="NDQ312" s="30" t="s">
        <v>172</v>
      </c>
      <c r="NDR312" s="30" t="s">
        <v>172</v>
      </c>
      <c r="NDS312" s="30" t="s">
        <v>172</v>
      </c>
      <c r="NDT312" s="30" t="s">
        <v>172</v>
      </c>
      <c r="NDU312" s="30" t="s">
        <v>172</v>
      </c>
      <c r="NDV312" s="30" t="s">
        <v>172</v>
      </c>
      <c r="NDW312" s="30" t="s">
        <v>172</v>
      </c>
      <c r="NDX312" s="30" t="s">
        <v>172</v>
      </c>
      <c r="NDY312" s="30" t="s">
        <v>172</v>
      </c>
      <c r="NDZ312" s="30" t="s">
        <v>172</v>
      </c>
      <c r="NEA312" s="30" t="s">
        <v>172</v>
      </c>
      <c r="NEB312" s="30" t="s">
        <v>172</v>
      </c>
      <c r="NEC312" s="30" t="s">
        <v>172</v>
      </c>
      <c r="NED312" s="30" t="s">
        <v>172</v>
      </c>
      <c r="NEE312" s="30" t="s">
        <v>172</v>
      </c>
      <c r="NEF312" s="30" t="s">
        <v>172</v>
      </c>
      <c r="NEG312" s="30" t="s">
        <v>172</v>
      </c>
      <c r="NEH312" s="30" t="s">
        <v>172</v>
      </c>
      <c r="NEI312" s="30" t="s">
        <v>172</v>
      </c>
      <c r="NEJ312" s="30" t="s">
        <v>172</v>
      </c>
      <c r="NEK312" s="30" t="s">
        <v>172</v>
      </c>
      <c r="NEL312" s="30" t="s">
        <v>172</v>
      </c>
      <c r="NEM312" s="30" t="s">
        <v>172</v>
      </c>
      <c r="NEN312" s="30" t="s">
        <v>172</v>
      </c>
      <c r="NEO312" s="30" t="s">
        <v>172</v>
      </c>
      <c r="NEP312" s="30" t="s">
        <v>172</v>
      </c>
      <c r="NEQ312" s="30" t="s">
        <v>172</v>
      </c>
      <c r="NER312" s="30" t="s">
        <v>172</v>
      </c>
      <c r="NES312" s="30" t="s">
        <v>172</v>
      </c>
      <c r="NET312" s="30" t="s">
        <v>172</v>
      </c>
      <c r="NEU312" s="30" t="s">
        <v>172</v>
      </c>
      <c r="NEV312" s="30" t="s">
        <v>172</v>
      </c>
      <c r="NEW312" s="30" t="s">
        <v>172</v>
      </c>
      <c r="NEX312" s="30" t="s">
        <v>172</v>
      </c>
      <c r="NEY312" s="30" t="s">
        <v>172</v>
      </c>
      <c r="NEZ312" s="30" t="s">
        <v>172</v>
      </c>
      <c r="NFA312" s="30" t="s">
        <v>172</v>
      </c>
      <c r="NFB312" s="30" t="s">
        <v>172</v>
      </c>
      <c r="NFC312" s="30" t="s">
        <v>172</v>
      </c>
      <c r="NFD312" s="30" t="s">
        <v>172</v>
      </c>
      <c r="NFE312" s="30" t="s">
        <v>172</v>
      </c>
      <c r="NFF312" s="30" t="s">
        <v>172</v>
      </c>
      <c r="NFG312" s="30" t="s">
        <v>172</v>
      </c>
      <c r="NFH312" s="30" t="s">
        <v>172</v>
      </c>
      <c r="NFI312" s="30" t="s">
        <v>172</v>
      </c>
      <c r="NFJ312" s="30" t="s">
        <v>172</v>
      </c>
      <c r="NFK312" s="30" t="s">
        <v>172</v>
      </c>
      <c r="NFL312" s="30" t="s">
        <v>172</v>
      </c>
      <c r="NFM312" s="30" t="s">
        <v>172</v>
      </c>
      <c r="NFN312" s="30" t="s">
        <v>172</v>
      </c>
      <c r="NFO312" s="30" t="s">
        <v>172</v>
      </c>
      <c r="NFP312" s="30" t="s">
        <v>172</v>
      </c>
      <c r="NFQ312" s="30" t="s">
        <v>172</v>
      </c>
      <c r="NFR312" s="30" t="s">
        <v>172</v>
      </c>
      <c r="NFS312" s="30" t="s">
        <v>172</v>
      </c>
      <c r="NFT312" s="30" t="s">
        <v>172</v>
      </c>
      <c r="NFU312" s="30" t="s">
        <v>172</v>
      </c>
      <c r="NFV312" s="30" t="s">
        <v>172</v>
      </c>
      <c r="NFW312" s="30" t="s">
        <v>172</v>
      </c>
      <c r="NFX312" s="30" t="s">
        <v>172</v>
      </c>
      <c r="NFY312" s="30" t="s">
        <v>172</v>
      </c>
      <c r="NFZ312" s="30" t="s">
        <v>172</v>
      </c>
      <c r="NGA312" s="30" t="s">
        <v>172</v>
      </c>
      <c r="NGB312" s="30" t="s">
        <v>172</v>
      </c>
      <c r="NGC312" s="30" t="s">
        <v>172</v>
      </c>
      <c r="NGD312" s="30" t="s">
        <v>172</v>
      </c>
      <c r="NGE312" s="30" t="s">
        <v>172</v>
      </c>
      <c r="NGF312" s="30" t="s">
        <v>172</v>
      </c>
      <c r="NGG312" s="30" t="s">
        <v>172</v>
      </c>
      <c r="NGH312" s="30" t="s">
        <v>172</v>
      </c>
      <c r="NGI312" s="30" t="s">
        <v>172</v>
      </c>
      <c r="NGJ312" s="30" t="s">
        <v>172</v>
      </c>
      <c r="NGK312" s="30" t="s">
        <v>172</v>
      </c>
      <c r="NGL312" s="30" t="s">
        <v>172</v>
      </c>
      <c r="NGM312" s="30" t="s">
        <v>172</v>
      </c>
      <c r="NGN312" s="30" t="s">
        <v>172</v>
      </c>
      <c r="NGO312" s="30" t="s">
        <v>172</v>
      </c>
      <c r="NGP312" s="30" t="s">
        <v>172</v>
      </c>
      <c r="NGQ312" s="30" t="s">
        <v>172</v>
      </c>
      <c r="NGR312" s="30" t="s">
        <v>172</v>
      </c>
      <c r="NGS312" s="30" t="s">
        <v>172</v>
      </c>
      <c r="NGT312" s="30" t="s">
        <v>172</v>
      </c>
      <c r="NGU312" s="30" t="s">
        <v>172</v>
      </c>
      <c r="NGV312" s="30" t="s">
        <v>172</v>
      </c>
      <c r="NGW312" s="30" t="s">
        <v>172</v>
      </c>
      <c r="NGX312" s="30" t="s">
        <v>172</v>
      </c>
      <c r="NGY312" s="30" t="s">
        <v>172</v>
      </c>
      <c r="NGZ312" s="30" t="s">
        <v>172</v>
      </c>
      <c r="NHA312" s="30" t="s">
        <v>172</v>
      </c>
      <c r="NHB312" s="30" t="s">
        <v>172</v>
      </c>
      <c r="NHC312" s="30" t="s">
        <v>172</v>
      </c>
      <c r="NHD312" s="30" t="s">
        <v>172</v>
      </c>
      <c r="NHE312" s="30" t="s">
        <v>172</v>
      </c>
      <c r="NHF312" s="30" t="s">
        <v>172</v>
      </c>
      <c r="NHG312" s="30" t="s">
        <v>172</v>
      </c>
      <c r="NHH312" s="30" t="s">
        <v>172</v>
      </c>
      <c r="NHI312" s="30" t="s">
        <v>172</v>
      </c>
      <c r="NHJ312" s="30" t="s">
        <v>172</v>
      </c>
      <c r="NHK312" s="30" t="s">
        <v>172</v>
      </c>
      <c r="NHL312" s="30" t="s">
        <v>172</v>
      </c>
      <c r="NHM312" s="30" t="s">
        <v>172</v>
      </c>
      <c r="NHN312" s="30" t="s">
        <v>172</v>
      </c>
      <c r="NHO312" s="30" t="s">
        <v>172</v>
      </c>
      <c r="NHP312" s="30" t="s">
        <v>172</v>
      </c>
      <c r="NHQ312" s="30" t="s">
        <v>172</v>
      </c>
      <c r="NHR312" s="30" t="s">
        <v>172</v>
      </c>
      <c r="NHS312" s="30" t="s">
        <v>172</v>
      </c>
      <c r="NHT312" s="30" t="s">
        <v>172</v>
      </c>
      <c r="NHU312" s="30" t="s">
        <v>172</v>
      </c>
      <c r="NHV312" s="30" t="s">
        <v>172</v>
      </c>
      <c r="NHW312" s="30" t="s">
        <v>172</v>
      </c>
      <c r="NHX312" s="30" t="s">
        <v>172</v>
      </c>
      <c r="NHY312" s="30" t="s">
        <v>172</v>
      </c>
      <c r="NHZ312" s="30" t="s">
        <v>172</v>
      </c>
      <c r="NIA312" s="30" t="s">
        <v>172</v>
      </c>
      <c r="NIB312" s="30" t="s">
        <v>172</v>
      </c>
      <c r="NIC312" s="30" t="s">
        <v>172</v>
      </c>
      <c r="NID312" s="30" t="s">
        <v>172</v>
      </c>
      <c r="NIE312" s="30" t="s">
        <v>172</v>
      </c>
      <c r="NIF312" s="30" t="s">
        <v>172</v>
      </c>
      <c r="NIG312" s="30" t="s">
        <v>172</v>
      </c>
      <c r="NIH312" s="30" t="s">
        <v>172</v>
      </c>
      <c r="NII312" s="30" t="s">
        <v>172</v>
      </c>
      <c r="NIJ312" s="30" t="s">
        <v>172</v>
      </c>
      <c r="NIK312" s="30" t="s">
        <v>172</v>
      </c>
      <c r="NIL312" s="30" t="s">
        <v>172</v>
      </c>
      <c r="NIM312" s="30" t="s">
        <v>172</v>
      </c>
      <c r="NIN312" s="30" t="s">
        <v>172</v>
      </c>
      <c r="NIO312" s="30" t="s">
        <v>172</v>
      </c>
      <c r="NIP312" s="30" t="s">
        <v>172</v>
      </c>
      <c r="NIQ312" s="30" t="s">
        <v>172</v>
      </c>
      <c r="NIR312" s="30" t="s">
        <v>172</v>
      </c>
      <c r="NIS312" s="30" t="s">
        <v>172</v>
      </c>
      <c r="NIT312" s="30" t="s">
        <v>172</v>
      </c>
      <c r="NIU312" s="30" t="s">
        <v>172</v>
      </c>
      <c r="NIV312" s="30" t="s">
        <v>172</v>
      </c>
      <c r="NIW312" s="30" t="s">
        <v>172</v>
      </c>
      <c r="NIX312" s="30" t="s">
        <v>172</v>
      </c>
      <c r="NIY312" s="30" t="s">
        <v>172</v>
      </c>
      <c r="NIZ312" s="30" t="s">
        <v>172</v>
      </c>
      <c r="NJA312" s="30" t="s">
        <v>172</v>
      </c>
      <c r="NJB312" s="30" t="s">
        <v>172</v>
      </c>
      <c r="NJC312" s="30" t="s">
        <v>172</v>
      </c>
      <c r="NJD312" s="30" t="s">
        <v>172</v>
      </c>
      <c r="NJE312" s="30" t="s">
        <v>172</v>
      </c>
      <c r="NJF312" s="30" t="s">
        <v>172</v>
      </c>
      <c r="NJG312" s="30" t="s">
        <v>172</v>
      </c>
      <c r="NJH312" s="30" t="s">
        <v>172</v>
      </c>
      <c r="NJI312" s="30" t="s">
        <v>172</v>
      </c>
      <c r="NJJ312" s="30" t="s">
        <v>172</v>
      </c>
      <c r="NJK312" s="30" t="s">
        <v>172</v>
      </c>
      <c r="NJL312" s="30" t="s">
        <v>172</v>
      </c>
      <c r="NJM312" s="30" t="s">
        <v>172</v>
      </c>
      <c r="NJN312" s="30" t="s">
        <v>172</v>
      </c>
      <c r="NJO312" s="30" t="s">
        <v>172</v>
      </c>
      <c r="NJP312" s="30" t="s">
        <v>172</v>
      </c>
      <c r="NJQ312" s="30" t="s">
        <v>172</v>
      </c>
      <c r="NJR312" s="30" t="s">
        <v>172</v>
      </c>
      <c r="NJS312" s="30" t="s">
        <v>172</v>
      </c>
      <c r="NJT312" s="30" t="s">
        <v>172</v>
      </c>
      <c r="NJU312" s="30" t="s">
        <v>172</v>
      </c>
      <c r="NJV312" s="30" t="s">
        <v>172</v>
      </c>
      <c r="NJW312" s="30" t="s">
        <v>172</v>
      </c>
      <c r="NJX312" s="30" t="s">
        <v>172</v>
      </c>
      <c r="NJY312" s="30" t="s">
        <v>172</v>
      </c>
      <c r="NJZ312" s="30" t="s">
        <v>172</v>
      </c>
      <c r="NKA312" s="30" t="s">
        <v>172</v>
      </c>
      <c r="NKB312" s="30" t="s">
        <v>172</v>
      </c>
      <c r="NKC312" s="30" t="s">
        <v>172</v>
      </c>
      <c r="NKD312" s="30" t="s">
        <v>172</v>
      </c>
      <c r="NKE312" s="30" t="s">
        <v>172</v>
      </c>
      <c r="NKF312" s="30" t="s">
        <v>172</v>
      </c>
      <c r="NKG312" s="30" t="s">
        <v>172</v>
      </c>
      <c r="NKH312" s="30" t="s">
        <v>172</v>
      </c>
      <c r="NKI312" s="30" t="s">
        <v>172</v>
      </c>
      <c r="NKJ312" s="30" t="s">
        <v>172</v>
      </c>
      <c r="NKK312" s="30" t="s">
        <v>172</v>
      </c>
      <c r="NKL312" s="30" t="s">
        <v>172</v>
      </c>
      <c r="NKM312" s="30" t="s">
        <v>172</v>
      </c>
      <c r="NKN312" s="30" t="s">
        <v>172</v>
      </c>
      <c r="NKO312" s="30" t="s">
        <v>172</v>
      </c>
      <c r="NKP312" s="30" t="s">
        <v>172</v>
      </c>
      <c r="NKQ312" s="30" t="s">
        <v>172</v>
      </c>
      <c r="NKR312" s="30" t="s">
        <v>172</v>
      </c>
      <c r="NKS312" s="30" t="s">
        <v>172</v>
      </c>
      <c r="NKT312" s="30" t="s">
        <v>172</v>
      </c>
      <c r="NKU312" s="30" t="s">
        <v>172</v>
      </c>
      <c r="NKV312" s="30" t="s">
        <v>172</v>
      </c>
      <c r="NKW312" s="30" t="s">
        <v>172</v>
      </c>
      <c r="NKX312" s="30" t="s">
        <v>172</v>
      </c>
      <c r="NKY312" s="30" t="s">
        <v>172</v>
      </c>
      <c r="NKZ312" s="30" t="s">
        <v>172</v>
      </c>
      <c r="NLA312" s="30" t="s">
        <v>172</v>
      </c>
      <c r="NLB312" s="30" t="s">
        <v>172</v>
      </c>
      <c r="NLC312" s="30" t="s">
        <v>172</v>
      </c>
      <c r="NLD312" s="30" t="s">
        <v>172</v>
      </c>
      <c r="NLE312" s="30" t="s">
        <v>172</v>
      </c>
      <c r="NLF312" s="30" t="s">
        <v>172</v>
      </c>
      <c r="NLG312" s="30" t="s">
        <v>172</v>
      </c>
      <c r="NLH312" s="30" t="s">
        <v>172</v>
      </c>
      <c r="NLI312" s="30" t="s">
        <v>172</v>
      </c>
      <c r="NLJ312" s="30" t="s">
        <v>172</v>
      </c>
      <c r="NLK312" s="30" t="s">
        <v>172</v>
      </c>
      <c r="NLL312" s="30" t="s">
        <v>172</v>
      </c>
      <c r="NLM312" s="30" t="s">
        <v>172</v>
      </c>
      <c r="NLN312" s="30" t="s">
        <v>172</v>
      </c>
      <c r="NLO312" s="30" t="s">
        <v>172</v>
      </c>
      <c r="NLP312" s="30" t="s">
        <v>172</v>
      </c>
      <c r="NLQ312" s="30" t="s">
        <v>172</v>
      </c>
      <c r="NLR312" s="30" t="s">
        <v>172</v>
      </c>
      <c r="NLS312" s="30" t="s">
        <v>172</v>
      </c>
      <c r="NLT312" s="30" t="s">
        <v>172</v>
      </c>
      <c r="NLU312" s="30" t="s">
        <v>172</v>
      </c>
      <c r="NLV312" s="30" t="s">
        <v>172</v>
      </c>
      <c r="NLW312" s="30" t="s">
        <v>172</v>
      </c>
      <c r="NLX312" s="30" t="s">
        <v>172</v>
      </c>
      <c r="NLY312" s="30" t="s">
        <v>172</v>
      </c>
      <c r="NLZ312" s="30" t="s">
        <v>172</v>
      </c>
      <c r="NMA312" s="30" t="s">
        <v>172</v>
      </c>
      <c r="NMB312" s="30" t="s">
        <v>172</v>
      </c>
      <c r="NMC312" s="30" t="s">
        <v>172</v>
      </c>
      <c r="NMD312" s="30" t="s">
        <v>172</v>
      </c>
      <c r="NME312" s="30" t="s">
        <v>172</v>
      </c>
      <c r="NMF312" s="30" t="s">
        <v>172</v>
      </c>
      <c r="NMG312" s="30" t="s">
        <v>172</v>
      </c>
      <c r="NMH312" s="30" t="s">
        <v>172</v>
      </c>
      <c r="NMI312" s="30" t="s">
        <v>172</v>
      </c>
      <c r="NMJ312" s="30" t="s">
        <v>172</v>
      </c>
      <c r="NMK312" s="30" t="s">
        <v>172</v>
      </c>
      <c r="NML312" s="30" t="s">
        <v>172</v>
      </c>
      <c r="NMM312" s="30" t="s">
        <v>172</v>
      </c>
      <c r="NMN312" s="30" t="s">
        <v>172</v>
      </c>
      <c r="NMO312" s="30" t="s">
        <v>172</v>
      </c>
      <c r="NMP312" s="30" t="s">
        <v>172</v>
      </c>
      <c r="NMQ312" s="30" t="s">
        <v>172</v>
      </c>
      <c r="NMR312" s="30" t="s">
        <v>172</v>
      </c>
      <c r="NMS312" s="30" t="s">
        <v>172</v>
      </c>
      <c r="NMT312" s="30" t="s">
        <v>172</v>
      </c>
      <c r="NMU312" s="30" t="s">
        <v>172</v>
      </c>
      <c r="NMV312" s="30" t="s">
        <v>172</v>
      </c>
      <c r="NMW312" s="30" t="s">
        <v>172</v>
      </c>
      <c r="NMX312" s="30" t="s">
        <v>172</v>
      </c>
      <c r="NMY312" s="30" t="s">
        <v>172</v>
      </c>
      <c r="NMZ312" s="30" t="s">
        <v>172</v>
      </c>
      <c r="NNA312" s="30" t="s">
        <v>172</v>
      </c>
      <c r="NNB312" s="30" t="s">
        <v>172</v>
      </c>
      <c r="NNC312" s="30" t="s">
        <v>172</v>
      </c>
      <c r="NND312" s="30" t="s">
        <v>172</v>
      </c>
      <c r="NNE312" s="30" t="s">
        <v>172</v>
      </c>
      <c r="NNF312" s="30" t="s">
        <v>172</v>
      </c>
      <c r="NNG312" s="30" t="s">
        <v>172</v>
      </c>
      <c r="NNH312" s="30" t="s">
        <v>172</v>
      </c>
      <c r="NNI312" s="30" t="s">
        <v>172</v>
      </c>
      <c r="NNJ312" s="30" t="s">
        <v>172</v>
      </c>
      <c r="NNK312" s="30" t="s">
        <v>172</v>
      </c>
      <c r="NNL312" s="30" t="s">
        <v>172</v>
      </c>
      <c r="NNM312" s="30" t="s">
        <v>172</v>
      </c>
      <c r="NNN312" s="30" t="s">
        <v>172</v>
      </c>
      <c r="NNO312" s="30" t="s">
        <v>172</v>
      </c>
      <c r="NNP312" s="30" t="s">
        <v>172</v>
      </c>
      <c r="NNQ312" s="30" t="s">
        <v>172</v>
      </c>
      <c r="NNR312" s="30" t="s">
        <v>172</v>
      </c>
      <c r="NNS312" s="30" t="s">
        <v>172</v>
      </c>
      <c r="NNT312" s="30" t="s">
        <v>172</v>
      </c>
      <c r="NNU312" s="30" t="s">
        <v>172</v>
      </c>
      <c r="NNV312" s="30" t="s">
        <v>172</v>
      </c>
      <c r="NNW312" s="30" t="s">
        <v>172</v>
      </c>
      <c r="NNX312" s="30" t="s">
        <v>172</v>
      </c>
      <c r="NNY312" s="30" t="s">
        <v>172</v>
      </c>
      <c r="NNZ312" s="30" t="s">
        <v>172</v>
      </c>
      <c r="NOA312" s="30" t="s">
        <v>172</v>
      </c>
      <c r="NOB312" s="30" t="s">
        <v>172</v>
      </c>
      <c r="NOC312" s="30" t="s">
        <v>172</v>
      </c>
      <c r="NOD312" s="30" t="s">
        <v>172</v>
      </c>
      <c r="NOE312" s="30" t="s">
        <v>172</v>
      </c>
      <c r="NOF312" s="30" t="s">
        <v>172</v>
      </c>
      <c r="NOG312" s="30" t="s">
        <v>172</v>
      </c>
      <c r="NOH312" s="30" t="s">
        <v>172</v>
      </c>
      <c r="NOI312" s="30" t="s">
        <v>172</v>
      </c>
      <c r="NOJ312" s="30" t="s">
        <v>172</v>
      </c>
      <c r="NOK312" s="30" t="s">
        <v>172</v>
      </c>
      <c r="NOL312" s="30" t="s">
        <v>172</v>
      </c>
      <c r="NOM312" s="30" t="s">
        <v>172</v>
      </c>
      <c r="NON312" s="30" t="s">
        <v>172</v>
      </c>
      <c r="NOO312" s="30" t="s">
        <v>172</v>
      </c>
      <c r="NOP312" s="30" t="s">
        <v>172</v>
      </c>
      <c r="NOQ312" s="30" t="s">
        <v>172</v>
      </c>
      <c r="NOR312" s="30" t="s">
        <v>172</v>
      </c>
      <c r="NOS312" s="30" t="s">
        <v>172</v>
      </c>
      <c r="NOT312" s="30" t="s">
        <v>172</v>
      </c>
      <c r="NOU312" s="30" t="s">
        <v>172</v>
      </c>
      <c r="NOV312" s="30" t="s">
        <v>172</v>
      </c>
      <c r="NOW312" s="30" t="s">
        <v>172</v>
      </c>
      <c r="NOX312" s="30" t="s">
        <v>172</v>
      </c>
      <c r="NOY312" s="30" t="s">
        <v>172</v>
      </c>
      <c r="NOZ312" s="30" t="s">
        <v>172</v>
      </c>
      <c r="NPA312" s="30" t="s">
        <v>172</v>
      </c>
      <c r="NPB312" s="30" t="s">
        <v>172</v>
      </c>
      <c r="NPC312" s="30" t="s">
        <v>172</v>
      </c>
      <c r="NPD312" s="30" t="s">
        <v>172</v>
      </c>
      <c r="NPE312" s="30" t="s">
        <v>172</v>
      </c>
      <c r="NPF312" s="30" t="s">
        <v>172</v>
      </c>
      <c r="NPG312" s="30" t="s">
        <v>172</v>
      </c>
      <c r="NPH312" s="30" t="s">
        <v>172</v>
      </c>
      <c r="NPI312" s="30" t="s">
        <v>172</v>
      </c>
      <c r="NPJ312" s="30" t="s">
        <v>172</v>
      </c>
      <c r="NPK312" s="30" t="s">
        <v>172</v>
      </c>
      <c r="NPL312" s="30" t="s">
        <v>172</v>
      </c>
      <c r="NPM312" s="30" t="s">
        <v>172</v>
      </c>
      <c r="NPN312" s="30" t="s">
        <v>172</v>
      </c>
      <c r="NPO312" s="30" t="s">
        <v>172</v>
      </c>
      <c r="NPP312" s="30" t="s">
        <v>172</v>
      </c>
      <c r="NPQ312" s="30" t="s">
        <v>172</v>
      </c>
      <c r="NPR312" s="30" t="s">
        <v>172</v>
      </c>
      <c r="NPS312" s="30" t="s">
        <v>172</v>
      </c>
      <c r="NPT312" s="30" t="s">
        <v>172</v>
      </c>
      <c r="NPU312" s="30" t="s">
        <v>172</v>
      </c>
      <c r="NPV312" s="30" t="s">
        <v>172</v>
      </c>
      <c r="NPW312" s="30" t="s">
        <v>172</v>
      </c>
      <c r="NPX312" s="30" t="s">
        <v>172</v>
      </c>
      <c r="NPY312" s="30" t="s">
        <v>172</v>
      </c>
      <c r="NPZ312" s="30" t="s">
        <v>172</v>
      </c>
      <c r="NQA312" s="30" t="s">
        <v>172</v>
      </c>
      <c r="NQB312" s="30" t="s">
        <v>172</v>
      </c>
      <c r="NQC312" s="30" t="s">
        <v>172</v>
      </c>
      <c r="NQD312" s="30" t="s">
        <v>172</v>
      </c>
      <c r="NQE312" s="30" t="s">
        <v>172</v>
      </c>
      <c r="NQF312" s="30" t="s">
        <v>172</v>
      </c>
      <c r="NQG312" s="30" t="s">
        <v>172</v>
      </c>
      <c r="NQH312" s="30" t="s">
        <v>172</v>
      </c>
      <c r="NQI312" s="30" t="s">
        <v>172</v>
      </c>
      <c r="NQJ312" s="30" t="s">
        <v>172</v>
      </c>
      <c r="NQK312" s="30" t="s">
        <v>172</v>
      </c>
      <c r="NQL312" s="30" t="s">
        <v>172</v>
      </c>
      <c r="NQM312" s="30" t="s">
        <v>172</v>
      </c>
      <c r="NQN312" s="30" t="s">
        <v>172</v>
      </c>
      <c r="NQO312" s="30" t="s">
        <v>172</v>
      </c>
      <c r="NQP312" s="30" t="s">
        <v>172</v>
      </c>
      <c r="NQQ312" s="30" t="s">
        <v>172</v>
      </c>
      <c r="NQR312" s="30" t="s">
        <v>172</v>
      </c>
      <c r="NQS312" s="30" t="s">
        <v>172</v>
      </c>
      <c r="NQT312" s="30" t="s">
        <v>172</v>
      </c>
      <c r="NQU312" s="30" t="s">
        <v>172</v>
      </c>
      <c r="NQV312" s="30" t="s">
        <v>172</v>
      </c>
      <c r="NQW312" s="30" t="s">
        <v>172</v>
      </c>
      <c r="NQX312" s="30" t="s">
        <v>172</v>
      </c>
      <c r="NQY312" s="30" t="s">
        <v>172</v>
      </c>
      <c r="NQZ312" s="30" t="s">
        <v>172</v>
      </c>
      <c r="NRA312" s="30" t="s">
        <v>172</v>
      </c>
      <c r="NRB312" s="30" t="s">
        <v>172</v>
      </c>
      <c r="NRC312" s="30" t="s">
        <v>172</v>
      </c>
      <c r="NRD312" s="30" t="s">
        <v>172</v>
      </c>
      <c r="NRE312" s="30" t="s">
        <v>172</v>
      </c>
      <c r="NRF312" s="30" t="s">
        <v>172</v>
      </c>
      <c r="NRG312" s="30" t="s">
        <v>172</v>
      </c>
      <c r="NRH312" s="30" t="s">
        <v>172</v>
      </c>
      <c r="NRI312" s="30" t="s">
        <v>172</v>
      </c>
      <c r="NRJ312" s="30" t="s">
        <v>172</v>
      </c>
      <c r="NRK312" s="30" t="s">
        <v>172</v>
      </c>
      <c r="NRL312" s="30" t="s">
        <v>172</v>
      </c>
      <c r="NRM312" s="30" t="s">
        <v>172</v>
      </c>
      <c r="NRN312" s="30" t="s">
        <v>172</v>
      </c>
      <c r="NRO312" s="30" t="s">
        <v>172</v>
      </c>
      <c r="NRP312" s="30" t="s">
        <v>172</v>
      </c>
      <c r="NRQ312" s="30" t="s">
        <v>172</v>
      </c>
      <c r="NRR312" s="30" t="s">
        <v>172</v>
      </c>
      <c r="NRS312" s="30" t="s">
        <v>172</v>
      </c>
      <c r="NRT312" s="30" t="s">
        <v>172</v>
      </c>
      <c r="NRU312" s="30" t="s">
        <v>172</v>
      </c>
      <c r="NRV312" s="30" t="s">
        <v>172</v>
      </c>
      <c r="NRW312" s="30" t="s">
        <v>172</v>
      </c>
      <c r="NRX312" s="30" t="s">
        <v>172</v>
      </c>
      <c r="NRY312" s="30" t="s">
        <v>172</v>
      </c>
      <c r="NRZ312" s="30" t="s">
        <v>172</v>
      </c>
      <c r="NSA312" s="30" t="s">
        <v>172</v>
      </c>
      <c r="NSB312" s="30" t="s">
        <v>172</v>
      </c>
      <c r="NSC312" s="30" t="s">
        <v>172</v>
      </c>
      <c r="NSD312" s="30" t="s">
        <v>172</v>
      </c>
      <c r="NSE312" s="30" t="s">
        <v>172</v>
      </c>
      <c r="NSF312" s="30" t="s">
        <v>172</v>
      </c>
      <c r="NSG312" s="30" t="s">
        <v>172</v>
      </c>
      <c r="NSH312" s="30" t="s">
        <v>172</v>
      </c>
      <c r="NSI312" s="30" t="s">
        <v>172</v>
      </c>
      <c r="NSJ312" s="30" t="s">
        <v>172</v>
      </c>
      <c r="NSK312" s="30" t="s">
        <v>172</v>
      </c>
      <c r="NSL312" s="30" t="s">
        <v>172</v>
      </c>
      <c r="NSM312" s="30" t="s">
        <v>172</v>
      </c>
      <c r="NSN312" s="30" t="s">
        <v>172</v>
      </c>
      <c r="NSO312" s="30" t="s">
        <v>172</v>
      </c>
      <c r="NSP312" s="30" t="s">
        <v>172</v>
      </c>
      <c r="NSQ312" s="30" t="s">
        <v>172</v>
      </c>
      <c r="NSR312" s="30" t="s">
        <v>172</v>
      </c>
      <c r="NSS312" s="30" t="s">
        <v>172</v>
      </c>
      <c r="NST312" s="30" t="s">
        <v>172</v>
      </c>
      <c r="NSU312" s="30" t="s">
        <v>172</v>
      </c>
      <c r="NSV312" s="30" t="s">
        <v>172</v>
      </c>
      <c r="NSW312" s="30" t="s">
        <v>172</v>
      </c>
      <c r="NSX312" s="30" t="s">
        <v>172</v>
      </c>
      <c r="NSY312" s="30" t="s">
        <v>172</v>
      </c>
      <c r="NSZ312" s="30" t="s">
        <v>172</v>
      </c>
      <c r="NTA312" s="30" t="s">
        <v>172</v>
      </c>
      <c r="NTB312" s="30" t="s">
        <v>172</v>
      </c>
      <c r="NTC312" s="30" t="s">
        <v>172</v>
      </c>
      <c r="NTD312" s="30" t="s">
        <v>172</v>
      </c>
      <c r="NTE312" s="30" t="s">
        <v>172</v>
      </c>
      <c r="NTF312" s="30" t="s">
        <v>172</v>
      </c>
      <c r="NTG312" s="30" t="s">
        <v>172</v>
      </c>
      <c r="NTH312" s="30" t="s">
        <v>172</v>
      </c>
      <c r="NTI312" s="30" t="s">
        <v>172</v>
      </c>
      <c r="NTJ312" s="30" t="s">
        <v>172</v>
      </c>
      <c r="NTK312" s="30" t="s">
        <v>172</v>
      </c>
      <c r="NTL312" s="30" t="s">
        <v>172</v>
      </c>
      <c r="NTM312" s="30" t="s">
        <v>172</v>
      </c>
      <c r="NTN312" s="30" t="s">
        <v>172</v>
      </c>
      <c r="NTO312" s="30" t="s">
        <v>172</v>
      </c>
      <c r="NTP312" s="30" t="s">
        <v>172</v>
      </c>
      <c r="NTQ312" s="30" t="s">
        <v>172</v>
      </c>
      <c r="NTR312" s="30" t="s">
        <v>172</v>
      </c>
      <c r="NTS312" s="30" t="s">
        <v>172</v>
      </c>
      <c r="NTT312" s="30" t="s">
        <v>172</v>
      </c>
      <c r="NTU312" s="30" t="s">
        <v>172</v>
      </c>
      <c r="NTV312" s="30" t="s">
        <v>172</v>
      </c>
      <c r="NTW312" s="30" t="s">
        <v>172</v>
      </c>
      <c r="NTX312" s="30" t="s">
        <v>172</v>
      </c>
      <c r="NTY312" s="30" t="s">
        <v>172</v>
      </c>
      <c r="NTZ312" s="30" t="s">
        <v>172</v>
      </c>
      <c r="NUA312" s="30" t="s">
        <v>172</v>
      </c>
      <c r="NUB312" s="30" t="s">
        <v>172</v>
      </c>
      <c r="NUC312" s="30" t="s">
        <v>172</v>
      </c>
      <c r="NUD312" s="30" t="s">
        <v>172</v>
      </c>
      <c r="NUE312" s="30" t="s">
        <v>172</v>
      </c>
      <c r="NUF312" s="30" t="s">
        <v>172</v>
      </c>
      <c r="NUG312" s="30" t="s">
        <v>172</v>
      </c>
      <c r="NUH312" s="30" t="s">
        <v>172</v>
      </c>
      <c r="NUI312" s="30" t="s">
        <v>172</v>
      </c>
      <c r="NUJ312" s="30" t="s">
        <v>172</v>
      </c>
      <c r="NUK312" s="30" t="s">
        <v>172</v>
      </c>
      <c r="NUL312" s="30" t="s">
        <v>172</v>
      </c>
      <c r="NUM312" s="30" t="s">
        <v>172</v>
      </c>
      <c r="NUN312" s="30" t="s">
        <v>172</v>
      </c>
      <c r="NUO312" s="30" t="s">
        <v>172</v>
      </c>
      <c r="NUP312" s="30" t="s">
        <v>172</v>
      </c>
      <c r="NUQ312" s="30" t="s">
        <v>172</v>
      </c>
      <c r="NUR312" s="30" t="s">
        <v>172</v>
      </c>
      <c r="NUS312" s="30" t="s">
        <v>172</v>
      </c>
      <c r="NUT312" s="30" t="s">
        <v>172</v>
      </c>
      <c r="NUU312" s="30" t="s">
        <v>172</v>
      </c>
      <c r="NUV312" s="30" t="s">
        <v>172</v>
      </c>
      <c r="NUW312" s="30" t="s">
        <v>172</v>
      </c>
      <c r="NUX312" s="30" t="s">
        <v>172</v>
      </c>
      <c r="NUY312" s="30" t="s">
        <v>172</v>
      </c>
      <c r="NUZ312" s="30" t="s">
        <v>172</v>
      </c>
      <c r="NVA312" s="30" t="s">
        <v>172</v>
      </c>
      <c r="NVB312" s="30" t="s">
        <v>172</v>
      </c>
      <c r="NVC312" s="30" t="s">
        <v>172</v>
      </c>
      <c r="NVD312" s="30" t="s">
        <v>172</v>
      </c>
      <c r="NVE312" s="30" t="s">
        <v>172</v>
      </c>
      <c r="NVF312" s="30" t="s">
        <v>172</v>
      </c>
      <c r="NVG312" s="30" t="s">
        <v>172</v>
      </c>
      <c r="NVH312" s="30" t="s">
        <v>172</v>
      </c>
      <c r="NVI312" s="30" t="s">
        <v>172</v>
      </c>
      <c r="NVJ312" s="30" t="s">
        <v>172</v>
      </c>
      <c r="NVK312" s="30" t="s">
        <v>172</v>
      </c>
      <c r="NVL312" s="30" t="s">
        <v>172</v>
      </c>
      <c r="NVM312" s="30" t="s">
        <v>172</v>
      </c>
      <c r="NVN312" s="30" t="s">
        <v>172</v>
      </c>
      <c r="NVO312" s="30" t="s">
        <v>172</v>
      </c>
      <c r="NVP312" s="30" t="s">
        <v>172</v>
      </c>
      <c r="NVQ312" s="30" t="s">
        <v>172</v>
      </c>
      <c r="NVR312" s="30" t="s">
        <v>172</v>
      </c>
      <c r="NVS312" s="30" t="s">
        <v>172</v>
      </c>
      <c r="NVT312" s="30" t="s">
        <v>172</v>
      </c>
      <c r="NVU312" s="30" t="s">
        <v>172</v>
      </c>
      <c r="NVV312" s="30" t="s">
        <v>172</v>
      </c>
      <c r="NVW312" s="30" t="s">
        <v>172</v>
      </c>
      <c r="NVX312" s="30" t="s">
        <v>172</v>
      </c>
      <c r="NVY312" s="30" t="s">
        <v>172</v>
      </c>
      <c r="NVZ312" s="30" t="s">
        <v>172</v>
      </c>
      <c r="NWA312" s="30" t="s">
        <v>172</v>
      </c>
      <c r="NWB312" s="30" t="s">
        <v>172</v>
      </c>
      <c r="NWC312" s="30" t="s">
        <v>172</v>
      </c>
      <c r="NWD312" s="30" t="s">
        <v>172</v>
      </c>
      <c r="NWE312" s="30" t="s">
        <v>172</v>
      </c>
      <c r="NWF312" s="30" t="s">
        <v>172</v>
      </c>
      <c r="NWG312" s="30" t="s">
        <v>172</v>
      </c>
      <c r="NWH312" s="30" t="s">
        <v>172</v>
      </c>
      <c r="NWI312" s="30" t="s">
        <v>172</v>
      </c>
      <c r="NWJ312" s="30" t="s">
        <v>172</v>
      </c>
      <c r="NWK312" s="30" t="s">
        <v>172</v>
      </c>
      <c r="NWL312" s="30" t="s">
        <v>172</v>
      </c>
      <c r="NWM312" s="30" t="s">
        <v>172</v>
      </c>
      <c r="NWN312" s="30" t="s">
        <v>172</v>
      </c>
      <c r="NWO312" s="30" t="s">
        <v>172</v>
      </c>
      <c r="NWP312" s="30" t="s">
        <v>172</v>
      </c>
      <c r="NWQ312" s="30" t="s">
        <v>172</v>
      </c>
      <c r="NWR312" s="30" t="s">
        <v>172</v>
      </c>
      <c r="NWS312" s="30" t="s">
        <v>172</v>
      </c>
      <c r="NWT312" s="30" t="s">
        <v>172</v>
      </c>
      <c r="NWU312" s="30" t="s">
        <v>172</v>
      </c>
      <c r="NWV312" s="30" t="s">
        <v>172</v>
      </c>
      <c r="NWW312" s="30" t="s">
        <v>172</v>
      </c>
      <c r="NWX312" s="30" t="s">
        <v>172</v>
      </c>
      <c r="NWY312" s="30" t="s">
        <v>172</v>
      </c>
      <c r="NWZ312" s="30" t="s">
        <v>172</v>
      </c>
      <c r="NXA312" s="30" t="s">
        <v>172</v>
      </c>
      <c r="NXB312" s="30" t="s">
        <v>172</v>
      </c>
      <c r="NXC312" s="30" t="s">
        <v>172</v>
      </c>
      <c r="NXD312" s="30" t="s">
        <v>172</v>
      </c>
      <c r="NXE312" s="30" t="s">
        <v>172</v>
      </c>
      <c r="NXF312" s="30" t="s">
        <v>172</v>
      </c>
      <c r="NXG312" s="30" t="s">
        <v>172</v>
      </c>
      <c r="NXH312" s="30" t="s">
        <v>172</v>
      </c>
      <c r="NXI312" s="30" t="s">
        <v>172</v>
      </c>
      <c r="NXJ312" s="30" t="s">
        <v>172</v>
      </c>
      <c r="NXK312" s="30" t="s">
        <v>172</v>
      </c>
      <c r="NXL312" s="30" t="s">
        <v>172</v>
      </c>
      <c r="NXM312" s="30" t="s">
        <v>172</v>
      </c>
      <c r="NXN312" s="30" t="s">
        <v>172</v>
      </c>
      <c r="NXO312" s="30" t="s">
        <v>172</v>
      </c>
      <c r="NXP312" s="30" t="s">
        <v>172</v>
      </c>
      <c r="NXQ312" s="30" t="s">
        <v>172</v>
      </c>
      <c r="NXR312" s="30" t="s">
        <v>172</v>
      </c>
      <c r="NXS312" s="30" t="s">
        <v>172</v>
      </c>
      <c r="NXT312" s="30" t="s">
        <v>172</v>
      </c>
      <c r="NXU312" s="30" t="s">
        <v>172</v>
      </c>
      <c r="NXV312" s="30" t="s">
        <v>172</v>
      </c>
      <c r="NXW312" s="30" t="s">
        <v>172</v>
      </c>
      <c r="NXX312" s="30" t="s">
        <v>172</v>
      </c>
      <c r="NXY312" s="30" t="s">
        <v>172</v>
      </c>
      <c r="NXZ312" s="30" t="s">
        <v>172</v>
      </c>
      <c r="NYA312" s="30" t="s">
        <v>172</v>
      </c>
      <c r="NYB312" s="30" t="s">
        <v>172</v>
      </c>
      <c r="NYC312" s="30" t="s">
        <v>172</v>
      </c>
      <c r="NYD312" s="30" t="s">
        <v>172</v>
      </c>
      <c r="NYE312" s="30" t="s">
        <v>172</v>
      </c>
      <c r="NYF312" s="30" t="s">
        <v>172</v>
      </c>
      <c r="NYG312" s="30" t="s">
        <v>172</v>
      </c>
      <c r="NYH312" s="30" t="s">
        <v>172</v>
      </c>
      <c r="NYI312" s="30" t="s">
        <v>172</v>
      </c>
      <c r="NYJ312" s="30" t="s">
        <v>172</v>
      </c>
      <c r="NYK312" s="30" t="s">
        <v>172</v>
      </c>
      <c r="NYL312" s="30" t="s">
        <v>172</v>
      </c>
      <c r="NYM312" s="30" t="s">
        <v>172</v>
      </c>
      <c r="NYN312" s="30" t="s">
        <v>172</v>
      </c>
      <c r="NYO312" s="30" t="s">
        <v>172</v>
      </c>
      <c r="NYP312" s="30" t="s">
        <v>172</v>
      </c>
      <c r="NYQ312" s="30" t="s">
        <v>172</v>
      </c>
      <c r="NYR312" s="30" t="s">
        <v>172</v>
      </c>
      <c r="NYS312" s="30" t="s">
        <v>172</v>
      </c>
      <c r="NYT312" s="30" t="s">
        <v>172</v>
      </c>
      <c r="NYU312" s="30" t="s">
        <v>172</v>
      </c>
      <c r="NYV312" s="30" t="s">
        <v>172</v>
      </c>
      <c r="NYW312" s="30" t="s">
        <v>172</v>
      </c>
      <c r="NYX312" s="30" t="s">
        <v>172</v>
      </c>
      <c r="NYY312" s="30" t="s">
        <v>172</v>
      </c>
      <c r="NYZ312" s="30" t="s">
        <v>172</v>
      </c>
      <c r="NZA312" s="30" t="s">
        <v>172</v>
      </c>
      <c r="NZB312" s="30" t="s">
        <v>172</v>
      </c>
      <c r="NZC312" s="30" t="s">
        <v>172</v>
      </c>
      <c r="NZD312" s="30" t="s">
        <v>172</v>
      </c>
      <c r="NZE312" s="30" t="s">
        <v>172</v>
      </c>
      <c r="NZF312" s="30" t="s">
        <v>172</v>
      </c>
      <c r="NZG312" s="30" t="s">
        <v>172</v>
      </c>
      <c r="NZH312" s="30" t="s">
        <v>172</v>
      </c>
      <c r="NZI312" s="30" t="s">
        <v>172</v>
      </c>
      <c r="NZJ312" s="30" t="s">
        <v>172</v>
      </c>
      <c r="NZK312" s="30" t="s">
        <v>172</v>
      </c>
      <c r="NZL312" s="30" t="s">
        <v>172</v>
      </c>
      <c r="NZM312" s="30" t="s">
        <v>172</v>
      </c>
      <c r="NZN312" s="30" t="s">
        <v>172</v>
      </c>
      <c r="NZO312" s="30" t="s">
        <v>172</v>
      </c>
      <c r="NZP312" s="30" t="s">
        <v>172</v>
      </c>
      <c r="NZQ312" s="30" t="s">
        <v>172</v>
      </c>
      <c r="NZR312" s="30" t="s">
        <v>172</v>
      </c>
      <c r="NZS312" s="30" t="s">
        <v>172</v>
      </c>
      <c r="NZT312" s="30" t="s">
        <v>172</v>
      </c>
      <c r="NZU312" s="30" t="s">
        <v>172</v>
      </c>
      <c r="NZV312" s="30" t="s">
        <v>172</v>
      </c>
      <c r="NZW312" s="30" t="s">
        <v>172</v>
      </c>
      <c r="NZX312" s="30" t="s">
        <v>172</v>
      </c>
      <c r="NZY312" s="30" t="s">
        <v>172</v>
      </c>
      <c r="NZZ312" s="30" t="s">
        <v>172</v>
      </c>
      <c r="OAA312" s="30" t="s">
        <v>172</v>
      </c>
      <c r="OAB312" s="30" t="s">
        <v>172</v>
      </c>
      <c r="OAC312" s="30" t="s">
        <v>172</v>
      </c>
      <c r="OAD312" s="30" t="s">
        <v>172</v>
      </c>
      <c r="OAE312" s="30" t="s">
        <v>172</v>
      </c>
      <c r="OAF312" s="30" t="s">
        <v>172</v>
      </c>
      <c r="OAG312" s="30" t="s">
        <v>172</v>
      </c>
      <c r="OAH312" s="30" t="s">
        <v>172</v>
      </c>
      <c r="OAI312" s="30" t="s">
        <v>172</v>
      </c>
      <c r="OAJ312" s="30" t="s">
        <v>172</v>
      </c>
      <c r="OAK312" s="30" t="s">
        <v>172</v>
      </c>
      <c r="OAL312" s="30" t="s">
        <v>172</v>
      </c>
      <c r="OAM312" s="30" t="s">
        <v>172</v>
      </c>
      <c r="OAN312" s="30" t="s">
        <v>172</v>
      </c>
      <c r="OAO312" s="30" t="s">
        <v>172</v>
      </c>
      <c r="OAP312" s="30" t="s">
        <v>172</v>
      </c>
      <c r="OAQ312" s="30" t="s">
        <v>172</v>
      </c>
      <c r="OAR312" s="30" t="s">
        <v>172</v>
      </c>
      <c r="OAS312" s="30" t="s">
        <v>172</v>
      </c>
      <c r="OAT312" s="30" t="s">
        <v>172</v>
      </c>
      <c r="OAU312" s="30" t="s">
        <v>172</v>
      </c>
      <c r="OAV312" s="30" t="s">
        <v>172</v>
      </c>
      <c r="OAW312" s="30" t="s">
        <v>172</v>
      </c>
      <c r="OAX312" s="30" t="s">
        <v>172</v>
      </c>
      <c r="OAY312" s="30" t="s">
        <v>172</v>
      </c>
      <c r="OAZ312" s="30" t="s">
        <v>172</v>
      </c>
      <c r="OBA312" s="30" t="s">
        <v>172</v>
      </c>
      <c r="OBB312" s="30" t="s">
        <v>172</v>
      </c>
      <c r="OBC312" s="30" t="s">
        <v>172</v>
      </c>
      <c r="OBD312" s="30" t="s">
        <v>172</v>
      </c>
      <c r="OBE312" s="30" t="s">
        <v>172</v>
      </c>
      <c r="OBF312" s="30" t="s">
        <v>172</v>
      </c>
      <c r="OBG312" s="30" t="s">
        <v>172</v>
      </c>
      <c r="OBH312" s="30" t="s">
        <v>172</v>
      </c>
      <c r="OBI312" s="30" t="s">
        <v>172</v>
      </c>
      <c r="OBJ312" s="30" t="s">
        <v>172</v>
      </c>
      <c r="OBK312" s="30" t="s">
        <v>172</v>
      </c>
      <c r="OBL312" s="30" t="s">
        <v>172</v>
      </c>
      <c r="OBM312" s="30" t="s">
        <v>172</v>
      </c>
      <c r="OBN312" s="30" t="s">
        <v>172</v>
      </c>
      <c r="OBO312" s="30" t="s">
        <v>172</v>
      </c>
      <c r="OBP312" s="30" t="s">
        <v>172</v>
      </c>
      <c r="OBQ312" s="30" t="s">
        <v>172</v>
      </c>
      <c r="OBR312" s="30" t="s">
        <v>172</v>
      </c>
      <c r="OBS312" s="30" t="s">
        <v>172</v>
      </c>
      <c r="OBT312" s="30" t="s">
        <v>172</v>
      </c>
      <c r="OBU312" s="30" t="s">
        <v>172</v>
      </c>
      <c r="OBV312" s="30" t="s">
        <v>172</v>
      </c>
      <c r="OBW312" s="30" t="s">
        <v>172</v>
      </c>
      <c r="OBX312" s="30" t="s">
        <v>172</v>
      </c>
      <c r="OBY312" s="30" t="s">
        <v>172</v>
      </c>
      <c r="OBZ312" s="30" t="s">
        <v>172</v>
      </c>
      <c r="OCA312" s="30" t="s">
        <v>172</v>
      </c>
      <c r="OCB312" s="30" t="s">
        <v>172</v>
      </c>
      <c r="OCC312" s="30" t="s">
        <v>172</v>
      </c>
      <c r="OCD312" s="30" t="s">
        <v>172</v>
      </c>
      <c r="OCE312" s="30" t="s">
        <v>172</v>
      </c>
      <c r="OCF312" s="30" t="s">
        <v>172</v>
      </c>
      <c r="OCG312" s="30" t="s">
        <v>172</v>
      </c>
      <c r="OCH312" s="30" t="s">
        <v>172</v>
      </c>
      <c r="OCI312" s="30" t="s">
        <v>172</v>
      </c>
      <c r="OCJ312" s="30" t="s">
        <v>172</v>
      </c>
      <c r="OCK312" s="30" t="s">
        <v>172</v>
      </c>
      <c r="OCL312" s="30" t="s">
        <v>172</v>
      </c>
      <c r="OCM312" s="30" t="s">
        <v>172</v>
      </c>
      <c r="OCN312" s="30" t="s">
        <v>172</v>
      </c>
      <c r="OCO312" s="30" t="s">
        <v>172</v>
      </c>
      <c r="OCP312" s="30" t="s">
        <v>172</v>
      </c>
      <c r="OCQ312" s="30" t="s">
        <v>172</v>
      </c>
      <c r="OCR312" s="30" t="s">
        <v>172</v>
      </c>
      <c r="OCS312" s="30" t="s">
        <v>172</v>
      </c>
      <c r="OCT312" s="30" t="s">
        <v>172</v>
      </c>
      <c r="OCU312" s="30" t="s">
        <v>172</v>
      </c>
      <c r="OCV312" s="30" t="s">
        <v>172</v>
      </c>
      <c r="OCW312" s="30" t="s">
        <v>172</v>
      </c>
      <c r="OCX312" s="30" t="s">
        <v>172</v>
      </c>
      <c r="OCY312" s="30" t="s">
        <v>172</v>
      </c>
      <c r="OCZ312" s="30" t="s">
        <v>172</v>
      </c>
      <c r="ODA312" s="30" t="s">
        <v>172</v>
      </c>
      <c r="ODB312" s="30" t="s">
        <v>172</v>
      </c>
      <c r="ODC312" s="30" t="s">
        <v>172</v>
      </c>
      <c r="ODD312" s="30" t="s">
        <v>172</v>
      </c>
      <c r="ODE312" s="30" t="s">
        <v>172</v>
      </c>
      <c r="ODF312" s="30" t="s">
        <v>172</v>
      </c>
      <c r="ODG312" s="30" t="s">
        <v>172</v>
      </c>
      <c r="ODH312" s="30" t="s">
        <v>172</v>
      </c>
      <c r="ODI312" s="30" t="s">
        <v>172</v>
      </c>
      <c r="ODJ312" s="30" t="s">
        <v>172</v>
      </c>
      <c r="ODK312" s="30" t="s">
        <v>172</v>
      </c>
      <c r="ODL312" s="30" t="s">
        <v>172</v>
      </c>
      <c r="ODM312" s="30" t="s">
        <v>172</v>
      </c>
      <c r="ODN312" s="30" t="s">
        <v>172</v>
      </c>
      <c r="ODO312" s="30" t="s">
        <v>172</v>
      </c>
      <c r="ODP312" s="30" t="s">
        <v>172</v>
      </c>
      <c r="ODQ312" s="30" t="s">
        <v>172</v>
      </c>
      <c r="ODR312" s="30" t="s">
        <v>172</v>
      </c>
      <c r="ODS312" s="30" t="s">
        <v>172</v>
      </c>
      <c r="ODT312" s="30" t="s">
        <v>172</v>
      </c>
      <c r="ODU312" s="30" t="s">
        <v>172</v>
      </c>
      <c r="ODV312" s="30" t="s">
        <v>172</v>
      </c>
      <c r="ODW312" s="30" t="s">
        <v>172</v>
      </c>
      <c r="ODX312" s="30" t="s">
        <v>172</v>
      </c>
      <c r="ODY312" s="30" t="s">
        <v>172</v>
      </c>
      <c r="ODZ312" s="30" t="s">
        <v>172</v>
      </c>
      <c r="OEA312" s="30" t="s">
        <v>172</v>
      </c>
      <c r="OEB312" s="30" t="s">
        <v>172</v>
      </c>
      <c r="OEC312" s="30" t="s">
        <v>172</v>
      </c>
      <c r="OED312" s="30" t="s">
        <v>172</v>
      </c>
      <c r="OEE312" s="30" t="s">
        <v>172</v>
      </c>
      <c r="OEF312" s="30" t="s">
        <v>172</v>
      </c>
      <c r="OEG312" s="30" t="s">
        <v>172</v>
      </c>
      <c r="OEH312" s="30" t="s">
        <v>172</v>
      </c>
      <c r="OEI312" s="30" t="s">
        <v>172</v>
      </c>
      <c r="OEJ312" s="30" t="s">
        <v>172</v>
      </c>
      <c r="OEK312" s="30" t="s">
        <v>172</v>
      </c>
      <c r="OEL312" s="30" t="s">
        <v>172</v>
      </c>
      <c r="OEM312" s="30" t="s">
        <v>172</v>
      </c>
      <c r="OEN312" s="30" t="s">
        <v>172</v>
      </c>
      <c r="OEO312" s="30" t="s">
        <v>172</v>
      </c>
      <c r="OEP312" s="30" t="s">
        <v>172</v>
      </c>
      <c r="OEQ312" s="30" t="s">
        <v>172</v>
      </c>
      <c r="OER312" s="30" t="s">
        <v>172</v>
      </c>
      <c r="OES312" s="30" t="s">
        <v>172</v>
      </c>
      <c r="OET312" s="30" t="s">
        <v>172</v>
      </c>
      <c r="OEU312" s="30" t="s">
        <v>172</v>
      </c>
      <c r="OEV312" s="30" t="s">
        <v>172</v>
      </c>
      <c r="OEW312" s="30" t="s">
        <v>172</v>
      </c>
      <c r="OEX312" s="30" t="s">
        <v>172</v>
      </c>
      <c r="OEY312" s="30" t="s">
        <v>172</v>
      </c>
      <c r="OEZ312" s="30" t="s">
        <v>172</v>
      </c>
      <c r="OFA312" s="30" t="s">
        <v>172</v>
      </c>
      <c r="OFB312" s="30" t="s">
        <v>172</v>
      </c>
      <c r="OFC312" s="30" t="s">
        <v>172</v>
      </c>
      <c r="OFD312" s="30" t="s">
        <v>172</v>
      </c>
      <c r="OFE312" s="30" t="s">
        <v>172</v>
      </c>
      <c r="OFF312" s="30" t="s">
        <v>172</v>
      </c>
      <c r="OFG312" s="30" t="s">
        <v>172</v>
      </c>
      <c r="OFH312" s="30" t="s">
        <v>172</v>
      </c>
      <c r="OFI312" s="30" t="s">
        <v>172</v>
      </c>
      <c r="OFJ312" s="30" t="s">
        <v>172</v>
      </c>
      <c r="OFK312" s="30" t="s">
        <v>172</v>
      </c>
      <c r="OFL312" s="30" t="s">
        <v>172</v>
      </c>
      <c r="OFM312" s="30" t="s">
        <v>172</v>
      </c>
      <c r="OFN312" s="30" t="s">
        <v>172</v>
      </c>
      <c r="OFO312" s="30" t="s">
        <v>172</v>
      </c>
      <c r="OFP312" s="30" t="s">
        <v>172</v>
      </c>
      <c r="OFQ312" s="30" t="s">
        <v>172</v>
      </c>
      <c r="OFR312" s="30" t="s">
        <v>172</v>
      </c>
      <c r="OFS312" s="30" t="s">
        <v>172</v>
      </c>
      <c r="OFT312" s="30" t="s">
        <v>172</v>
      </c>
      <c r="OFU312" s="30" t="s">
        <v>172</v>
      </c>
      <c r="OFV312" s="30" t="s">
        <v>172</v>
      </c>
      <c r="OFW312" s="30" t="s">
        <v>172</v>
      </c>
      <c r="OFX312" s="30" t="s">
        <v>172</v>
      </c>
      <c r="OFY312" s="30" t="s">
        <v>172</v>
      </c>
      <c r="OFZ312" s="30" t="s">
        <v>172</v>
      </c>
      <c r="OGA312" s="30" t="s">
        <v>172</v>
      </c>
      <c r="OGB312" s="30" t="s">
        <v>172</v>
      </c>
      <c r="OGC312" s="30" t="s">
        <v>172</v>
      </c>
      <c r="OGD312" s="30" t="s">
        <v>172</v>
      </c>
      <c r="OGE312" s="30" t="s">
        <v>172</v>
      </c>
      <c r="OGF312" s="30" t="s">
        <v>172</v>
      </c>
      <c r="OGG312" s="30" t="s">
        <v>172</v>
      </c>
      <c r="OGH312" s="30" t="s">
        <v>172</v>
      </c>
      <c r="OGI312" s="30" t="s">
        <v>172</v>
      </c>
      <c r="OGJ312" s="30" t="s">
        <v>172</v>
      </c>
      <c r="OGK312" s="30" t="s">
        <v>172</v>
      </c>
      <c r="OGL312" s="30" t="s">
        <v>172</v>
      </c>
      <c r="OGM312" s="30" t="s">
        <v>172</v>
      </c>
      <c r="OGN312" s="30" t="s">
        <v>172</v>
      </c>
      <c r="OGO312" s="30" t="s">
        <v>172</v>
      </c>
      <c r="OGP312" s="30" t="s">
        <v>172</v>
      </c>
      <c r="OGQ312" s="30" t="s">
        <v>172</v>
      </c>
      <c r="OGR312" s="30" t="s">
        <v>172</v>
      </c>
      <c r="OGS312" s="30" t="s">
        <v>172</v>
      </c>
      <c r="OGT312" s="30" t="s">
        <v>172</v>
      </c>
      <c r="OGU312" s="30" t="s">
        <v>172</v>
      </c>
      <c r="OGV312" s="30" t="s">
        <v>172</v>
      </c>
      <c r="OGW312" s="30" t="s">
        <v>172</v>
      </c>
      <c r="OGX312" s="30" t="s">
        <v>172</v>
      </c>
      <c r="OGY312" s="30" t="s">
        <v>172</v>
      </c>
      <c r="OGZ312" s="30" t="s">
        <v>172</v>
      </c>
      <c r="OHA312" s="30" t="s">
        <v>172</v>
      </c>
      <c r="OHB312" s="30" t="s">
        <v>172</v>
      </c>
      <c r="OHC312" s="30" t="s">
        <v>172</v>
      </c>
      <c r="OHD312" s="30" t="s">
        <v>172</v>
      </c>
      <c r="OHE312" s="30" t="s">
        <v>172</v>
      </c>
      <c r="OHF312" s="30" t="s">
        <v>172</v>
      </c>
      <c r="OHG312" s="30" t="s">
        <v>172</v>
      </c>
      <c r="OHH312" s="30" t="s">
        <v>172</v>
      </c>
      <c r="OHI312" s="30" t="s">
        <v>172</v>
      </c>
      <c r="OHJ312" s="30" t="s">
        <v>172</v>
      </c>
      <c r="OHK312" s="30" t="s">
        <v>172</v>
      </c>
      <c r="OHL312" s="30" t="s">
        <v>172</v>
      </c>
      <c r="OHM312" s="30" t="s">
        <v>172</v>
      </c>
      <c r="OHN312" s="30" t="s">
        <v>172</v>
      </c>
      <c r="OHO312" s="30" t="s">
        <v>172</v>
      </c>
      <c r="OHP312" s="30" t="s">
        <v>172</v>
      </c>
      <c r="OHQ312" s="30" t="s">
        <v>172</v>
      </c>
      <c r="OHR312" s="30" t="s">
        <v>172</v>
      </c>
      <c r="OHS312" s="30" t="s">
        <v>172</v>
      </c>
      <c r="OHT312" s="30" t="s">
        <v>172</v>
      </c>
      <c r="OHU312" s="30" t="s">
        <v>172</v>
      </c>
      <c r="OHV312" s="30" t="s">
        <v>172</v>
      </c>
      <c r="OHW312" s="30" t="s">
        <v>172</v>
      </c>
      <c r="OHX312" s="30" t="s">
        <v>172</v>
      </c>
      <c r="OHY312" s="30" t="s">
        <v>172</v>
      </c>
      <c r="OHZ312" s="30" t="s">
        <v>172</v>
      </c>
      <c r="OIA312" s="30" t="s">
        <v>172</v>
      </c>
      <c r="OIB312" s="30" t="s">
        <v>172</v>
      </c>
      <c r="OIC312" s="30" t="s">
        <v>172</v>
      </c>
      <c r="OID312" s="30" t="s">
        <v>172</v>
      </c>
      <c r="OIE312" s="30" t="s">
        <v>172</v>
      </c>
      <c r="OIF312" s="30" t="s">
        <v>172</v>
      </c>
      <c r="OIG312" s="30" t="s">
        <v>172</v>
      </c>
      <c r="OIH312" s="30" t="s">
        <v>172</v>
      </c>
      <c r="OII312" s="30" t="s">
        <v>172</v>
      </c>
      <c r="OIJ312" s="30" t="s">
        <v>172</v>
      </c>
      <c r="OIK312" s="30" t="s">
        <v>172</v>
      </c>
      <c r="OIL312" s="30" t="s">
        <v>172</v>
      </c>
      <c r="OIM312" s="30" t="s">
        <v>172</v>
      </c>
      <c r="OIN312" s="30" t="s">
        <v>172</v>
      </c>
      <c r="OIO312" s="30" t="s">
        <v>172</v>
      </c>
      <c r="OIP312" s="30" t="s">
        <v>172</v>
      </c>
      <c r="OIQ312" s="30" t="s">
        <v>172</v>
      </c>
      <c r="OIR312" s="30" t="s">
        <v>172</v>
      </c>
      <c r="OIS312" s="30" t="s">
        <v>172</v>
      </c>
      <c r="OIT312" s="30" t="s">
        <v>172</v>
      </c>
      <c r="OIU312" s="30" t="s">
        <v>172</v>
      </c>
      <c r="OIV312" s="30" t="s">
        <v>172</v>
      </c>
      <c r="OIW312" s="30" t="s">
        <v>172</v>
      </c>
      <c r="OIX312" s="30" t="s">
        <v>172</v>
      </c>
      <c r="OIY312" s="30" t="s">
        <v>172</v>
      </c>
      <c r="OIZ312" s="30" t="s">
        <v>172</v>
      </c>
      <c r="OJA312" s="30" t="s">
        <v>172</v>
      </c>
      <c r="OJB312" s="30" t="s">
        <v>172</v>
      </c>
      <c r="OJC312" s="30" t="s">
        <v>172</v>
      </c>
      <c r="OJD312" s="30" t="s">
        <v>172</v>
      </c>
      <c r="OJE312" s="30" t="s">
        <v>172</v>
      </c>
      <c r="OJF312" s="30" t="s">
        <v>172</v>
      </c>
      <c r="OJG312" s="30" t="s">
        <v>172</v>
      </c>
      <c r="OJH312" s="30" t="s">
        <v>172</v>
      </c>
      <c r="OJI312" s="30" t="s">
        <v>172</v>
      </c>
      <c r="OJJ312" s="30" t="s">
        <v>172</v>
      </c>
      <c r="OJK312" s="30" t="s">
        <v>172</v>
      </c>
      <c r="OJL312" s="30" t="s">
        <v>172</v>
      </c>
      <c r="OJM312" s="30" t="s">
        <v>172</v>
      </c>
      <c r="OJN312" s="30" t="s">
        <v>172</v>
      </c>
      <c r="OJO312" s="30" t="s">
        <v>172</v>
      </c>
      <c r="OJP312" s="30" t="s">
        <v>172</v>
      </c>
      <c r="OJQ312" s="30" t="s">
        <v>172</v>
      </c>
      <c r="OJR312" s="30" t="s">
        <v>172</v>
      </c>
      <c r="OJS312" s="30" t="s">
        <v>172</v>
      </c>
      <c r="OJT312" s="30" t="s">
        <v>172</v>
      </c>
      <c r="OJU312" s="30" t="s">
        <v>172</v>
      </c>
      <c r="OJV312" s="30" t="s">
        <v>172</v>
      </c>
      <c r="OJW312" s="30" t="s">
        <v>172</v>
      </c>
      <c r="OJX312" s="30" t="s">
        <v>172</v>
      </c>
      <c r="OJY312" s="30" t="s">
        <v>172</v>
      </c>
      <c r="OJZ312" s="30" t="s">
        <v>172</v>
      </c>
      <c r="OKA312" s="30" t="s">
        <v>172</v>
      </c>
      <c r="OKB312" s="30" t="s">
        <v>172</v>
      </c>
      <c r="OKC312" s="30" t="s">
        <v>172</v>
      </c>
      <c r="OKD312" s="30" t="s">
        <v>172</v>
      </c>
      <c r="OKE312" s="30" t="s">
        <v>172</v>
      </c>
      <c r="OKF312" s="30" t="s">
        <v>172</v>
      </c>
      <c r="OKG312" s="30" t="s">
        <v>172</v>
      </c>
      <c r="OKH312" s="30" t="s">
        <v>172</v>
      </c>
      <c r="OKI312" s="30" t="s">
        <v>172</v>
      </c>
      <c r="OKJ312" s="30" t="s">
        <v>172</v>
      </c>
      <c r="OKK312" s="30" t="s">
        <v>172</v>
      </c>
      <c r="OKL312" s="30" t="s">
        <v>172</v>
      </c>
      <c r="OKM312" s="30" t="s">
        <v>172</v>
      </c>
      <c r="OKN312" s="30" t="s">
        <v>172</v>
      </c>
      <c r="OKO312" s="30" t="s">
        <v>172</v>
      </c>
      <c r="OKP312" s="30" t="s">
        <v>172</v>
      </c>
      <c r="OKQ312" s="30" t="s">
        <v>172</v>
      </c>
      <c r="OKR312" s="30" t="s">
        <v>172</v>
      </c>
      <c r="OKS312" s="30" t="s">
        <v>172</v>
      </c>
      <c r="OKT312" s="30" t="s">
        <v>172</v>
      </c>
      <c r="OKU312" s="30" t="s">
        <v>172</v>
      </c>
      <c r="OKV312" s="30" t="s">
        <v>172</v>
      </c>
      <c r="OKW312" s="30" t="s">
        <v>172</v>
      </c>
      <c r="OKX312" s="30" t="s">
        <v>172</v>
      </c>
      <c r="OKY312" s="30" t="s">
        <v>172</v>
      </c>
      <c r="OKZ312" s="30" t="s">
        <v>172</v>
      </c>
      <c r="OLA312" s="30" t="s">
        <v>172</v>
      </c>
      <c r="OLB312" s="30" t="s">
        <v>172</v>
      </c>
      <c r="OLC312" s="30" t="s">
        <v>172</v>
      </c>
      <c r="OLD312" s="30" t="s">
        <v>172</v>
      </c>
      <c r="OLE312" s="30" t="s">
        <v>172</v>
      </c>
      <c r="OLF312" s="30" t="s">
        <v>172</v>
      </c>
      <c r="OLG312" s="30" t="s">
        <v>172</v>
      </c>
      <c r="OLH312" s="30" t="s">
        <v>172</v>
      </c>
      <c r="OLI312" s="30" t="s">
        <v>172</v>
      </c>
      <c r="OLJ312" s="30" t="s">
        <v>172</v>
      </c>
      <c r="OLK312" s="30" t="s">
        <v>172</v>
      </c>
      <c r="OLL312" s="30" t="s">
        <v>172</v>
      </c>
      <c r="OLM312" s="30" t="s">
        <v>172</v>
      </c>
      <c r="OLN312" s="30" t="s">
        <v>172</v>
      </c>
      <c r="OLO312" s="30" t="s">
        <v>172</v>
      </c>
      <c r="OLP312" s="30" t="s">
        <v>172</v>
      </c>
      <c r="OLQ312" s="30" t="s">
        <v>172</v>
      </c>
      <c r="OLR312" s="30" t="s">
        <v>172</v>
      </c>
      <c r="OLS312" s="30" t="s">
        <v>172</v>
      </c>
      <c r="OLT312" s="30" t="s">
        <v>172</v>
      </c>
      <c r="OLU312" s="30" t="s">
        <v>172</v>
      </c>
      <c r="OLV312" s="30" t="s">
        <v>172</v>
      </c>
      <c r="OLW312" s="30" t="s">
        <v>172</v>
      </c>
      <c r="OLX312" s="30" t="s">
        <v>172</v>
      </c>
      <c r="OLY312" s="30" t="s">
        <v>172</v>
      </c>
      <c r="OLZ312" s="30" t="s">
        <v>172</v>
      </c>
      <c r="OMA312" s="30" t="s">
        <v>172</v>
      </c>
      <c r="OMB312" s="30" t="s">
        <v>172</v>
      </c>
      <c r="OMC312" s="30" t="s">
        <v>172</v>
      </c>
      <c r="OMD312" s="30" t="s">
        <v>172</v>
      </c>
      <c r="OME312" s="30" t="s">
        <v>172</v>
      </c>
      <c r="OMF312" s="30" t="s">
        <v>172</v>
      </c>
      <c r="OMG312" s="30" t="s">
        <v>172</v>
      </c>
      <c r="OMH312" s="30" t="s">
        <v>172</v>
      </c>
      <c r="OMI312" s="30" t="s">
        <v>172</v>
      </c>
      <c r="OMJ312" s="30" t="s">
        <v>172</v>
      </c>
      <c r="OMK312" s="30" t="s">
        <v>172</v>
      </c>
      <c r="OML312" s="30" t="s">
        <v>172</v>
      </c>
      <c r="OMM312" s="30" t="s">
        <v>172</v>
      </c>
      <c r="OMN312" s="30" t="s">
        <v>172</v>
      </c>
      <c r="OMO312" s="30" t="s">
        <v>172</v>
      </c>
      <c r="OMP312" s="30" t="s">
        <v>172</v>
      </c>
      <c r="OMQ312" s="30" t="s">
        <v>172</v>
      </c>
      <c r="OMR312" s="30" t="s">
        <v>172</v>
      </c>
      <c r="OMS312" s="30" t="s">
        <v>172</v>
      </c>
      <c r="OMT312" s="30" t="s">
        <v>172</v>
      </c>
      <c r="OMU312" s="30" t="s">
        <v>172</v>
      </c>
      <c r="OMV312" s="30" t="s">
        <v>172</v>
      </c>
      <c r="OMW312" s="30" t="s">
        <v>172</v>
      </c>
      <c r="OMX312" s="30" t="s">
        <v>172</v>
      </c>
      <c r="OMY312" s="30" t="s">
        <v>172</v>
      </c>
      <c r="OMZ312" s="30" t="s">
        <v>172</v>
      </c>
      <c r="ONA312" s="30" t="s">
        <v>172</v>
      </c>
      <c r="ONB312" s="30" t="s">
        <v>172</v>
      </c>
      <c r="ONC312" s="30" t="s">
        <v>172</v>
      </c>
      <c r="OND312" s="30" t="s">
        <v>172</v>
      </c>
      <c r="ONE312" s="30" t="s">
        <v>172</v>
      </c>
      <c r="ONF312" s="30" t="s">
        <v>172</v>
      </c>
      <c r="ONG312" s="30" t="s">
        <v>172</v>
      </c>
      <c r="ONH312" s="30" t="s">
        <v>172</v>
      </c>
      <c r="ONI312" s="30" t="s">
        <v>172</v>
      </c>
      <c r="ONJ312" s="30" t="s">
        <v>172</v>
      </c>
      <c r="ONK312" s="30" t="s">
        <v>172</v>
      </c>
      <c r="ONL312" s="30" t="s">
        <v>172</v>
      </c>
      <c r="ONM312" s="30" t="s">
        <v>172</v>
      </c>
      <c r="ONN312" s="30" t="s">
        <v>172</v>
      </c>
      <c r="ONO312" s="30" t="s">
        <v>172</v>
      </c>
      <c r="ONP312" s="30" t="s">
        <v>172</v>
      </c>
      <c r="ONQ312" s="30" t="s">
        <v>172</v>
      </c>
      <c r="ONR312" s="30" t="s">
        <v>172</v>
      </c>
      <c r="ONS312" s="30" t="s">
        <v>172</v>
      </c>
      <c r="ONT312" s="30" t="s">
        <v>172</v>
      </c>
      <c r="ONU312" s="30" t="s">
        <v>172</v>
      </c>
      <c r="ONV312" s="30" t="s">
        <v>172</v>
      </c>
      <c r="ONW312" s="30" t="s">
        <v>172</v>
      </c>
      <c r="ONX312" s="30" t="s">
        <v>172</v>
      </c>
      <c r="ONY312" s="30" t="s">
        <v>172</v>
      </c>
      <c r="ONZ312" s="30" t="s">
        <v>172</v>
      </c>
      <c r="OOA312" s="30" t="s">
        <v>172</v>
      </c>
      <c r="OOB312" s="30" t="s">
        <v>172</v>
      </c>
      <c r="OOC312" s="30" t="s">
        <v>172</v>
      </c>
      <c r="OOD312" s="30" t="s">
        <v>172</v>
      </c>
      <c r="OOE312" s="30" t="s">
        <v>172</v>
      </c>
      <c r="OOF312" s="30" t="s">
        <v>172</v>
      </c>
      <c r="OOG312" s="30" t="s">
        <v>172</v>
      </c>
      <c r="OOH312" s="30" t="s">
        <v>172</v>
      </c>
      <c r="OOI312" s="30" t="s">
        <v>172</v>
      </c>
      <c r="OOJ312" s="30" t="s">
        <v>172</v>
      </c>
      <c r="OOK312" s="30" t="s">
        <v>172</v>
      </c>
      <c r="OOL312" s="30" t="s">
        <v>172</v>
      </c>
      <c r="OOM312" s="30" t="s">
        <v>172</v>
      </c>
      <c r="OON312" s="30" t="s">
        <v>172</v>
      </c>
      <c r="OOO312" s="30" t="s">
        <v>172</v>
      </c>
      <c r="OOP312" s="30" t="s">
        <v>172</v>
      </c>
      <c r="OOQ312" s="30" t="s">
        <v>172</v>
      </c>
      <c r="OOR312" s="30" t="s">
        <v>172</v>
      </c>
      <c r="OOS312" s="30" t="s">
        <v>172</v>
      </c>
      <c r="OOT312" s="30" t="s">
        <v>172</v>
      </c>
      <c r="OOU312" s="30" t="s">
        <v>172</v>
      </c>
      <c r="OOV312" s="30" t="s">
        <v>172</v>
      </c>
      <c r="OOW312" s="30" t="s">
        <v>172</v>
      </c>
      <c r="OOX312" s="30" t="s">
        <v>172</v>
      </c>
      <c r="OOY312" s="30" t="s">
        <v>172</v>
      </c>
      <c r="OOZ312" s="30" t="s">
        <v>172</v>
      </c>
      <c r="OPA312" s="30" t="s">
        <v>172</v>
      </c>
      <c r="OPB312" s="30" t="s">
        <v>172</v>
      </c>
      <c r="OPC312" s="30" t="s">
        <v>172</v>
      </c>
      <c r="OPD312" s="30" t="s">
        <v>172</v>
      </c>
      <c r="OPE312" s="30" t="s">
        <v>172</v>
      </c>
      <c r="OPF312" s="30" t="s">
        <v>172</v>
      </c>
      <c r="OPG312" s="30" t="s">
        <v>172</v>
      </c>
      <c r="OPH312" s="30" t="s">
        <v>172</v>
      </c>
      <c r="OPI312" s="30" t="s">
        <v>172</v>
      </c>
      <c r="OPJ312" s="30" t="s">
        <v>172</v>
      </c>
      <c r="OPK312" s="30" t="s">
        <v>172</v>
      </c>
      <c r="OPL312" s="30" t="s">
        <v>172</v>
      </c>
      <c r="OPM312" s="30" t="s">
        <v>172</v>
      </c>
      <c r="OPN312" s="30" t="s">
        <v>172</v>
      </c>
      <c r="OPO312" s="30" t="s">
        <v>172</v>
      </c>
      <c r="OPP312" s="30" t="s">
        <v>172</v>
      </c>
      <c r="OPQ312" s="30" t="s">
        <v>172</v>
      </c>
      <c r="OPR312" s="30" t="s">
        <v>172</v>
      </c>
      <c r="OPS312" s="30" t="s">
        <v>172</v>
      </c>
      <c r="OPT312" s="30" t="s">
        <v>172</v>
      </c>
      <c r="OPU312" s="30" t="s">
        <v>172</v>
      </c>
      <c r="OPV312" s="30" t="s">
        <v>172</v>
      </c>
      <c r="OPW312" s="30" t="s">
        <v>172</v>
      </c>
      <c r="OPX312" s="30" t="s">
        <v>172</v>
      </c>
      <c r="OPY312" s="30" t="s">
        <v>172</v>
      </c>
      <c r="OPZ312" s="30" t="s">
        <v>172</v>
      </c>
      <c r="OQA312" s="30" t="s">
        <v>172</v>
      </c>
      <c r="OQB312" s="30" t="s">
        <v>172</v>
      </c>
      <c r="OQC312" s="30" t="s">
        <v>172</v>
      </c>
      <c r="OQD312" s="30" t="s">
        <v>172</v>
      </c>
      <c r="OQE312" s="30" t="s">
        <v>172</v>
      </c>
      <c r="OQF312" s="30" t="s">
        <v>172</v>
      </c>
      <c r="OQG312" s="30" t="s">
        <v>172</v>
      </c>
      <c r="OQH312" s="30" t="s">
        <v>172</v>
      </c>
      <c r="OQI312" s="30" t="s">
        <v>172</v>
      </c>
      <c r="OQJ312" s="30" t="s">
        <v>172</v>
      </c>
      <c r="OQK312" s="30" t="s">
        <v>172</v>
      </c>
      <c r="OQL312" s="30" t="s">
        <v>172</v>
      </c>
      <c r="OQM312" s="30" t="s">
        <v>172</v>
      </c>
      <c r="OQN312" s="30" t="s">
        <v>172</v>
      </c>
      <c r="OQO312" s="30" t="s">
        <v>172</v>
      </c>
      <c r="OQP312" s="30" t="s">
        <v>172</v>
      </c>
      <c r="OQQ312" s="30" t="s">
        <v>172</v>
      </c>
      <c r="OQR312" s="30" t="s">
        <v>172</v>
      </c>
      <c r="OQS312" s="30" t="s">
        <v>172</v>
      </c>
      <c r="OQT312" s="30" t="s">
        <v>172</v>
      </c>
      <c r="OQU312" s="30" t="s">
        <v>172</v>
      </c>
      <c r="OQV312" s="30" t="s">
        <v>172</v>
      </c>
      <c r="OQW312" s="30" t="s">
        <v>172</v>
      </c>
      <c r="OQX312" s="30" t="s">
        <v>172</v>
      </c>
      <c r="OQY312" s="30" t="s">
        <v>172</v>
      </c>
      <c r="OQZ312" s="30" t="s">
        <v>172</v>
      </c>
      <c r="ORA312" s="30" t="s">
        <v>172</v>
      </c>
      <c r="ORB312" s="30" t="s">
        <v>172</v>
      </c>
      <c r="ORC312" s="30" t="s">
        <v>172</v>
      </c>
      <c r="ORD312" s="30" t="s">
        <v>172</v>
      </c>
      <c r="ORE312" s="30" t="s">
        <v>172</v>
      </c>
      <c r="ORF312" s="30" t="s">
        <v>172</v>
      </c>
      <c r="ORG312" s="30" t="s">
        <v>172</v>
      </c>
      <c r="ORH312" s="30" t="s">
        <v>172</v>
      </c>
      <c r="ORI312" s="30" t="s">
        <v>172</v>
      </c>
      <c r="ORJ312" s="30" t="s">
        <v>172</v>
      </c>
      <c r="ORK312" s="30" t="s">
        <v>172</v>
      </c>
      <c r="ORL312" s="30" t="s">
        <v>172</v>
      </c>
      <c r="ORM312" s="30" t="s">
        <v>172</v>
      </c>
      <c r="ORN312" s="30" t="s">
        <v>172</v>
      </c>
      <c r="ORO312" s="30" t="s">
        <v>172</v>
      </c>
      <c r="ORP312" s="30" t="s">
        <v>172</v>
      </c>
      <c r="ORQ312" s="30" t="s">
        <v>172</v>
      </c>
      <c r="ORR312" s="30" t="s">
        <v>172</v>
      </c>
      <c r="ORS312" s="30" t="s">
        <v>172</v>
      </c>
      <c r="ORT312" s="30" t="s">
        <v>172</v>
      </c>
      <c r="ORU312" s="30" t="s">
        <v>172</v>
      </c>
      <c r="ORV312" s="30" t="s">
        <v>172</v>
      </c>
      <c r="ORW312" s="30" t="s">
        <v>172</v>
      </c>
      <c r="ORX312" s="30" t="s">
        <v>172</v>
      </c>
      <c r="ORY312" s="30" t="s">
        <v>172</v>
      </c>
      <c r="ORZ312" s="30" t="s">
        <v>172</v>
      </c>
      <c r="OSA312" s="30" t="s">
        <v>172</v>
      </c>
      <c r="OSB312" s="30" t="s">
        <v>172</v>
      </c>
      <c r="OSC312" s="30" t="s">
        <v>172</v>
      </c>
      <c r="OSD312" s="30" t="s">
        <v>172</v>
      </c>
      <c r="OSE312" s="30" t="s">
        <v>172</v>
      </c>
      <c r="OSF312" s="30" t="s">
        <v>172</v>
      </c>
      <c r="OSG312" s="30" t="s">
        <v>172</v>
      </c>
      <c r="OSH312" s="30" t="s">
        <v>172</v>
      </c>
      <c r="OSI312" s="30" t="s">
        <v>172</v>
      </c>
      <c r="OSJ312" s="30" t="s">
        <v>172</v>
      </c>
      <c r="OSK312" s="30" t="s">
        <v>172</v>
      </c>
      <c r="OSL312" s="30" t="s">
        <v>172</v>
      </c>
      <c r="OSM312" s="30" t="s">
        <v>172</v>
      </c>
      <c r="OSN312" s="30" t="s">
        <v>172</v>
      </c>
      <c r="OSO312" s="30" t="s">
        <v>172</v>
      </c>
      <c r="OSP312" s="30" t="s">
        <v>172</v>
      </c>
      <c r="OSQ312" s="30" t="s">
        <v>172</v>
      </c>
      <c r="OSR312" s="30" t="s">
        <v>172</v>
      </c>
      <c r="OSS312" s="30" t="s">
        <v>172</v>
      </c>
      <c r="OST312" s="30" t="s">
        <v>172</v>
      </c>
      <c r="OSU312" s="30" t="s">
        <v>172</v>
      </c>
      <c r="OSV312" s="30" t="s">
        <v>172</v>
      </c>
      <c r="OSW312" s="30" t="s">
        <v>172</v>
      </c>
      <c r="OSX312" s="30" t="s">
        <v>172</v>
      </c>
      <c r="OSY312" s="30" t="s">
        <v>172</v>
      </c>
      <c r="OSZ312" s="30" t="s">
        <v>172</v>
      </c>
      <c r="OTA312" s="30" t="s">
        <v>172</v>
      </c>
      <c r="OTB312" s="30" t="s">
        <v>172</v>
      </c>
      <c r="OTC312" s="30" t="s">
        <v>172</v>
      </c>
      <c r="OTD312" s="30" t="s">
        <v>172</v>
      </c>
      <c r="OTE312" s="30" t="s">
        <v>172</v>
      </c>
      <c r="OTF312" s="30" t="s">
        <v>172</v>
      </c>
      <c r="OTG312" s="30" t="s">
        <v>172</v>
      </c>
      <c r="OTH312" s="30" t="s">
        <v>172</v>
      </c>
      <c r="OTI312" s="30" t="s">
        <v>172</v>
      </c>
      <c r="OTJ312" s="30" t="s">
        <v>172</v>
      </c>
      <c r="OTK312" s="30" t="s">
        <v>172</v>
      </c>
      <c r="OTL312" s="30" t="s">
        <v>172</v>
      </c>
      <c r="OTM312" s="30" t="s">
        <v>172</v>
      </c>
      <c r="OTN312" s="30" t="s">
        <v>172</v>
      </c>
      <c r="OTO312" s="30" t="s">
        <v>172</v>
      </c>
      <c r="OTP312" s="30" t="s">
        <v>172</v>
      </c>
      <c r="OTQ312" s="30" t="s">
        <v>172</v>
      </c>
      <c r="OTR312" s="30" t="s">
        <v>172</v>
      </c>
      <c r="OTS312" s="30" t="s">
        <v>172</v>
      </c>
      <c r="OTT312" s="30" t="s">
        <v>172</v>
      </c>
      <c r="OTU312" s="30" t="s">
        <v>172</v>
      </c>
      <c r="OTV312" s="30" t="s">
        <v>172</v>
      </c>
      <c r="OTW312" s="30" t="s">
        <v>172</v>
      </c>
      <c r="OTX312" s="30" t="s">
        <v>172</v>
      </c>
      <c r="OTY312" s="30" t="s">
        <v>172</v>
      </c>
      <c r="OTZ312" s="30" t="s">
        <v>172</v>
      </c>
      <c r="OUA312" s="30" t="s">
        <v>172</v>
      </c>
      <c r="OUB312" s="30" t="s">
        <v>172</v>
      </c>
      <c r="OUC312" s="30" t="s">
        <v>172</v>
      </c>
      <c r="OUD312" s="30" t="s">
        <v>172</v>
      </c>
      <c r="OUE312" s="30" t="s">
        <v>172</v>
      </c>
      <c r="OUF312" s="30" t="s">
        <v>172</v>
      </c>
      <c r="OUG312" s="30" t="s">
        <v>172</v>
      </c>
      <c r="OUH312" s="30" t="s">
        <v>172</v>
      </c>
      <c r="OUI312" s="30" t="s">
        <v>172</v>
      </c>
      <c r="OUJ312" s="30" t="s">
        <v>172</v>
      </c>
      <c r="OUK312" s="30" t="s">
        <v>172</v>
      </c>
      <c r="OUL312" s="30" t="s">
        <v>172</v>
      </c>
      <c r="OUM312" s="30" t="s">
        <v>172</v>
      </c>
      <c r="OUN312" s="30" t="s">
        <v>172</v>
      </c>
      <c r="OUO312" s="30" t="s">
        <v>172</v>
      </c>
      <c r="OUP312" s="30" t="s">
        <v>172</v>
      </c>
      <c r="OUQ312" s="30" t="s">
        <v>172</v>
      </c>
      <c r="OUR312" s="30" t="s">
        <v>172</v>
      </c>
      <c r="OUS312" s="30" t="s">
        <v>172</v>
      </c>
      <c r="OUT312" s="30" t="s">
        <v>172</v>
      </c>
      <c r="OUU312" s="30" t="s">
        <v>172</v>
      </c>
      <c r="OUV312" s="30" t="s">
        <v>172</v>
      </c>
      <c r="OUW312" s="30" t="s">
        <v>172</v>
      </c>
      <c r="OUX312" s="30" t="s">
        <v>172</v>
      </c>
      <c r="OUY312" s="30" t="s">
        <v>172</v>
      </c>
      <c r="OUZ312" s="30" t="s">
        <v>172</v>
      </c>
      <c r="OVA312" s="30" t="s">
        <v>172</v>
      </c>
      <c r="OVB312" s="30" t="s">
        <v>172</v>
      </c>
      <c r="OVC312" s="30" t="s">
        <v>172</v>
      </c>
      <c r="OVD312" s="30" t="s">
        <v>172</v>
      </c>
      <c r="OVE312" s="30" t="s">
        <v>172</v>
      </c>
      <c r="OVF312" s="30" t="s">
        <v>172</v>
      </c>
      <c r="OVG312" s="30" t="s">
        <v>172</v>
      </c>
      <c r="OVH312" s="30" t="s">
        <v>172</v>
      </c>
      <c r="OVI312" s="30" t="s">
        <v>172</v>
      </c>
      <c r="OVJ312" s="30" t="s">
        <v>172</v>
      </c>
      <c r="OVK312" s="30" t="s">
        <v>172</v>
      </c>
      <c r="OVL312" s="30" t="s">
        <v>172</v>
      </c>
      <c r="OVM312" s="30" t="s">
        <v>172</v>
      </c>
      <c r="OVN312" s="30" t="s">
        <v>172</v>
      </c>
      <c r="OVO312" s="30" t="s">
        <v>172</v>
      </c>
      <c r="OVP312" s="30" t="s">
        <v>172</v>
      </c>
      <c r="OVQ312" s="30" t="s">
        <v>172</v>
      </c>
      <c r="OVR312" s="30" t="s">
        <v>172</v>
      </c>
      <c r="OVS312" s="30" t="s">
        <v>172</v>
      </c>
      <c r="OVT312" s="30" t="s">
        <v>172</v>
      </c>
      <c r="OVU312" s="30" t="s">
        <v>172</v>
      </c>
      <c r="OVV312" s="30" t="s">
        <v>172</v>
      </c>
      <c r="OVW312" s="30" t="s">
        <v>172</v>
      </c>
      <c r="OVX312" s="30" t="s">
        <v>172</v>
      </c>
      <c r="OVY312" s="30" t="s">
        <v>172</v>
      </c>
      <c r="OVZ312" s="30" t="s">
        <v>172</v>
      </c>
      <c r="OWA312" s="30" t="s">
        <v>172</v>
      </c>
      <c r="OWB312" s="30" t="s">
        <v>172</v>
      </c>
      <c r="OWC312" s="30" t="s">
        <v>172</v>
      </c>
      <c r="OWD312" s="30" t="s">
        <v>172</v>
      </c>
      <c r="OWE312" s="30" t="s">
        <v>172</v>
      </c>
      <c r="OWF312" s="30" t="s">
        <v>172</v>
      </c>
      <c r="OWG312" s="30" t="s">
        <v>172</v>
      </c>
      <c r="OWH312" s="30" t="s">
        <v>172</v>
      </c>
      <c r="OWI312" s="30" t="s">
        <v>172</v>
      </c>
      <c r="OWJ312" s="30" t="s">
        <v>172</v>
      </c>
      <c r="OWK312" s="30" t="s">
        <v>172</v>
      </c>
      <c r="OWL312" s="30" t="s">
        <v>172</v>
      </c>
      <c r="OWM312" s="30" t="s">
        <v>172</v>
      </c>
      <c r="OWN312" s="30" t="s">
        <v>172</v>
      </c>
      <c r="OWO312" s="30" t="s">
        <v>172</v>
      </c>
      <c r="OWP312" s="30" t="s">
        <v>172</v>
      </c>
      <c r="OWQ312" s="30" t="s">
        <v>172</v>
      </c>
      <c r="OWR312" s="30" t="s">
        <v>172</v>
      </c>
      <c r="OWS312" s="30" t="s">
        <v>172</v>
      </c>
      <c r="OWT312" s="30" t="s">
        <v>172</v>
      </c>
      <c r="OWU312" s="30" t="s">
        <v>172</v>
      </c>
      <c r="OWV312" s="30" t="s">
        <v>172</v>
      </c>
      <c r="OWW312" s="30" t="s">
        <v>172</v>
      </c>
      <c r="OWX312" s="30" t="s">
        <v>172</v>
      </c>
      <c r="OWY312" s="30" t="s">
        <v>172</v>
      </c>
      <c r="OWZ312" s="30" t="s">
        <v>172</v>
      </c>
      <c r="OXA312" s="30" t="s">
        <v>172</v>
      </c>
      <c r="OXB312" s="30" t="s">
        <v>172</v>
      </c>
      <c r="OXC312" s="30" t="s">
        <v>172</v>
      </c>
      <c r="OXD312" s="30" t="s">
        <v>172</v>
      </c>
      <c r="OXE312" s="30" t="s">
        <v>172</v>
      </c>
      <c r="OXF312" s="30" t="s">
        <v>172</v>
      </c>
      <c r="OXG312" s="30" t="s">
        <v>172</v>
      </c>
      <c r="OXH312" s="30" t="s">
        <v>172</v>
      </c>
      <c r="OXI312" s="30" t="s">
        <v>172</v>
      </c>
      <c r="OXJ312" s="30" t="s">
        <v>172</v>
      </c>
      <c r="OXK312" s="30" t="s">
        <v>172</v>
      </c>
      <c r="OXL312" s="30" t="s">
        <v>172</v>
      </c>
      <c r="OXM312" s="30" t="s">
        <v>172</v>
      </c>
      <c r="OXN312" s="30" t="s">
        <v>172</v>
      </c>
      <c r="OXO312" s="30" t="s">
        <v>172</v>
      </c>
      <c r="OXP312" s="30" t="s">
        <v>172</v>
      </c>
      <c r="OXQ312" s="30" t="s">
        <v>172</v>
      </c>
      <c r="OXR312" s="30" t="s">
        <v>172</v>
      </c>
      <c r="OXS312" s="30" t="s">
        <v>172</v>
      </c>
      <c r="OXT312" s="30" t="s">
        <v>172</v>
      </c>
      <c r="OXU312" s="30" t="s">
        <v>172</v>
      </c>
      <c r="OXV312" s="30" t="s">
        <v>172</v>
      </c>
      <c r="OXW312" s="30" t="s">
        <v>172</v>
      </c>
      <c r="OXX312" s="30" t="s">
        <v>172</v>
      </c>
      <c r="OXY312" s="30" t="s">
        <v>172</v>
      </c>
      <c r="OXZ312" s="30" t="s">
        <v>172</v>
      </c>
      <c r="OYA312" s="30" t="s">
        <v>172</v>
      </c>
      <c r="OYB312" s="30" t="s">
        <v>172</v>
      </c>
      <c r="OYC312" s="30" t="s">
        <v>172</v>
      </c>
      <c r="OYD312" s="30" t="s">
        <v>172</v>
      </c>
      <c r="OYE312" s="30" t="s">
        <v>172</v>
      </c>
      <c r="OYF312" s="30" t="s">
        <v>172</v>
      </c>
      <c r="OYG312" s="30" t="s">
        <v>172</v>
      </c>
      <c r="OYH312" s="30" t="s">
        <v>172</v>
      </c>
      <c r="OYI312" s="30" t="s">
        <v>172</v>
      </c>
      <c r="OYJ312" s="30" t="s">
        <v>172</v>
      </c>
      <c r="OYK312" s="30" t="s">
        <v>172</v>
      </c>
      <c r="OYL312" s="30" t="s">
        <v>172</v>
      </c>
      <c r="OYM312" s="30" t="s">
        <v>172</v>
      </c>
      <c r="OYN312" s="30" t="s">
        <v>172</v>
      </c>
      <c r="OYO312" s="30" t="s">
        <v>172</v>
      </c>
      <c r="OYP312" s="30" t="s">
        <v>172</v>
      </c>
      <c r="OYQ312" s="30" t="s">
        <v>172</v>
      </c>
      <c r="OYR312" s="30" t="s">
        <v>172</v>
      </c>
      <c r="OYS312" s="30" t="s">
        <v>172</v>
      </c>
      <c r="OYT312" s="30" t="s">
        <v>172</v>
      </c>
      <c r="OYU312" s="30" t="s">
        <v>172</v>
      </c>
      <c r="OYV312" s="30" t="s">
        <v>172</v>
      </c>
      <c r="OYW312" s="30" t="s">
        <v>172</v>
      </c>
      <c r="OYX312" s="30" t="s">
        <v>172</v>
      </c>
      <c r="OYY312" s="30" t="s">
        <v>172</v>
      </c>
      <c r="OYZ312" s="30" t="s">
        <v>172</v>
      </c>
      <c r="OZA312" s="30" t="s">
        <v>172</v>
      </c>
      <c r="OZB312" s="30" t="s">
        <v>172</v>
      </c>
      <c r="OZC312" s="30" t="s">
        <v>172</v>
      </c>
      <c r="OZD312" s="30" t="s">
        <v>172</v>
      </c>
      <c r="OZE312" s="30" t="s">
        <v>172</v>
      </c>
      <c r="OZF312" s="30" t="s">
        <v>172</v>
      </c>
      <c r="OZG312" s="30" t="s">
        <v>172</v>
      </c>
      <c r="OZH312" s="30" t="s">
        <v>172</v>
      </c>
      <c r="OZI312" s="30" t="s">
        <v>172</v>
      </c>
      <c r="OZJ312" s="30" t="s">
        <v>172</v>
      </c>
      <c r="OZK312" s="30" t="s">
        <v>172</v>
      </c>
      <c r="OZL312" s="30" t="s">
        <v>172</v>
      </c>
      <c r="OZM312" s="30" t="s">
        <v>172</v>
      </c>
      <c r="OZN312" s="30" t="s">
        <v>172</v>
      </c>
      <c r="OZO312" s="30" t="s">
        <v>172</v>
      </c>
      <c r="OZP312" s="30" t="s">
        <v>172</v>
      </c>
      <c r="OZQ312" s="30" t="s">
        <v>172</v>
      </c>
      <c r="OZR312" s="30" t="s">
        <v>172</v>
      </c>
      <c r="OZS312" s="30" t="s">
        <v>172</v>
      </c>
      <c r="OZT312" s="30" t="s">
        <v>172</v>
      </c>
      <c r="OZU312" s="30" t="s">
        <v>172</v>
      </c>
      <c r="OZV312" s="30" t="s">
        <v>172</v>
      </c>
      <c r="OZW312" s="30" t="s">
        <v>172</v>
      </c>
      <c r="OZX312" s="30" t="s">
        <v>172</v>
      </c>
      <c r="OZY312" s="30" t="s">
        <v>172</v>
      </c>
      <c r="OZZ312" s="30" t="s">
        <v>172</v>
      </c>
      <c r="PAA312" s="30" t="s">
        <v>172</v>
      </c>
      <c r="PAB312" s="30" t="s">
        <v>172</v>
      </c>
      <c r="PAC312" s="30" t="s">
        <v>172</v>
      </c>
      <c r="PAD312" s="30" t="s">
        <v>172</v>
      </c>
      <c r="PAE312" s="30" t="s">
        <v>172</v>
      </c>
      <c r="PAF312" s="30" t="s">
        <v>172</v>
      </c>
      <c r="PAG312" s="30" t="s">
        <v>172</v>
      </c>
      <c r="PAH312" s="30" t="s">
        <v>172</v>
      </c>
      <c r="PAI312" s="30" t="s">
        <v>172</v>
      </c>
      <c r="PAJ312" s="30" t="s">
        <v>172</v>
      </c>
      <c r="PAK312" s="30" t="s">
        <v>172</v>
      </c>
      <c r="PAL312" s="30" t="s">
        <v>172</v>
      </c>
      <c r="PAM312" s="30" t="s">
        <v>172</v>
      </c>
      <c r="PAN312" s="30" t="s">
        <v>172</v>
      </c>
      <c r="PAO312" s="30" t="s">
        <v>172</v>
      </c>
      <c r="PAP312" s="30" t="s">
        <v>172</v>
      </c>
      <c r="PAQ312" s="30" t="s">
        <v>172</v>
      </c>
      <c r="PAR312" s="30" t="s">
        <v>172</v>
      </c>
      <c r="PAS312" s="30" t="s">
        <v>172</v>
      </c>
      <c r="PAT312" s="30" t="s">
        <v>172</v>
      </c>
      <c r="PAU312" s="30" t="s">
        <v>172</v>
      </c>
      <c r="PAV312" s="30" t="s">
        <v>172</v>
      </c>
      <c r="PAW312" s="30" t="s">
        <v>172</v>
      </c>
      <c r="PAX312" s="30" t="s">
        <v>172</v>
      </c>
      <c r="PAY312" s="30" t="s">
        <v>172</v>
      </c>
      <c r="PAZ312" s="30" t="s">
        <v>172</v>
      </c>
      <c r="PBA312" s="30" t="s">
        <v>172</v>
      </c>
      <c r="PBB312" s="30" t="s">
        <v>172</v>
      </c>
      <c r="PBC312" s="30" t="s">
        <v>172</v>
      </c>
      <c r="PBD312" s="30" t="s">
        <v>172</v>
      </c>
      <c r="PBE312" s="30" t="s">
        <v>172</v>
      </c>
      <c r="PBF312" s="30" t="s">
        <v>172</v>
      </c>
      <c r="PBG312" s="30" t="s">
        <v>172</v>
      </c>
      <c r="PBH312" s="30" t="s">
        <v>172</v>
      </c>
      <c r="PBI312" s="30" t="s">
        <v>172</v>
      </c>
      <c r="PBJ312" s="30" t="s">
        <v>172</v>
      </c>
      <c r="PBK312" s="30" t="s">
        <v>172</v>
      </c>
      <c r="PBL312" s="30" t="s">
        <v>172</v>
      </c>
      <c r="PBM312" s="30" t="s">
        <v>172</v>
      </c>
      <c r="PBN312" s="30" t="s">
        <v>172</v>
      </c>
      <c r="PBO312" s="30" t="s">
        <v>172</v>
      </c>
      <c r="PBP312" s="30" t="s">
        <v>172</v>
      </c>
      <c r="PBQ312" s="30" t="s">
        <v>172</v>
      </c>
      <c r="PBR312" s="30" t="s">
        <v>172</v>
      </c>
      <c r="PBS312" s="30" t="s">
        <v>172</v>
      </c>
      <c r="PBT312" s="30" t="s">
        <v>172</v>
      </c>
      <c r="PBU312" s="30" t="s">
        <v>172</v>
      </c>
      <c r="PBV312" s="30" t="s">
        <v>172</v>
      </c>
      <c r="PBW312" s="30" t="s">
        <v>172</v>
      </c>
      <c r="PBX312" s="30" t="s">
        <v>172</v>
      </c>
      <c r="PBY312" s="30" t="s">
        <v>172</v>
      </c>
      <c r="PBZ312" s="30" t="s">
        <v>172</v>
      </c>
      <c r="PCA312" s="30" t="s">
        <v>172</v>
      </c>
      <c r="PCB312" s="30" t="s">
        <v>172</v>
      </c>
      <c r="PCC312" s="30" t="s">
        <v>172</v>
      </c>
      <c r="PCD312" s="30" t="s">
        <v>172</v>
      </c>
      <c r="PCE312" s="30" t="s">
        <v>172</v>
      </c>
      <c r="PCF312" s="30" t="s">
        <v>172</v>
      </c>
      <c r="PCG312" s="30" t="s">
        <v>172</v>
      </c>
      <c r="PCH312" s="30" t="s">
        <v>172</v>
      </c>
      <c r="PCI312" s="30" t="s">
        <v>172</v>
      </c>
      <c r="PCJ312" s="30" t="s">
        <v>172</v>
      </c>
      <c r="PCK312" s="30" t="s">
        <v>172</v>
      </c>
      <c r="PCL312" s="30" t="s">
        <v>172</v>
      </c>
      <c r="PCM312" s="30" t="s">
        <v>172</v>
      </c>
      <c r="PCN312" s="30" t="s">
        <v>172</v>
      </c>
      <c r="PCO312" s="30" t="s">
        <v>172</v>
      </c>
      <c r="PCP312" s="30" t="s">
        <v>172</v>
      </c>
      <c r="PCQ312" s="30" t="s">
        <v>172</v>
      </c>
      <c r="PCR312" s="30" t="s">
        <v>172</v>
      </c>
      <c r="PCS312" s="30" t="s">
        <v>172</v>
      </c>
      <c r="PCT312" s="30" t="s">
        <v>172</v>
      </c>
      <c r="PCU312" s="30" t="s">
        <v>172</v>
      </c>
      <c r="PCV312" s="30" t="s">
        <v>172</v>
      </c>
      <c r="PCW312" s="30" t="s">
        <v>172</v>
      </c>
      <c r="PCX312" s="30" t="s">
        <v>172</v>
      </c>
      <c r="PCY312" s="30" t="s">
        <v>172</v>
      </c>
      <c r="PCZ312" s="30" t="s">
        <v>172</v>
      </c>
      <c r="PDA312" s="30" t="s">
        <v>172</v>
      </c>
      <c r="PDB312" s="30" t="s">
        <v>172</v>
      </c>
      <c r="PDC312" s="30" t="s">
        <v>172</v>
      </c>
      <c r="PDD312" s="30" t="s">
        <v>172</v>
      </c>
      <c r="PDE312" s="30" t="s">
        <v>172</v>
      </c>
      <c r="PDF312" s="30" t="s">
        <v>172</v>
      </c>
      <c r="PDG312" s="30" t="s">
        <v>172</v>
      </c>
      <c r="PDH312" s="30" t="s">
        <v>172</v>
      </c>
      <c r="PDI312" s="30" t="s">
        <v>172</v>
      </c>
      <c r="PDJ312" s="30" t="s">
        <v>172</v>
      </c>
      <c r="PDK312" s="30" t="s">
        <v>172</v>
      </c>
      <c r="PDL312" s="30" t="s">
        <v>172</v>
      </c>
      <c r="PDM312" s="30" t="s">
        <v>172</v>
      </c>
      <c r="PDN312" s="30" t="s">
        <v>172</v>
      </c>
      <c r="PDO312" s="30" t="s">
        <v>172</v>
      </c>
      <c r="PDP312" s="30" t="s">
        <v>172</v>
      </c>
      <c r="PDQ312" s="30" t="s">
        <v>172</v>
      </c>
      <c r="PDR312" s="30" t="s">
        <v>172</v>
      </c>
      <c r="PDS312" s="30" t="s">
        <v>172</v>
      </c>
      <c r="PDT312" s="30" t="s">
        <v>172</v>
      </c>
      <c r="PDU312" s="30" t="s">
        <v>172</v>
      </c>
      <c r="PDV312" s="30" t="s">
        <v>172</v>
      </c>
      <c r="PDW312" s="30" t="s">
        <v>172</v>
      </c>
      <c r="PDX312" s="30" t="s">
        <v>172</v>
      </c>
      <c r="PDY312" s="30" t="s">
        <v>172</v>
      </c>
      <c r="PDZ312" s="30" t="s">
        <v>172</v>
      </c>
      <c r="PEA312" s="30" t="s">
        <v>172</v>
      </c>
      <c r="PEB312" s="30" t="s">
        <v>172</v>
      </c>
      <c r="PEC312" s="30" t="s">
        <v>172</v>
      </c>
      <c r="PED312" s="30" t="s">
        <v>172</v>
      </c>
      <c r="PEE312" s="30" t="s">
        <v>172</v>
      </c>
      <c r="PEF312" s="30" t="s">
        <v>172</v>
      </c>
      <c r="PEG312" s="30" t="s">
        <v>172</v>
      </c>
      <c r="PEH312" s="30" t="s">
        <v>172</v>
      </c>
      <c r="PEI312" s="30" t="s">
        <v>172</v>
      </c>
      <c r="PEJ312" s="30" t="s">
        <v>172</v>
      </c>
      <c r="PEK312" s="30" t="s">
        <v>172</v>
      </c>
      <c r="PEL312" s="30" t="s">
        <v>172</v>
      </c>
      <c r="PEM312" s="30" t="s">
        <v>172</v>
      </c>
      <c r="PEN312" s="30" t="s">
        <v>172</v>
      </c>
      <c r="PEO312" s="30" t="s">
        <v>172</v>
      </c>
      <c r="PEP312" s="30" t="s">
        <v>172</v>
      </c>
      <c r="PEQ312" s="30" t="s">
        <v>172</v>
      </c>
      <c r="PER312" s="30" t="s">
        <v>172</v>
      </c>
      <c r="PES312" s="30" t="s">
        <v>172</v>
      </c>
      <c r="PET312" s="30" t="s">
        <v>172</v>
      </c>
      <c r="PEU312" s="30" t="s">
        <v>172</v>
      </c>
      <c r="PEV312" s="30" t="s">
        <v>172</v>
      </c>
      <c r="PEW312" s="30" t="s">
        <v>172</v>
      </c>
      <c r="PEX312" s="30" t="s">
        <v>172</v>
      </c>
      <c r="PEY312" s="30" t="s">
        <v>172</v>
      </c>
      <c r="PEZ312" s="30" t="s">
        <v>172</v>
      </c>
      <c r="PFA312" s="30" t="s">
        <v>172</v>
      </c>
      <c r="PFB312" s="30" t="s">
        <v>172</v>
      </c>
      <c r="PFC312" s="30" t="s">
        <v>172</v>
      </c>
      <c r="PFD312" s="30" t="s">
        <v>172</v>
      </c>
      <c r="PFE312" s="30" t="s">
        <v>172</v>
      </c>
      <c r="PFF312" s="30" t="s">
        <v>172</v>
      </c>
      <c r="PFG312" s="30" t="s">
        <v>172</v>
      </c>
      <c r="PFH312" s="30" t="s">
        <v>172</v>
      </c>
      <c r="PFI312" s="30" t="s">
        <v>172</v>
      </c>
      <c r="PFJ312" s="30" t="s">
        <v>172</v>
      </c>
      <c r="PFK312" s="30" t="s">
        <v>172</v>
      </c>
      <c r="PFL312" s="30" t="s">
        <v>172</v>
      </c>
      <c r="PFM312" s="30" t="s">
        <v>172</v>
      </c>
      <c r="PFN312" s="30" t="s">
        <v>172</v>
      </c>
      <c r="PFO312" s="30" t="s">
        <v>172</v>
      </c>
      <c r="PFP312" s="30" t="s">
        <v>172</v>
      </c>
      <c r="PFQ312" s="30" t="s">
        <v>172</v>
      </c>
      <c r="PFR312" s="30" t="s">
        <v>172</v>
      </c>
      <c r="PFS312" s="30" t="s">
        <v>172</v>
      </c>
      <c r="PFT312" s="30" t="s">
        <v>172</v>
      </c>
      <c r="PFU312" s="30" t="s">
        <v>172</v>
      </c>
      <c r="PFV312" s="30" t="s">
        <v>172</v>
      </c>
      <c r="PFW312" s="30" t="s">
        <v>172</v>
      </c>
      <c r="PFX312" s="30" t="s">
        <v>172</v>
      </c>
      <c r="PFY312" s="30" t="s">
        <v>172</v>
      </c>
      <c r="PFZ312" s="30" t="s">
        <v>172</v>
      </c>
      <c r="PGA312" s="30" t="s">
        <v>172</v>
      </c>
      <c r="PGB312" s="30" t="s">
        <v>172</v>
      </c>
      <c r="PGC312" s="30" t="s">
        <v>172</v>
      </c>
      <c r="PGD312" s="30" t="s">
        <v>172</v>
      </c>
      <c r="PGE312" s="30" t="s">
        <v>172</v>
      </c>
      <c r="PGF312" s="30" t="s">
        <v>172</v>
      </c>
      <c r="PGG312" s="30" t="s">
        <v>172</v>
      </c>
      <c r="PGH312" s="30" t="s">
        <v>172</v>
      </c>
      <c r="PGI312" s="30" t="s">
        <v>172</v>
      </c>
      <c r="PGJ312" s="30" t="s">
        <v>172</v>
      </c>
      <c r="PGK312" s="30" t="s">
        <v>172</v>
      </c>
      <c r="PGL312" s="30" t="s">
        <v>172</v>
      </c>
      <c r="PGM312" s="30" t="s">
        <v>172</v>
      </c>
      <c r="PGN312" s="30" t="s">
        <v>172</v>
      </c>
      <c r="PGO312" s="30" t="s">
        <v>172</v>
      </c>
      <c r="PGP312" s="30" t="s">
        <v>172</v>
      </c>
      <c r="PGQ312" s="30" t="s">
        <v>172</v>
      </c>
      <c r="PGR312" s="30" t="s">
        <v>172</v>
      </c>
      <c r="PGS312" s="30" t="s">
        <v>172</v>
      </c>
      <c r="PGT312" s="30" t="s">
        <v>172</v>
      </c>
      <c r="PGU312" s="30" t="s">
        <v>172</v>
      </c>
      <c r="PGV312" s="30" t="s">
        <v>172</v>
      </c>
      <c r="PGW312" s="30" t="s">
        <v>172</v>
      </c>
      <c r="PGX312" s="30" t="s">
        <v>172</v>
      </c>
      <c r="PGY312" s="30" t="s">
        <v>172</v>
      </c>
      <c r="PGZ312" s="30" t="s">
        <v>172</v>
      </c>
      <c r="PHA312" s="30" t="s">
        <v>172</v>
      </c>
      <c r="PHB312" s="30" t="s">
        <v>172</v>
      </c>
      <c r="PHC312" s="30" t="s">
        <v>172</v>
      </c>
      <c r="PHD312" s="30" t="s">
        <v>172</v>
      </c>
      <c r="PHE312" s="30" t="s">
        <v>172</v>
      </c>
      <c r="PHF312" s="30" t="s">
        <v>172</v>
      </c>
      <c r="PHG312" s="30" t="s">
        <v>172</v>
      </c>
      <c r="PHH312" s="30" t="s">
        <v>172</v>
      </c>
      <c r="PHI312" s="30" t="s">
        <v>172</v>
      </c>
      <c r="PHJ312" s="30" t="s">
        <v>172</v>
      </c>
      <c r="PHK312" s="30" t="s">
        <v>172</v>
      </c>
      <c r="PHL312" s="30" t="s">
        <v>172</v>
      </c>
      <c r="PHM312" s="30" t="s">
        <v>172</v>
      </c>
      <c r="PHN312" s="30" t="s">
        <v>172</v>
      </c>
      <c r="PHO312" s="30" t="s">
        <v>172</v>
      </c>
      <c r="PHP312" s="30" t="s">
        <v>172</v>
      </c>
      <c r="PHQ312" s="30" t="s">
        <v>172</v>
      </c>
      <c r="PHR312" s="30" t="s">
        <v>172</v>
      </c>
      <c r="PHS312" s="30" t="s">
        <v>172</v>
      </c>
      <c r="PHT312" s="30" t="s">
        <v>172</v>
      </c>
      <c r="PHU312" s="30" t="s">
        <v>172</v>
      </c>
      <c r="PHV312" s="30" t="s">
        <v>172</v>
      </c>
      <c r="PHW312" s="30" t="s">
        <v>172</v>
      </c>
      <c r="PHX312" s="30" t="s">
        <v>172</v>
      </c>
      <c r="PHY312" s="30" t="s">
        <v>172</v>
      </c>
      <c r="PHZ312" s="30" t="s">
        <v>172</v>
      </c>
      <c r="PIA312" s="30" t="s">
        <v>172</v>
      </c>
      <c r="PIB312" s="30" t="s">
        <v>172</v>
      </c>
      <c r="PIC312" s="30" t="s">
        <v>172</v>
      </c>
      <c r="PID312" s="30" t="s">
        <v>172</v>
      </c>
      <c r="PIE312" s="30" t="s">
        <v>172</v>
      </c>
      <c r="PIF312" s="30" t="s">
        <v>172</v>
      </c>
      <c r="PIG312" s="30" t="s">
        <v>172</v>
      </c>
      <c r="PIH312" s="30" t="s">
        <v>172</v>
      </c>
      <c r="PII312" s="30" t="s">
        <v>172</v>
      </c>
      <c r="PIJ312" s="30" t="s">
        <v>172</v>
      </c>
      <c r="PIK312" s="30" t="s">
        <v>172</v>
      </c>
      <c r="PIL312" s="30" t="s">
        <v>172</v>
      </c>
      <c r="PIM312" s="30" t="s">
        <v>172</v>
      </c>
      <c r="PIN312" s="30" t="s">
        <v>172</v>
      </c>
      <c r="PIO312" s="30" t="s">
        <v>172</v>
      </c>
      <c r="PIP312" s="30" t="s">
        <v>172</v>
      </c>
      <c r="PIQ312" s="30" t="s">
        <v>172</v>
      </c>
      <c r="PIR312" s="30" t="s">
        <v>172</v>
      </c>
      <c r="PIS312" s="30" t="s">
        <v>172</v>
      </c>
      <c r="PIT312" s="30" t="s">
        <v>172</v>
      </c>
      <c r="PIU312" s="30" t="s">
        <v>172</v>
      </c>
      <c r="PIV312" s="30" t="s">
        <v>172</v>
      </c>
      <c r="PIW312" s="30" t="s">
        <v>172</v>
      </c>
      <c r="PIX312" s="30" t="s">
        <v>172</v>
      </c>
      <c r="PIY312" s="30" t="s">
        <v>172</v>
      </c>
      <c r="PIZ312" s="30" t="s">
        <v>172</v>
      </c>
      <c r="PJA312" s="30" t="s">
        <v>172</v>
      </c>
      <c r="PJB312" s="30" t="s">
        <v>172</v>
      </c>
      <c r="PJC312" s="30" t="s">
        <v>172</v>
      </c>
      <c r="PJD312" s="30" t="s">
        <v>172</v>
      </c>
      <c r="PJE312" s="30" t="s">
        <v>172</v>
      </c>
      <c r="PJF312" s="30" t="s">
        <v>172</v>
      </c>
      <c r="PJG312" s="30" t="s">
        <v>172</v>
      </c>
      <c r="PJH312" s="30" t="s">
        <v>172</v>
      </c>
      <c r="PJI312" s="30" t="s">
        <v>172</v>
      </c>
      <c r="PJJ312" s="30" t="s">
        <v>172</v>
      </c>
      <c r="PJK312" s="30" t="s">
        <v>172</v>
      </c>
      <c r="PJL312" s="30" t="s">
        <v>172</v>
      </c>
      <c r="PJM312" s="30" t="s">
        <v>172</v>
      </c>
      <c r="PJN312" s="30" t="s">
        <v>172</v>
      </c>
      <c r="PJO312" s="30" t="s">
        <v>172</v>
      </c>
      <c r="PJP312" s="30" t="s">
        <v>172</v>
      </c>
      <c r="PJQ312" s="30" t="s">
        <v>172</v>
      </c>
      <c r="PJR312" s="30" t="s">
        <v>172</v>
      </c>
      <c r="PJS312" s="30" t="s">
        <v>172</v>
      </c>
      <c r="PJT312" s="30" t="s">
        <v>172</v>
      </c>
      <c r="PJU312" s="30" t="s">
        <v>172</v>
      </c>
      <c r="PJV312" s="30" t="s">
        <v>172</v>
      </c>
      <c r="PJW312" s="30" t="s">
        <v>172</v>
      </c>
      <c r="PJX312" s="30" t="s">
        <v>172</v>
      </c>
      <c r="PJY312" s="30" t="s">
        <v>172</v>
      </c>
      <c r="PJZ312" s="30" t="s">
        <v>172</v>
      </c>
      <c r="PKA312" s="30" t="s">
        <v>172</v>
      </c>
      <c r="PKB312" s="30" t="s">
        <v>172</v>
      </c>
      <c r="PKC312" s="30" t="s">
        <v>172</v>
      </c>
      <c r="PKD312" s="30" t="s">
        <v>172</v>
      </c>
      <c r="PKE312" s="30" t="s">
        <v>172</v>
      </c>
      <c r="PKF312" s="30" t="s">
        <v>172</v>
      </c>
      <c r="PKG312" s="30" t="s">
        <v>172</v>
      </c>
      <c r="PKH312" s="30" t="s">
        <v>172</v>
      </c>
      <c r="PKI312" s="30" t="s">
        <v>172</v>
      </c>
      <c r="PKJ312" s="30" t="s">
        <v>172</v>
      </c>
      <c r="PKK312" s="30" t="s">
        <v>172</v>
      </c>
      <c r="PKL312" s="30" t="s">
        <v>172</v>
      </c>
      <c r="PKM312" s="30" t="s">
        <v>172</v>
      </c>
      <c r="PKN312" s="30" t="s">
        <v>172</v>
      </c>
      <c r="PKO312" s="30" t="s">
        <v>172</v>
      </c>
      <c r="PKP312" s="30" t="s">
        <v>172</v>
      </c>
      <c r="PKQ312" s="30" t="s">
        <v>172</v>
      </c>
      <c r="PKR312" s="30" t="s">
        <v>172</v>
      </c>
      <c r="PKS312" s="30" t="s">
        <v>172</v>
      </c>
      <c r="PKT312" s="30" t="s">
        <v>172</v>
      </c>
      <c r="PKU312" s="30" t="s">
        <v>172</v>
      </c>
      <c r="PKV312" s="30" t="s">
        <v>172</v>
      </c>
      <c r="PKW312" s="30" t="s">
        <v>172</v>
      </c>
      <c r="PKX312" s="30" t="s">
        <v>172</v>
      </c>
      <c r="PKY312" s="30" t="s">
        <v>172</v>
      </c>
      <c r="PKZ312" s="30" t="s">
        <v>172</v>
      </c>
      <c r="PLA312" s="30" t="s">
        <v>172</v>
      </c>
      <c r="PLB312" s="30" t="s">
        <v>172</v>
      </c>
      <c r="PLC312" s="30" t="s">
        <v>172</v>
      </c>
      <c r="PLD312" s="30" t="s">
        <v>172</v>
      </c>
      <c r="PLE312" s="30" t="s">
        <v>172</v>
      </c>
      <c r="PLF312" s="30" t="s">
        <v>172</v>
      </c>
      <c r="PLG312" s="30" t="s">
        <v>172</v>
      </c>
      <c r="PLH312" s="30" t="s">
        <v>172</v>
      </c>
      <c r="PLI312" s="30" t="s">
        <v>172</v>
      </c>
      <c r="PLJ312" s="30" t="s">
        <v>172</v>
      </c>
      <c r="PLK312" s="30" t="s">
        <v>172</v>
      </c>
      <c r="PLL312" s="30" t="s">
        <v>172</v>
      </c>
      <c r="PLM312" s="30" t="s">
        <v>172</v>
      </c>
      <c r="PLN312" s="30" t="s">
        <v>172</v>
      </c>
      <c r="PLO312" s="30" t="s">
        <v>172</v>
      </c>
      <c r="PLP312" s="30" t="s">
        <v>172</v>
      </c>
      <c r="PLQ312" s="30" t="s">
        <v>172</v>
      </c>
      <c r="PLR312" s="30" t="s">
        <v>172</v>
      </c>
      <c r="PLS312" s="30" t="s">
        <v>172</v>
      </c>
      <c r="PLT312" s="30" t="s">
        <v>172</v>
      </c>
      <c r="PLU312" s="30" t="s">
        <v>172</v>
      </c>
      <c r="PLV312" s="30" t="s">
        <v>172</v>
      </c>
      <c r="PLW312" s="30" t="s">
        <v>172</v>
      </c>
      <c r="PLX312" s="30" t="s">
        <v>172</v>
      </c>
      <c r="PLY312" s="30" t="s">
        <v>172</v>
      </c>
      <c r="PLZ312" s="30" t="s">
        <v>172</v>
      </c>
      <c r="PMA312" s="30" t="s">
        <v>172</v>
      </c>
      <c r="PMB312" s="30" t="s">
        <v>172</v>
      </c>
      <c r="PMC312" s="30" t="s">
        <v>172</v>
      </c>
      <c r="PMD312" s="30" t="s">
        <v>172</v>
      </c>
      <c r="PME312" s="30" t="s">
        <v>172</v>
      </c>
      <c r="PMF312" s="30" t="s">
        <v>172</v>
      </c>
      <c r="PMG312" s="30" t="s">
        <v>172</v>
      </c>
      <c r="PMH312" s="30" t="s">
        <v>172</v>
      </c>
      <c r="PMI312" s="30" t="s">
        <v>172</v>
      </c>
      <c r="PMJ312" s="30" t="s">
        <v>172</v>
      </c>
      <c r="PMK312" s="30" t="s">
        <v>172</v>
      </c>
      <c r="PML312" s="30" t="s">
        <v>172</v>
      </c>
      <c r="PMM312" s="30" t="s">
        <v>172</v>
      </c>
      <c r="PMN312" s="30" t="s">
        <v>172</v>
      </c>
      <c r="PMO312" s="30" t="s">
        <v>172</v>
      </c>
      <c r="PMP312" s="30" t="s">
        <v>172</v>
      </c>
      <c r="PMQ312" s="30" t="s">
        <v>172</v>
      </c>
      <c r="PMR312" s="30" t="s">
        <v>172</v>
      </c>
      <c r="PMS312" s="30" t="s">
        <v>172</v>
      </c>
      <c r="PMT312" s="30" t="s">
        <v>172</v>
      </c>
      <c r="PMU312" s="30" t="s">
        <v>172</v>
      </c>
      <c r="PMV312" s="30" t="s">
        <v>172</v>
      </c>
      <c r="PMW312" s="30" t="s">
        <v>172</v>
      </c>
      <c r="PMX312" s="30" t="s">
        <v>172</v>
      </c>
      <c r="PMY312" s="30" t="s">
        <v>172</v>
      </c>
      <c r="PMZ312" s="30" t="s">
        <v>172</v>
      </c>
      <c r="PNA312" s="30" t="s">
        <v>172</v>
      </c>
      <c r="PNB312" s="30" t="s">
        <v>172</v>
      </c>
      <c r="PNC312" s="30" t="s">
        <v>172</v>
      </c>
      <c r="PND312" s="30" t="s">
        <v>172</v>
      </c>
      <c r="PNE312" s="30" t="s">
        <v>172</v>
      </c>
      <c r="PNF312" s="30" t="s">
        <v>172</v>
      </c>
      <c r="PNG312" s="30" t="s">
        <v>172</v>
      </c>
      <c r="PNH312" s="30" t="s">
        <v>172</v>
      </c>
      <c r="PNI312" s="30" t="s">
        <v>172</v>
      </c>
      <c r="PNJ312" s="30" t="s">
        <v>172</v>
      </c>
      <c r="PNK312" s="30" t="s">
        <v>172</v>
      </c>
      <c r="PNL312" s="30" t="s">
        <v>172</v>
      </c>
      <c r="PNM312" s="30" t="s">
        <v>172</v>
      </c>
      <c r="PNN312" s="30" t="s">
        <v>172</v>
      </c>
      <c r="PNO312" s="30" t="s">
        <v>172</v>
      </c>
      <c r="PNP312" s="30" t="s">
        <v>172</v>
      </c>
      <c r="PNQ312" s="30" t="s">
        <v>172</v>
      </c>
      <c r="PNR312" s="30" t="s">
        <v>172</v>
      </c>
      <c r="PNS312" s="30" t="s">
        <v>172</v>
      </c>
      <c r="PNT312" s="30" t="s">
        <v>172</v>
      </c>
      <c r="PNU312" s="30" t="s">
        <v>172</v>
      </c>
      <c r="PNV312" s="30" t="s">
        <v>172</v>
      </c>
      <c r="PNW312" s="30" t="s">
        <v>172</v>
      </c>
      <c r="PNX312" s="30" t="s">
        <v>172</v>
      </c>
      <c r="PNY312" s="30" t="s">
        <v>172</v>
      </c>
      <c r="PNZ312" s="30" t="s">
        <v>172</v>
      </c>
      <c r="POA312" s="30" t="s">
        <v>172</v>
      </c>
      <c r="POB312" s="30" t="s">
        <v>172</v>
      </c>
      <c r="POC312" s="30" t="s">
        <v>172</v>
      </c>
      <c r="POD312" s="30" t="s">
        <v>172</v>
      </c>
      <c r="POE312" s="30" t="s">
        <v>172</v>
      </c>
      <c r="POF312" s="30" t="s">
        <v>172</v>
      </c>
      <c r="POG312" s="30" t="s">
        <v>172</v>
      </c>
      <c r="POH312" s="30" t="s">
        <v>172</v>
      </c>
      <c r="POI312" s="30" t="s">
        <v>172</v>
      </c>
      <c r="POJ312" s="30" t="s">
        <v>172</v>
      </c>
      <c r="POK312" s="30" t="s">
        <v>172</v>
      </c>
      <c r="POL312" s="30" t="s">
        <v>172</v>
      </c>
      <c r="POM312" s="30" t="s">
        <v>172</v>
      </c>
      <c r="PON312" s="30" t="s">
        <v>172</v>
      </c>
      <c r="POO312" s="30" t="s">
        <v>172</v>
      </c>
      <c r="POP312" s="30" t="s">
        <v>172</v>
      </c>
      <c r="POQ312" s="30" t="s">
        <v>172</v>
      </c>
      <c r="POR312" s="30" t="s">
        <v>172</v>
      </c>
      <c r="POS312" s="30" t="s">
        <v>172</v>
      </c>
      <c r="POT312" s="30" t="s">
        <v>172</v>
      </c>
      <c r="POU312" s="30" t="s">
        <v>172</v>
      </c>
      <c r="POV312" s="30" t="s">
        <v>172</v>
      </c>
      <c r="POW312" s="30" t="s">
        <v>172</v>
      </c>
      <c r="POX312" s="30" t="s">
        <v>172</v>
      </c>
      <c r="POY312" s="30" t="s">
        <v>172</v>
      </c>
      <c r="POZ312" s="30" t="s">
        <v>172</v>
      </c>
      <c r="PPA312" s="30" t="s">
        <v>172</v>
      </c>
      <c r="PPB312" s="30" t="s">
        <v>172</v>
      </c>
      <c r="PPC312" s="30" t="s">
        <v>172</v>
      </c>
      <c r="PPD312" s="30" t="s">
        <v>172</v>
      </c>
      <c r="PPE312" s="30" t="s">
        <v>172</v>
      </c>
      <c r="PPF312" s="30" t="s">
        <v>172</v>
      </c>
      <c r="PPG312" s="30" t="s">
        <v>172</v>
      </c>
      <c r="PPH312" s="30" t="s">
        <v>172</v>
      </c>
      <c r="PPI312" s="30" t="s">
        <v>172</v>
      </c>
      <c r="PPJ312" s="30" t="s">
        <v>172</v>
      </c>
      <c r="PPK312" s="30" t="s">
        <v>172</v>
      </c>
      <c r="PPL312" s="30" t="s">
        <v>172</v>
      </c>
      <c r="PPM312" s="30" t="s">
        <v>172</v>
      </c>
      <c r="PPN312" s="30" t="s">
        <v>172</v>
      </c>
      <c r="PPO312" s="30" t="s">
        <v>172</v>
      </c>
      <c r="PPP312" s="30" t="s">
        <v>172</v>
      </c>
      <c r="PPQ312" s="30" t="s">
        <v>172</v>
      </c>
      <c r="PPR312" s="30" t="s">
        <v>172</v>
      </c>
      <c r="PPS312" s="30" t="s">
        <v>172</v>
      </c>
      <c r="PPT312" s="30" t="s">
        <v>172</v>
      </c>
      <c r="PPU312" s="30" t="s">
        <v>172</v>
      </c>
      <c r="PPV312" s="30" t="s">
        <v>172</v>
      </c>
      <c r="PPW312" s="30" t="s">
        <v>172</v>
      </c>
      <c r="PPX312" s="30" t="s">
        <v>172</v>
      </c>
      <c r="PPY312" s="30" t="s">
        <v>172</v>
      </c>
      <c r="PPZ312" s="30" t="s">
        <v>172</v>
      </c>
      <c r="PQA312" s="30" t="s">
        <v>172</v>
      </c>
      <c r="PQB312" s="30" t="s">
        <v>172</v>
      </c>
      <c r="PQC312" s="30" t="s">
        <v>172</v>
      </c>
      <c r="PQD312" s="30" t="s">
        <v>172</v>
      </c>
      <c r="PQE312" s="30" t="s">
        <v>172</v>
      </c>
      <c r="PQF312" s="30" t="s">
        <v>172</v>
      </c>
      <c r="PQG312" s="30" t="s">
        <v>172</v>
      </c>
      <c r="PQH312" s="30" t="s">
        <v>172</v>
      </c>
      <c r="PQI312" s="30" t="s">
        <v>172</v>
      </c>
      <c r="PQJ312" s="30" t="s">
        <v>172</v>
      </c>
      <c r="PQK312" s="30" t="s">
        <v>172</v>
      </c>
      <c r="PQL312" s="30" t="s">
        <v>172</v>
      </c>
      <c r="PQM312" s="30" t="s">
        <v>172</v>
      </c>
      <c r="PQN312" s="30" t="s">
        <v>172</v>
      </c>
      <c r="PQO312" s="30" t="s">
        <v>172</v>
      </c>
      <c r="PQP312" s="30" t="s">
        <v>172</v>
      </c>
      <c r="PQQ312" s="30" t="s">
        <v>172</v>
      </c>
      <c r="PQR312" s="30" t="s">
        <v>172</v>
      </c>
      <c r="PQS312" s="30" t="s">
        <v>172</v>
      </c>
      <c r="PQT312" s="30" t="s">
        <v>172</v>
      </c>
      <c r="PQU312" s="30" t="s">
        <v>172</v>
      </c>
      <c r="PQV312" s="30" t="s">
        <v>172</v>
      </c>
      <c r="PQW312" s="30" t="s">
        <v>172</v>
      </c>
      <c r="PQX312" s="30" t="s">
        <v>172</v>
      </c>
      <c r="PQY312" s="30" t="s">
        <v>172</v>
      </c>
      <c r="PQZ312" s="30" t="s">
        <v>172</v>
      </c>
      <c r="PRA312" s="30" t="s">
        <v>172</v>
      </c>
      <c r="PRB312" s="30" t="s">
        <v>172</v>
      </c>
      <c r="PRC312" s="30" t="s">
        <v>172</v>
      </c>
      <c r="PRD312" s="30" t="s">
        <v>172</v>
      </c>
      <c r="PRE312" s="30" t="s">
        <v>172</v>
      </c>
      <c r="PRF312" s="30" t="s">
        <v>172</v>
      </c>
      <c r="PRG312" s="30" t="s">
        <v>172</v>
      </c>
      <c r="PRH312" s="30" t="s">
        <v>172</v>
      </c>
      <c r="PRI312" s="30" t="s">
        <v>172</v>
      </c>
      <c r="PRJ312" s="30" t="s">
        <v>172</v>
      </c>
      <c r="PRK312" s="30" t="s">
        <v>172</v>
      </c>
      <c r="PRL312" s="30" t="s">
        <v>172</v>
      </c>
      <c r="PRM312" s="30" t="s">
        <v>172</v>
      </c>
      <c r="PRN312" s="30" t="s">
        <v>172</v>
      </c>
      <c r="PRO312" s="30" t="s">
        <v>172</v>
      </c>
      <c r="PRP312" s="30" t="s">
        <v>172</v>
      </c>
      <c r="PRQ312" s="30" t="s">
        <v>172</v>
      </c>
      <c r="PRR312" s="30" t="s">
        <v>172</v>
      </c>
      <c r="PRS312" s="30" t="s">
        <v>172</v>
      </c>
      <c r="PRT312" s="30" t="s">
        <v>172</v>
      </c>
      <c r="PRU312" s="30" t="s">
        <v>172</v>
      </c>
      <c r="PRV312" s="30" t="s">
        <v>172</v>
      </c>
      <c r="PRW312" s="30" t="s">
        <v>172</v>
      </c>
      <c r="PRX312" s="30" t="s">
        <v>172</v>
      </c>
      <c r="PRY312" s="30" t="s">
        <v>172</v>
      </c>
      <c r="PRZ312" s="30" t="s">
        <v>172</v>
      </c>
      <c r="PSA312" s="30" t="s">
        <v>172</v>
      </c>
      <c r="PSB312" s="30" t="s">
        <v>172</v>
      </c>
      <c r="PSC312" s="30" t="s">
        <v>172</v>
      </c>
      <c r="PSD312" s="30" t="s">
        <v>172</v>
      </c>
      <c r="PSE312" s="30" t="s">
        <v>172</v>
      </c>
      <c r="PSF312" s="30" t="s">
        <v>172</v>
      </c>
      <c r="PSG312" s="30" t="s">
        <v>172</v>
      </c>
      <c r="PSH312" s="30" t="s">
        <v>172</v>
      </c>
      <c r="PSI312" s="30" t="s">
        <v>172</v>
      </c>
      <c r="PSJ312" s="30" t="s">
        <v>172</v>
      </c>
      <c r="PSK312" s="30" t="s">
        <v>172</v>
      </c>
      <c r="PSL312" s="30" t="s">
        <v>172</v>
      </c>
      <c r="PSM312" s="30" t="s">
        <v>172</v>
      </c>
      <c r="PSN312" s="30" t="s">
        <v>172</v>
      </c>
      <c r="PSO312" s="30" t="s">
        <v>172</v>
      </c>
      <c r="PSP312" s="30" t="s">
        <v>172</v>
      </c>
      <c r="PSQ312" s="30" t="s">
        <v>172</v>
      </c>
      <c r="PSR312" s="30" t="s">
        <v>172</v>
      </c>
      <c r="PSS312" s="30" t="s">
        <v>172</v>
      </c>
      <c r="PST312" s="30" t="s">
        <v>172</v>
      </c>
      <c r="PSU312" s="30" t="s">
        <v>172</v>
      </c>
      <c r="PSV312" s="30" t="s">
        <v>172</v>
      </c>
      <c r="PSW312" s="30" t="s">
        <v>172</v>
      </c>
      <c r="PSX312" s="30" t="s">
        <v>172</v>
      </c>
      <c r="PSY312" s="30" t="s">
        <v>172</v>
      </c>
      <c r="PSZ312" s="30" t="s">
        <v>172</v>
      </c>
      <c r="PTA312" s="30" t="s">
        <v>172</v>
      </c>
      <c r="PTB312" s="30" t="s">
        <v>172</v>
      </c>
      <c r="PTC312" s="30" t="s">
        <v>172</v>
      </c>
      <c r="PTD312" s="30" t="s">
        <v>172</v>
      </c>
      <c r="PTE312" s="30" t="s">
        <v>172</v>
      </c>
      <c r="PTF312" s="30" t="s">
        <v>172</v>
      </c>
      <c r="PTG312" s="30" t="s">
        <v>172</v>
      </c>
      <c r="PTH312" s="30" t="s">
        <v>172</v>
      </c>
      <c r="PTI312" s="30" t="s">
        <v>172</v>
      </c>
      <c r="PTJ312" s="30" t="s">
        <v>172</v>
      </c>
      <c r="PTK312" s="30" t="s">
        <v>172</v>
      </c>
      <c r="PTL312" s="30" t="s">
        <v>172</v>
      </c>
      <c r="PTM312" s="30" t="s">
        <v>172</v>
      </c>
      <c r="PTN312" s="30" t="s">
        <v>172</v>
      </c>
      <c r="PTO312" s="30" t="s">
        <v>172</v>
      </c>
      <c r="PTP312" s="30" t="s">
        <v>172</v>
      </c>
      <c r="PTQ312" s="30" t="s">
        <v>172</v>
      </c>
      <c r="PTR312" s="30" t="s">
        <v>172</v>
      </c>
      <c r="PTS312" s="30" t="s">
        <v>172</v>
      </c>
      <c r="PTT312" s="30" t="s">
        <v>172</v>
      </c>
      <c r="PTU312" s="30" t="s">
        <v>172</v>
      </c>
      <c r="PTV312" s="30" t="s">
        <v>172</v>
      </c>
      <c r="PTW312" s="30" t="s">
        <v>172</v>
      </c>
      <c r="PTX312" s="30" t="s">
        <v>172</v>
      </c>
      <c r="PTY312" s="30" t="s">
        <v>172</v>
      </c>
      <c r="PTZ312" s="30" t="s">
        <v>172</v>
      </c>
      <c r="PUA312" s="30" t="s">
        <v>172</v>
      </c>
      <c r="PUB312" s="30" t="s">
        <v>172</v>
      </c>
      <c r="PUC312" s="30" t="s">
        <v>172</v>
      </c>
      <c r="PUD312" s="30" t="s">
        <v>172</v>
      </c>
      <c r="PUE312" s="30" t="s">
        <v>172</v>
      </c>
      <c r="PUF312" s="30" t="s">
        <v>172</v>
      </c>
      <c r="PUG312" s="30" t="s">
        <v>172</v>
      </c>
      <c r="PUH312" s="30" t="s">
        <v>172</v>
      </c>
      <c r="PUI312" s="30" t="s">
        <v>172</v>
      </c>
      <c r="PUJ312" s="30" t="s">
        <v>172</v>
      </c>
      <c r="PUK312" s="30" t="s">
        <v>172</v>
      </c>
      <c r="PUL312" s="30" t="s">
        <v>172</v>
      </c>
      <c r="PUM312" s="30" t="s">
        <v>172</v>
      </c>
      <c r="PUN312" s="30" t="s">
        <v>172</v>
      </c>
      <c r="PUO312" s="30" t="s">
        <v>172</v>
      </c>
      <c r="PUP312" s="30" t="s">
        <v>172</v>
      </c>
      <c r="PUQ312" s="30" t="s">
        <v>172</v>
      </c>
      <c r="PUR312" s="30" t="s">
        <v>172</v>
      </c>
      <c r="PUS312" s="30" t="s">
        <v>172</v>
      </c>
      <c r="PUT312" s="30" t="s">
        <v>172</v>
      </c>
      <c r="PUU312" s="30" t="s">
        <v>172</v>
      </c>
      <c r="PUV312" s="30" t="s">
        <v>172</v>
      </c>
      <c r="PUW312" s="30" t="s">
        <v>172</v>
      </c>
      <c r="PUX312" s="30" t="s">
        <v>172</v>
      </c>
      <c r="PUY312" s="30" t="s">
        <v>172</v>
      </c>
      <c r="PUZ312" s="30" t="s">
        <v>172</v>
      </c>
      <c r="PVA312" s="30" t="s">
        <v>172</v>
      </c>
      <c r="PVB312" s="30" t="s">
        <v>172</v>
      </c>
      <c r="PVC312" s="30" t="s">
        <v>172</v>
      </c>
      <c r="PVD312" s="30" t="s">
        <v>172</v>
      </c>
      <c r="PVE312" s="30" t="s">
        <v>172</v>
      </c>
      <c r="PVF312" s="30" t="s">
        <v>172</v>
      </c>
      <c r="PVG312" s="30" t="s">
        <v>172</v>
      </c>
      <c r="PVH312" s="30" t="s">
        <v>172</v>
      </c>
      <c r="PVI312" s="30" t="s">
        <v>172</v>
      </c>
      <c r="PVJ312" s="30" t="s">
        <v>172</v>
      </c>
      <c r="PVK312" s="30" t="s">
        <v>172</v>
      </c>
      <c r="PVL312" s="30" t="s">
        <v>172</v>
      </c>
      <c r="PVM312" s="30" t="s">
        <v>172</v>
      </c>
      <c r="PVN312" s="30" t="s">
        <v>172</v>
      </c>
      <c r="PVO312" s="30" t="s">
        <v>172</v>
      </c>
      <c r="PVP312" s="30" t="s">
        <v>172</v>
      </c>
      <c r="PVQ312" s="30" t="s">
        <v>172</v>
      </c>
      <c r="PVR312" s="30" t="s">
        <v>172</v>
      </c>
      <c r="PVS312" s="30" t="s">
        <v>172</v>
      </c>
      <c r="PVT312" s="30" t="s">
        <v>172</v>
      </c>
      <c r="PVU312" s="30" t="s">
        <v>172</v>
      </c>
      <c r="PVV312" s="30" t="s">
        <v>172</v>
      </c>
      <c r="PVW312" s="30" t="s">
        <v>172</v>
      </c>
      <c r="PVX312" s="30" t="s">
        <v>172</v>
      </c>
      <c r="PVY312" s="30" t="s">
        <v>172</v>
      </c>
      <c r="PVZ312" s="30" t="s">
        <v>172</v>
      </c>
      <c r="PWA312" s="30" t="s">
        <v>172</v>
      </c>
      <c r="PWB312" s="30" t="s">
        <v>172</v>
      </c>
      <c r="PWC312" s="30" t="s">
        <v>172</v>
      </c>
      <c r="PWD312" s="30" t="s">
        <v>172</v>
      </c>
      <c r="PWE312" s="30" t="s">
        <v>172</v>
      </c>
      <c r="PWF312" s="30" t="s">
        <v>172</v>
      </c>
      <c r="PWG312" s="30" t="s">
        <v>172</v>
      </c>
      <c r="PWH312" s="30" t="s">
        <v>172</v>
      </c>
      <c r="PWI312" s="30" t="s">
        <v>172</v>
      </c>
      <c r="PWJ312" s="30" t="s">
        <v>172</v>
      </c>
      <c r="PWK312" s="30" t="s">
        <v>172</v>
      </c>
      <c r="PWL312" s="30" t="s">
        <v>172</v>
      </c>
      <c r="PWM312" s="30" t="s">
        <v>172</v>
      </c>
      <c r="PWN312" s="30" t="s">
        <v>172</v>
      </c>
      <c r="PWO312" s="30" t="s">
        <v>172</v>
      </c>
      <c r="PWP312" s="30" t="s">
        <v>172</v>
      </c>
      <c r="PWQ312" s="30" t="s">
        <v>172</v>
      </c>
      <c r="PWR312" s="30" t="s">
        <v>172</v>
      </c>
      <c r="PWS312" s="30" t="s">
        <v>172</v>
      </c>
      <c r="PWT312" s="30" t="s">
        <v>172</v>
      </c>
      <c r="PWU312" s="30" t="s">
        <v>172</v>
      </c>
      <c r="PWV312" s="30" t="s">
        <v>172</v>
      </c>
      <c r="PWW312" s="30" t="s">
        <v>172</v>
      </c>
      <c r="PWX312" s="30" t="s">
        <v>172</v>
      </c>
      <c r="PWY312" s="30" t="s">
        <v>172</v>
      </c>
      <c r="PWZ312" s="30" t="s">
        <v>172</v>
      </c>
      <c r="PXA312" s="30" t="s">
        <v>172</v>
      </c>
      <c r="PXB312" s="30" t="s">
        <v>172</v>
      </c>
      <c r="PXC312" s="30" t="s">
        <v>172</v>
      </c>
      <c r="PXD312" s="30" t="s">
        <v>172</v>
      </c>
      <c r="PXE312" s="30" t="s">
        <v>172</v>
      </c>
      <c r="PXF312" s="30" t="s">
        <v>172</v>
      </c>
      <c r="PXG312" s="30" t="s">
        <v>172</v>
      </c>
      <c r="PXH312" s="30" t="s">
        <v>172</v>
      </c>
      <c r="PXI312" s="30" t="s">
        <v>172</v>
      </c>
      <c r="PXJ312" s="30" t="s">
        <v>172</v>
      </c>
      <c r="PXK312" s="30" t="s">
        <v>172</v>
      </c>
      <c r="PXL312" s="30" t="s">
        <v>172</v>
      </c>
      <c r="PXM312" s="30" t="s">
        <v>172</v>
      </c>
      <c r="PXN312" s="30" t="s">
        <v>172</v>
      </c>
      <c r="PXO312" s="30" t="s">
        <v>172</v>
      </c>
      <c r="PXP312" s="30" t="s">
        <v>172</v>
      </c>
      <c r="PXQ312" s="30" t="s">
        <v>172</v>
      </c>
      <c r="PXR312" s="30" t="s">
        <v>172</v>
      </c>
      <c r="PXS312" s="30" t="s">
        <v>172</v>
      </c>
      <c r="PXT312" s="30" t="s">
        <v>172</v>
      </c>
      <c r="PXU312" s="30" t="s">
        <v>172</v>
      </c>
      <c r="PXV312" s="30" t="s">
        <v>172</v>
      </c>
      <c r="PXW312" s="30" t="s">
        <v>172</v>
      </c>
      <c r="PXX312" s="30" t="s">
        <v>172</v>
      </c>
      <c r="PXY312" s="30" t="s">
        <v>172</v>
      </c>
      <c r="PXZ312" s="30" t="s">
        <v>172</v>
      </c>
      <c r="PYA312" s="30" t="s">
        <v>172</v>
      </c>
      <c r="PYB312" s="30" t="s">
        <v>172</v>
      </c>
      <c r="PYC312" s="30" t="s">
        <v>172</v>
      </c>
      <c r="PYD312" s="30" t="s">
        <v>172</v>
      </c>
      <c r="PYE312" s="30" t="s">
        <v>172</v>
      </c>
      <c r="PYF312" s="30" t="s">
        <v>172</v>
      </c>
      <c r="PYG312" s="30" t="s">
        <v>172</v>
      </c>
      <c r="PYH312" s="30" t="s">
        <v>172</v>
      </c>
      <c r="PYI312" s="30" t="s">
        <v>172</v>
      </c>
      <c r="PYJ312" s="30" t="s">
        <v>172</v>
      </c>
      <c r="PYK312" s="30" t="s">
        <v>172</v>
      </c>
      <c r="PYL312" s="30" t="s">
        <v>172</v>
      </c>
      <c r="PYM312" s="30" t="s">
        <v>172</v>
      </c>
      <c r="PYN312" s="30" t="s">
        <v>172</v>
      </c>
      <c r="PYO312" s="30" t="s">
        <v>172</v>
      </c>
      <c r="PYP312" s="30" t="s">
        <v>172</v>
      </c>
      <c r="PYQ312" s="30" t="s">
        <v>172</v>
      </c>
      <c r="PYR312" s="30" t="s">
        <v>172</v>
      </c>
      <c r="PYS312" s="30" t="s">
        <v>172</v>
      </c>
      <c r="PYT312" s="30" t="s">
        <v>172</v>
      </c>
      <c r="PYU312" s="30" t="s">
        <v>172</v>
      </c>
      <c r="PYV312" s="30" t="s">
        <v>172</v>
      </c>
      <c r="PYW312" s="30" t="s">
        <v>172</v>
      </c>
      <c r="PYX312" s="30" t="s">
        <v>172</v>
      </c>
      <c r="PYY312" s="30" t="s">
        <v>172</v>
      </c>
      <c r="PYZ312" s="30" t="s">
        <v>172</v>
      </c>
      <c r="PZA312" s="30" t="s">
        <v>172</v>
      </c>
      <c r="PZB312" s="30" t="s">
        <v>172</v>
      </c>
      <c r="PZC312" s="30" t="s">
        <v>172</v>
      </c>
      <c r="PZD312" s="30" t="s">
        <v>172</v>
      </c>
      <c r="PZE312" s="30" t="s">
        <v>172</v>
      </c>
      <c r="PZF312" s="30" t="s">
        <v>172</v>
      </c>
      <c r="PZG312" s="30" t="s">
        <v>172</v>
      </c>
      <c r="PZH312" s="30" t="s">
        <v>172</v>
      </c>
      <c r="PZI312" s="30" t="s">
        <v>172</v>
      </c>
      <c r="PZJ312" s="30" t="s">
        <v>172</v>
      </c>
      <c r="PZK312" s="30" t="s">
        <v>172</v>
      </c>
      <c r="PZL312" s="30" t="s">
        <v>172</v>
      </c>
      <c r="PZM312" s="30" t="s">
        <v>172</v>
      </c>
      <c r="PZN312" s="30" t="s">
        <v>172</v>
      </c>
      <c r="PZO312" s="30" t="s">
        <v>172</v>
      </c>
      <c r="PZP312" s="30" t="s">
        <v>172</v>
      </c>
      <c r="PZQ312" s="30" t="s">
        <v>172</v>
      </c>
      <c r="PZR312" s="30" t="s">
        <v>172</v>
      </c>
      <c r="PZS312" s="30" t="s">
        <v>172</v>
      </c>
      <c r="PZT312" s="30" t="s">
        <v>172</v>
      </c>
      <c r="PZU312" s="30" t="s">
        <v>172</v>
      </c>
      <c r="PZV312" s="30" t="s">
        <v>172</v>
      </c>
      <c r="PZW312" s="30" t="s">
        <v>172</v>
      </c>
      <c r="PZX312" s="30" t="s">
        <v>172</v>
      </c>
      <c r="PZY312" s="30" t="s">
        <v>172</v>
      </c>
      <c r="PZZ312" s="30" t="s">
        <v>172</v>
      </c>
      <c r="QAA312" s="30" t="s">
        <v>172</v>
      </c>
      <c r="QAB312" s="30" t="s">
        <v>172</v>
      </c>
      <c r="QAC312" s="30" t="s">
        <v>172</v>
      </c>
      <c r="QAD312" s="30" t="s">
        <v>172</v>
      </c>
      <c r="QAE312" s="30" t="s">
        <v>172</v>
      </c>
      <c r="QAF312" s="30" t="s">
        <v>172</v>
      </c>
      <c r="QAG312" s="30" t="s">
        <v>172</v>
      </c>
      <c r="QAH312" s="30" t="s">
        <v>172</v>
      </c>
      <c r="QAI312" s="30" t="s">
        <v>172</v>
      </c>
      <c r="QAJ312" s="30" t="s">
        <v>172</v>
      </c>
      <c r="QAK312" s="30" t="s">
        <v>172</v>
      </c>
      <c r="QAL312" s="30" t="s">
        <v>172</v>
      </c>
      <c r="QAM312" s="30" t="s">
        <v>172</v>
      </c>
      <c r="QAN312" s="30" t="s">
        <v>172</v>
      </c>
      <c r="QAO312" s="30" t="s">
        <v>172</v>
      </c>
      <c r="QAP312" s="30" t="s">
        <v>172</v>
      </c>
      <c r="QAQ312" s="30" t="s">
        <v>172</v>
      </c>
      <c r="QAR312" s="30" t="s">
        <v>172</v>
      </c>
      <c r="QAS312" s="30" t="s">
        <v>172</v>
      </c>
      <c r="QAT312" s="30" t="s">
        <v>172</v>
      </c>
      <c r="QAU312" s="30" t="s">
        <v>172</v>
      </c>
      <c r="QAV312" s="30" t="s">
        <v>172</v>
      </c>
      <c r="QAW312" s="30" t="s">
        <v>172</v>
      </c>
      <c r="QAX312" s="30" t="s">
        <v>172</v>
      </c>
      <c r="QAY312" s="30" t="s">
        <v>172</v>
      </c>
      <c r="QAZ312" s="30" t="s">
        <v>172</v>
      </c>
      <c r="QBA312" s="30" t="s">
        <v>172</v>
      </c>
      <c r="QBB312" s="30" t="s">
        <v>172</v>
      </c>
      <c r="QBC312" s="30" t="s">
        <v>172</v>
      </c>
      <c r="QBD312" s="30" t="s">
        <v>172</v>
      </c>
      <c r="QBE312" s="30" t="s">
        <v>172</v>
      </c>
      <c r="QBF312" s="30" t="s">
        <v>172</v>
      </c>
      <c r="QBG312" s="30" t="s">
        <v>172</v>
      </c>
      <c r="QBH312" s="30" t="s">
        <v>172</v>
      </c>
      <c r="QBI312" s="30" t="s">
        <v>172</v>
      </c>
      <c r="QBJ312" s="30" t="s">
        <v>172</v>
      </c>
      <c r="QBK312" s="30" t="s">
        <v>172</v>
      </c>
      <c r="QBL312" s="30" t="s">
        <v>172</v>
      </c>
      <c r="QBM312" s="30" t="s">
        <v>172</v>
      </c>
      <c r="QBN312" s="30" t="s">
        <v>172</v>
      </c>
      <c r="QBO312" s="30" t="s">
        <v>172</v>
      </c>
      <c r="QBP312" s="30" t="s">
        <v>172</v>
      </c>
      <c r="QBQ312" s="30" t="s">
        <v>172</v>
      </c>
      <c r="QBR312" s="30" t="s">
        <v>172</v>
      </c>
      <c r="QBS312" s="30" t="s">
        <v>172</v>
      </c>
      <c r="QBT312" s="30" t="s">
        <v>172</v>
      </c>
      <c r="QBU312" s="30" t="s">
        <v>172</v>
      </c>
      <c r="QBV312" s="30" t="s">
        <v>172</v>
      </c>
      <c r="QBW312" s="30" t="s">
        <v>172</v>
      </c>
      <c r="QBX312" s="30" t="s">
        <v>172</v>
      </c>
      <c r="QBY312" s="30" t="s">
        <v>172</v>
      </c>
      <c r="QBZ312" s="30" t="s">
        <v>172</v>
      </c>
      <c r="QCA312" s="30" t="s">
        <v>172</v>
      </c>
      <c r="QCB312" s="30" t="s">
        <v>172</v>
      </c>
      <c r="QCC312" s="30" t="s">
        <v>172</v>
      </c>
      <c r="QCD312" s="30" t="s">
        <v>172</v>
      </c>
      <c r="QCE312" s="30" t="s">
        <v>172</v>
      </c>
      <c r="QCF312" s="30" t="s">
        <v>172</v>
      </c>
      <c r="QCG312" s="30" t="s">
        <v>172</v>
      </c>
      <c r="QCH312" s="30" t="s">
        <v>172</v>
      </c>
      <c r="QCI312" s="30" t="s">
        <v>172</v>
      </c>
      <c r="QCJ312" s="30" t="s">
        <v>172</v>
      </c>
      <c r="QCK312" s="30" t="s">
        <v>172</v>
      </c>
      <c r="QCL312" s="30" t="s">
        <v>172</v>
      </c>
      <c r="QCM312" s="30" t="s">
        <v>172</v>
      </c>
      <c r="QCN312" s="30" t="s">
        <v>172</v>
      </c>
      <c r="QCO312" s="30" t="s">
        <v>172</v>
      </c>
      <c r="QCP312" s="30" t="s">
        <v>172</v>
      </c>
      <c r="QCQ312" s="30" t="s">
        <v>172</v>
      </c>
      <c r="QCR312" s="30" t="s">
        <v>172</v>
      </c>
      <c r="QCS312" s="30" t="s">
        <v>172</v>
      </c>
      <c r="QCT312" s="30" t="s">
        <v>172</v>
      </c>
      <c r="QCU312" s="30" t="s">
        <v>172</v>
      </c>
      <c r="QCV312" s="30" t="s">
        <v>172</v>
      </c>
      <c r="QCW312" s="30" t="s">
        <v>172</v>
      </c>
      <c r="QCX312" s="30" t="s">
        <v>172</v>
      </c>
      <c r="QCY312" s="30" t="s">
        <v>172</v>
      </c>
      <c r="QCZ312" s="30" t="s">
        <v>172</v>
      </c>
      <c r="QDA312" s="30" t="s">
        <v>172</v>
      </c>
      <c r="QDB312" s="30" t="s">
        <v>172</v>
      </c>
      <c r="QDC312" s="30" t="s">
        <v>172</v>
      </c>
      <c r="QDD312" s="30" t="s">
        <v>172</v>
      </c>
      <c r="QDE312" s="30" t="s">
        <v>172</v>
      </c>
      <c r="QDF312" s="30" t="s">
        <v>172</v>
      </c>
      <c r="QDG312" s="30" t="s">
        <v>172</v>
      </c>
      <c r="QDH312" s="30" t="s">
        <v>172</v>
      </c>
      <c r="QDI312" s="30" t="s">
        <v>172</v>
      </c>
      <c r="QDJ312" s="30" t="s">
        <v>172</v>
      </c>
      <c r="QDK312" s="30" t="s">
        <v>172</v>
      </c>
      <c r="QDL312" s="30" t="s">
        <v>172</v>
      </c>
      <c r="QDM312" s="30" t="s">
        <v>172</v>
      </c>
      <c r="QDN312" s="30" t="s">
        <v>172</v>
      </c>
      <c r="QDO312" s="30" t="s">
        <v>172</v>
      </c>
      <c r="QDP312" s="30" t="s">
        <v>172</v>
      </c>
      <c r="QDQ312" s="30" t="s">
        <v>172</v>
      </c>
      <c r="QDR312" s="30" t="s">
        <v>172</v>
      </c>
      <c r="QDS312" s="30" t="s">
        <v>172</v>
      </c>
      <c r="QDT312" s="30" t="s">
        <v>172</v>
      </c>
      <c r="QDU312" s="30" t="s">
        <v>172</v>
      </c>
      <c r="QDV312" s="30" t="s">
        <v>172</v>
      </c>
      <c r="QDW312" s="30" t="s">
        <v>172</v>
      </c>
      <c r="QDX312" s="30" t="s">
        <v>172</v>
      </c>
      <c r="QDY312" s="30" t="s">
        <v>172</v>
      </c>
      <c r="QDZ312" s="30" t="s">
        <v>172</v>
      </c>
      <c r="QEA312" s="30" t="s">
        <v>172</v>
      </c>
      <c r="QEB312" s="30" t="s">
        <v>172</v>
      </c>
      <c r="QEC312" s="30" t="s">
        <v>172</v>
      </c>
      <c r="QED312" s="30" t="s">
        <v>172</v>
      </c>
      <c r="QEE312" s="30" t="s">
        <v>172</v>
      </c>
      <c r="QEF312" s="30" t="s">
        <v>172</v>
      </c>
      <c r="QEG312" s="30" t="s">
        <v>172</v>
      </c>
      <c r="QEH312" s="30" t="s">
        <v>172</v>
      </c>
      <c r="QEI312" s="30" t="s">
        <v>172</v>
      </c>
      <c r="QEJ312" s="30" t="s">
        <v>172</v>
      </c>
      <c r="QEK312" s="30" t="s">
        <v>172</v>
      </c>
      <c r="QEL312" s="30" t="s">
        <v>172</v>
      </c>
      <c r="QEM312" s="30" t="s">
        <v>172</v>
      </c>
      <c r="QEN312" s="30" t="s">
        <v>172</v>
      </c>
      <c r="QEO312" s="30" t="s">
        <v>172</v>
      </c>
      <c r="QEP312" s="30" t="s">
        <v>172</v>
      </c>
      <c r="QEQ312" s="30" t="s">
        <v>172</v>
      </c>
      <c r="QER312" s="30" t="s">
        <v>172</v>
      </c>
      <c r="QES312" s="30" t="s">
        <v>172</v>
      </c>
      <c r="QET312" s="30" t="s">
        <v>172</v>
      </c>
      <c r="QEU312" s="30" t="s">
        <v>172</v>
      </c>
      <c r="QEV312" s="30" t="s">
        <v>172</v>
      </c>
      <c r="QEW312" s="30" t="s">
        <v>172</v>
      </c>
      <c r="QEX312" s="30" t="s">
        <v>172</v>
      </c>
      <c r="QEY312" s="30" t="s">
        <v>172</v>
      </c>
      <c r="QEZ312" s="30" t="s">
        <v>172</v>
      </c>
      <c r="QFA312" s="30" t="s">
        <v>172</v>
      </c>
      <c r="QFB312" s="30" t="s">
        <v>172</v>
      </c>
      <c r="QFC312" s="30" t="s">
        <v>172</v>
      </c>
      <c r="QFD312" s="30" t="s">
        <v>172</v>
      </c>
      <c r="QFE312" s="30" t="s">
        <v>172</v>
      </c>
      <c r="QFF312" s="30" t="s">
        <v>172</v>
      </c>
      <c r="QFG312" s="30" t="s">
        <v>172</v>
      </c>
      <c r="QFH312" s="30" t="s">
        <v>172</v>
      </c>
      <c r="QFI312" s="30" t="s">
        <v>172</v>
      </c>
      <c r="QFJ312" s="30" t="s">
        <v>172</v>
      </c>
      <c r="QFK312" s="30" t="s">
        <v>172</v>
      </c>
      <c r="QFL312" s="30" t="s">
        <v>172</v>
      </c>
      <c r="QFM312" s="30" t="s">
        <v>172</v>
      </c>
      <c r="QFN312" s="30" t="s">
        <v>172</v>
      </c>
      <c r="QFO312" s="30" t="s">
        <v>172</v>
      </c>
      <c r="QFP312" s="30" t="s">
        <v>172</v>
      </c>
      <c r="QFQ312" s="30" t="s">
        <v>172</v>
      </c>
      <c r="QFR312" s="30" t="s">
        <v>172</v>
      </c>
      <c r="QFS312" s="30" t="s">
        <v>172</v>
      </c>
      <c r="QFT312" s="30" t="s">
        <v>172</v>
      </c>
      <c r="QFU312" s="30" t="s">
        <v>172</v>
      </c>
      <c r="QFV312" s="30" t="s">
        <v>172</v>
      </c>
      <c r="QFW312" s="30" t="s">
        <v>172</v>
      </c>
      <c r="QFX312" s="30" t="s">
        <v>172</v>
      </c>
      <c r="QFY312" s="30" t="s">
        <v>172</v>
      </c>
      <c r="QFZ312" s="30" t="s">
        <v>172</v>
      </c>
      <c r="QGA312" s="30" t="s">
        <v>172</v>
      </c>
      <c r="QGB312" s="30" t="s">
        <v>172</v>
      </c>
      <c r="QGC312" s="30" t="s">
        <v>172</v>
      </c>
      <c r="QGD312" s="30" t="s">
        <v>172</v>
      </c>
      <c r="QGE312" s="30" t="s">
        <v>172</v>
      </c>
      <c r="QGF312" s="30" t="s">
        <v>172</v>
      </c>
      <c r="QGG312" s="30" t="s">
        <v>172</v>
      </c>
      <c r="QGH312" s="30" t="s">
        <v>172</v>
      </c>
      <c r="QGI312" s="30" t="s">
        <v>172</v>
      </c>
      <c r="QGJ312" s="30" t="s">
        <v>172</v>
      </c>
      <c r="QGK312" s="30" t="s">
        <v>172</v>
      </c>
      <c r="QGL312" s="30" t="s">
        <v>172</v>
      </c>
      <c r="QGM312" s="30" t="s">
        <v>172</v>
      </c>
      <c r="QGN312" s="30" t="s">
        <v>172</v>
      </c>
      <c r="QGO312" s="30" t="s">
        <v>172</v>
      </c>
      <c r="QGP312" s="30" t="s">
        <v>172</v>
      </c>
      <c r="QGQ312" s="30" t="s">
        <v>172</v>
      </c>
      <c r="QGR312" s="30" t="s">
        <v>172</v>
      </c>
      <c r="QGS312" s="30" t="s">
        <v>172</v>
      </c>
      <c r="QGT312" s="30" t="s">
        <v>172</v>
      </c>
      <c r="QGU312" s="30" t="s">
        <v>172</v>
      </c>
      <c r="QGV312" s="30" t="s">
        <v>172</v>
      </c>
      <c r="QGW312" s="30" t="s">
        <v>172</v>
      </c>
      <c r="QGX312" s="30" t="s">
        <v>172</v>
      </c>
      <c r="QGY312" s="30" t="s">
        <v>172</v>
      </c>
      <c r="QGZ312" s="30" t="s">
        <v>172</v>
      </c>
      <c r="QHA312" s="30" t="s">
        <v>172</v>
      </c>
      <c r="QHB312" s="30" t="s">
        <v>172</v>
      </c>
      <c r="QHC312" s="30" t="s">
        <v>172</v>
      </c>
      <c r="QHD312" s="30" t="s">
        <v>172</v>
      </c>
      <c r="QHE312" s="30" t="s">
        <v>172</v>
      </c>
      <c r="QHF312" s="30" t="s">
        <v>172</v>
      </c>
      <c r="QHG312" s="30" t="s">
        <v>172</v>
      </c>
      <c r="QHH312" s="30" t="s">
        <v>172</v>
      </c>
      <c r="QHI312" s="30" t="s">
        <v>172</v>
      </c>
      <c r="QHJ312" s="30" t="s">
        <v>172</v>
      </c>
      <c r="QHK312" s="30" t="s">
        <v>172</v>
      </c>
      <c r="QHL312" s="30" t="s">
        <v>172</v>
      </c>
      <c r="QHM312" s="30" t="s">
        <v>172</v>
      </c>
      <c r="QHN312" s="30" t="s">
        <v>172</v>
      </c>
      <c r="QHO312" s="30" t="s">
        <v>172</v>
      </c>
      <c r="QHP312" s="30" t="s">
        <v>172</v>
      </c>
      <c r="QHQ312" s="30" t="s">
        <v>172</v>
      </c>
      <c r="QHR312" s="30" t="s">
        <v>172</v>
      </c>
      <c r="QHS312" s="30" t="s">
        <v>172</v>
      </c>
      <c r="QHT312" s="30" t="s">
        <v>172</v>
      </c>
      <c r="QHU312" s="30" t="s">
        <v>172</v>
      </c>
      <c r="QHV312" s="30" t="s">
        <v>172</v>
      </c>
      <c r="QHW312" s="30" t="s">
        <v>172</v>
      </c>
      <c r="QHX312" s="30" t="s">
        <v>172</v>
      </c>
      <c r="QHY312" s="30" t="s">
        <v>172</v>
      </c>
      <c r="QHZ312" s="30" t="s">
        <v>172</v>
      </c>
      <c r="QIA312" s="30" t="s">
        <v>172</v>
      </c>
      <c r="QIB312" s="30" t="s">
        <v>172</v>
      </c>
      <c r="QIC312" s="30" t="s">
        <v>172</v>
      </c>
      <c r="QID312" s="30" t="s">
        <v>172</v>
      </c>
      <c r="QIE312" s="30" t="s">
        <v>172</v>
      </c>
      <c r="QIF312" s="30" t="s">
        <v>172</v>
      </c>
      <c r="QIG312" s="30" t="s">
        <v>172</v>
      </c>
      <c r="QIH312" s="30" t="s">
        <v>172</v>
      </c>
      <c r="QII312" s="30" t="s">
        <v>172</v>
      </c>
      <c r="QIJ312" s="30" t="s">
        <v>172</v>
      </c>
      <c r="QIK312" s="30" t="s">
        <v>172</v>
      </c>
      <c r="QIL312" s="30" t="s">
        <v>172</v>
      </c>
      <c r="QIM312" s="30" t="s">
        <v>172</v>
      </c>
      <c r="QIN312" s="30" t="s">
        <v>172</v>
      </c>
      <c r="QIO312" s="30" t="s">
        <v>172</v>
      </c>
      <c r="QIP312" s="30" t="s">
        <v>172</v>
      </c>
      <c r="QIQ312" s="30" t="s">
        <v>172</v>
      </c>
      <c r="QIR312" s="30" t="s">
        <v>172</v>
      </c>
      <c r="QIS312" s="30" t="s">
        <v>172</v>
      </c>
      <c r="QIT312" s="30" t="s">
        <v>172</v>
      </c>
      <c r="QIU312" s="30" t="s">
        <v>172</v>
      </c>
      <c r="QIV312" s="30" t="s">
        <v>172</v>
      </c>
      <c r="QIW312" s="30" t="s">
        <v>172</v>
      </c>
      <c r="QIX312" s="30" t="s">
        <v>172</v>
      </c>
      <c r="QIY312" s="30" t="s">
        <v>172</v>
      </c>
      <c r="QIZ312" s="30" t="s">
        <v>172</v>
      </c>
      <c r="QJA312" s="30" t="s">
        <v>172</v>
      </c>
      <c r="QJB312" s="30" t="s">
        <v>172</v>
      </c>
      <c r="QJC312" s="30" t="s">
        <v>172</v>
      </c>
      <c r="QJD312" s="30" t="s">
        <v>172</v>
      </c>
      <c r="QJE312" s="30" t="s">
        <v>172</v>
      </c>
      <c r="QJF312" s="30" t="s">
        <v>172</v>
      </c>
      <c r="QJG312" s="30" t="s">
        <v>172</v>
      </c>
      <c r="QJH312" s="30" t="s">
        <v>172</v>
      </c>
      <c r="QJI312" s="30" t="s">
        <v>172</v>
      </c>
      <c r="QJJ312" s="30" t="s">
        <v>172</v>
      </c>
      <c r="QJK312" s="30" t="s">
        <v>172</v>
      </c>
      <c r="QJL312" s="30" t="s">
        <v>172</v>
      </c>
      <c r="QJM312" s="30" t="s">
        <v>172</v>
      </c>
      <c r="QJN312" s="30" t="s">
        <v>172</v>
      </c>
      <c r="QJO312" s="30" t="s">
        <v>172</v>
      </c>
      <c r="QJP312" s="30" t="s">
        <v>172</v>
      </c>
      <c r="QJQ312" s="30" t="s">
        <v>172</v>
      </c>
      <c r="QJR312" s="30" t="s">
        <v>172</v>
      </c>
      <c r="QJS312" s="30" t="s">
        <v>172</v>
      </c>
      <c r="QJT312" s="30" t="s">
        <v>172</v>
      </c>
      <c r="QJU312" s="30" t="s">
        <v>172</v>
      </c>
      <c r="QJV312" s="30" t="s">
        <v>172</v>
      </c>
      <c r="QJW312" s="30" t="s">
        <v>172</v>
      </c>
      <c r="QJX312" s="30" t="s">
        <v>172</v>
      </c>
      <c r="QJY312" s="30" t="s">
        <v>172</v>
      </c>
      <c r="QJZ312" s="30" t="s">
        <v>172</v>
      </c>
      <c r="QKA312" s="30" t="s">
        <v>172</v>
      </c>
      <c r="QKB312" s="30" t="s">
        <v>172</v>
      </c>
      <c r="QKC312" s="30" t="s">
        <v>172</v>
      </c>
      <c r="QKD312" s="30" t="s">
        <v>172</v>
      </c>
      <c r="QKE312" s="30" t="s">
        <v>172</v>
      </c>
      <c r="QKF312" s="30" t="s">
        <v>172</v>
      </c>
      <c r="QKG312" s="30" t="s">
        <v>172</v>
      </c>
      <c r="QKH312" s="30" t="s">
        <v>172</v>
      </c>
      <c r="QKI312" s="30" t="s">
        <v>172</v>
      </c>
      <c r="QKJ312" s="30" t="s">
        <v>172</v>
      </c>
      <c r="QKK312" s="30" t="s">
        <v>172</v>
      </c>
      <c r="QKL312" s="30" t="s">
        <v>172</v>
      </c>
      <c r="QKM312" s="30" t="s">
        <v>172</v>
      </c>
      <c r="QKN312" s="30" t="s">
        <v>172</v>
      </c>
      <c r="QKO312" s="30" t="s">
        <v>172</v>
      </c>
      <c r="QKP312" s="30" t="s">
        <v>172</v>
      </c>
      <c r="QKQ312" s="30" t="s">
        <v>172</v>
      </c>
      <c r="QKR312" s="30" t="s">
        <v>172</v>
      </c>
      <c r="QKS312" s="30" t="s">
        <v>172</v>
      </c>
      <c r="QKT312" s="30" t="s">
        <v>172</v>
      </c>
      <c r="QKU312" s="30" t="s">
        <v>172</v>
      </c>
      <c r="QKV312" s="30" t="s">
        <v>172</v>
      </c>
      <c r="QKW312" s="30" t="s">
        <v>172</v>
      </c>
      <c r="QKX312" s="30" t="s">
        <v>172</v>
      </c>
      <c r="QKY312" s="30" t="s">
        <v>172</v>
      </c>
      <c r="QKZ312" s="30" t="s">
        <v>172</v>
      </c>
      <c r="QLA312" s="30" t="s">
        <v>172</v>
      </c>
      <c r="QLB312" s="30" t="s">
        <v>172</v>
      </c>
      <c r="QLC312" s="30" t="s">
        <v>172</v>
      </c>
      <c r="QLD312" s="30" t="s">
        <v>172</v>
      </c>
      <c r="QLE312" s="30" t="s">
        <v>172</v>
      </c>
      <c r="QLF312" s="30" t="s">
        <v>172</v>
      </c>
      <c r="QLG312" s="30" t="s">
        <v>172</v>
      </c>
      <c r="QLH312" s="30" t="s">
        <v>172</v>
      </c>
      <c r="QLI312" s="30" t="s">
        <v>172</v>
      </c>
      <c r="QLJ312" s="30" t="s">
        <v>172</v>
      </c>
      <c r="QLK312" s="30" t="s">
        <v>172</v>
      </c>
      <c r="QLL312" s="30" t="s">
        <v>172</v>
      </c>
      <c r="QLM312" s="30" t="s">
        <v>172</v>
      </c>
      <c r="QLN312" s="30" t="s">
        <v>172</v>
      </c>
      <c r="QLO312" s="30" t="s">
        <v>172</v>
      </c>
      <c r="QLP312" s="30" t="s">
        <v>172</v>
      </c>
      <c r="QLQ312" s="30" t="s">
        <v>172</v>
      </c>
      <c r="QLR312" s="30" t="s">
        <v>172</v>
      </c>
      <c r="QLS312" s="30" t="s">
        <v>172</v>
      </c>
      <c r="QLT312" s="30" t="s">
        <v>172</v>
      </c>
      <c r="QLU312" s="30" t="s">
        <v>172</v>
      </c>
      <c r="QLV312" s="30" t="s">
        <v>172</v>
      </c>
      <c r="QLW312" s="30" t="s">
        <v>172</v>
      </c>
      <c r="QLX312" s="30" t="s">
        <v>172</v>
      </c>
      <c r="QLY312" s="30" t="s">
        <v>172</v>
      </c>
      <c r="QLZ312" s="30" t="s">
        <v>172</v>
      </c>
      <c r="QMA312" s="30" t="s">
        <v>172</v>
      </c>
      <c r="QMB312" s="30" t="s">
        <v>172</v>
      </c>
      <c r="QMC312" s="30" t="s">
        <v>172</v>
      </c>
      <c r="QMD312" s="30" t="s">
        <v>172</v>
      </c>
      <c r="QME312" s="30" t="s">
        <v>172</v>
      </c>
      <c r="QMF312" s="30" t="s">
        <v>172</v>
      </c>
      <c r="QMG312" s="30" t="s">
        <v>172</v>
      </c>
      <c r="QMH312" s="30" t="s">
        <v>172</v>
      </c>
      <c r="QMI312" s="30" t="s">
        <v>172</v>
      </c>
      <c r="QMJ312" s="30" t="s">
        <v>172</v>
      </c>
      <c r="QMK312" s="30" t="s">
        <v>172</v>
      </c>
      <c r="QML312" s="30" t="s">
        <v>172</v>
      </c>
      <c r="QMM312" s="30" t="s">
        <v>172</v>
      </c>
      <c r="QMN312" s="30" t="s">
        <v>172</v>
      </c>
      <c r="QMO312" s="30" t="s">
        <v>172</v>
      </c>
      <c r="QMP312" s="30" t="s">
        <v>172</v>
      </c>
      <c r="QMQ312" s="30" t="s">
        <v>172</v>
      </c>
      <c r="QMR312" s="30" t="s">
        <v>172</v>
      </c>
      <c r="QMS312" s="30" t="s">
        <v>172</v>
      </c>
      <c r="QMT312" s="30" t="s">
        <v>172</v>
      </c>
      <c r="QMU312" s="30" t="s">
        <v>172</v>
      </c>
      <c r="QMV312" s="30" t="s">
        <v>172</v>
      </c>
      <c r="QMW312" s="30" t="s">
        <v>172</v>
      </c>
      <c r="QMX312" s="30" t="s">
        <v>172</v>
      </c>
      <c r="QMY312" s="30" t="s">
        <v>172</v>
      </c>
      <c r="QMZ312" s="30" t="s">
        <v>172</v>
      </c>
      <c r="QNA312" s="30" t="s">
        <v>172</v>
      </c>
      <c r="QNB312" s="30" t="s">
        <v>172</v>
      </c>
      <c r="QNC312" s="30" t="s">
        <v>172</v>
      </c>
      <c r="QND312" s="30" t="s">
        <v>172</v>
      </c>
      <c r="QNE312" s="30" t="s">
        <v>172</v>
      </c>
      <c r="QNF312" s="30" t="s">
        <v>172</v>
      </c>
      <c r="QNG312" s="30" t="s">
        <v>172</v>
      </c>
      <c r="QNH312" s="30" t="s">
        <v>172</v>
      </c>
      <c r="QNI312" s="30" t="s">
        <v>172</v>
      </c>
      <c r="QNJ312" s="30" t="s">
        <v>172</v>
      </c>
      <c r="QNK312" s="30" t="s">
        <v>172</v>
      </c>
      <c r="QNL312" s="30" t="s">
        <v>172</v>
      </c>
      <c r="QNM312" s="30" t="s">
        <v>172</v>
      </c>
      <c r="QNN312" s="30" t="s">
        <v>172</v>
      </c>
      <c r="QNO312" s="30" t="s">
        <v>172</v>
      </c>
      <c r="QNP312" s="30" t="s">
        <v>172</v>
      </c>
      <c r="QNQ312" s="30" t="s">
        <v>172</v>
      </c>
      <c r="QNR312" s="30" t="s">
        <v>172</v>
      </c>
      <c r="QNS312" s="30" t="s">
        <v>172</v>
      </c>
      <c r="QNT312" s="30" t="s">
        <v>172</v>
      </c>
      <c r="QNU312" s="30" t="s">
        <v>172</v>
      </c>
      <c r="QNV312" s="30" t="s">
        <v>172</v>
      </c>
      <c r="QNW312" s="30" t="s">
        <v>172</v>
      </c>
      <c r="QNX312" s="30" t="s">
        <v>172</v>
      </c>
      <c r="QNY312" s="30" t="s">
        <v>172</v>
      </c>
      <c r="QNZ312" s="30" t="s">
        <v>172</v>
      </c>
      <c r="QOA312" s="30" t="s">
        <v>172</v>
      </c>
      <c r="QOB312" s="30" t="s">
        <v>172</v>
      </c>
      <c r="QOC312" s="30" t="s">
        <v>172</v>
      </c>
      <c r="QOD312" s="30" t="s">
        <v>172</v>
      </c>
      <c r="QOE312" s="30" t="s">
        <v>172</v>
      </c>
      <c r="QOF312" s="30" t="s">
        <v>172</v>
      </c>
      <c r="QOG312" s="30" t="s">
        <v>172</v>
      </c>
      <c r="QOH312" s="30" t="s">
        <v>172</v>
      </c>
      <c r="QOI312" s="30" t="s">
        <v>172</v>
      </c>
      <c r="QOJ312" s="30" t="s">
        <v>172</v>
      </c>
      <c r="QOK312" s="30" t="s">
        <v>172</v>
      </c>
      <c r="QOL312" s="30" t="s">
        <v>172</v>
      </c>
      <c r="QOM312" s="30" t="s">
        <v>172</v>
      </c>
      <c r="QON312" s="30" t="s">
        <v>172</v>
      </c>
      <c r="QOO312" s="30" t="s">
        <v>172</v>
      </c>
      <c r="QOP312" s="30" t="s">
        <v>172</v>
      </c>
      <c r="QOQ312" s="30" t="s">
        <v>172</v>
      </c>
      <c r="QOR312" s="30" t="s">
        <v>172</v>
      </c>
      <c r="QOS312" s="30" t="s">
        <v>172</v>
      </c>
      <c r="QOT312" s="30" t="s">
        <v>172</v>
      </c>
      <c r="QOU312" s="30" t="s">
        <v>172</v>
      </c>
      <c r="QOV312" s="30" t="s">
        <v>172</v>
      </c>
      <c r="QOW312" s="30" t="s">
        <v>172</v>
      </c>
      <c r="QOX312" s="30" t="s">
        <v>172</v>
      </c>
      <c r="QOY312" s="30" t="s">
        <v>172</v>
      </c>
      <c r="QOZ312" s="30" t="s">
        <v>172</v>
      </c>
      <c r="QPA312" s="30" t="s">
        <v>172</v>
      </c>
      <c r="QPB312" s="30" t="s">
        <v>172</v>
      </c>
      <c r="QPC312" s="30" t="s">
        <v>172</v>
      </c>
      <c r="QPD312" s="30" t="s">
        <v>172</v>
      </c>
      <c r="QPE312" s="30" t="s">
        <v>172</v>
      </c>
      <c r="QPF312" s="30" t="s">
        <v>172</v>
      </c>
      <c r="QPG312" s="30" t="s">
        <v>172</v>
      </c>
      <c r="QPH312" s="30" t="s">
        <v>172</v>
      </c>
      <c r="QPI312" s="30" t="s">
        <v>172</v>
      </c>
      <c r="QPJ312" s="30" t="s">
        <v>172</v>
      </c>
      <c r="QPK312" s="30" t="s">
        <v>172</v>
      </c>
      <c r="QPL312" s="30" t="s">
        <v>172</v>
      </c>
      <c r="QPM312" s="30" t="s">
        <v>172</v>
      </c>
      <c r="QPN312" s="30" t="s">
        <v>172</v>
      </c>
      <c r="QPO312" s="30" t="s">
        <v>172</v>
      </c>
      <c r="QPP312" s="30" t="s">
        <v>172</v>
      </c>
      <c r="QPQ312" s="30" t="s">
        <v>172</v>
      </c>
      <c r="QPR312" s="30" t="s">
        <v>172</v>
      </c>
      <c r="QPS312" s="30" t="s">
        <v>172</v>
      </c>
      <c r="QPT312" s="30" t="s">
        <v>172</v>
      </c>
      <c r="QPU312" s="30" t="s">
        <v>172</v>
      </c>
      <c r="QPV312" s="30" t="s">
        <v>172</v>
      </c>
      <c r="QPW312" s="30" t="s">
        <v>172</v>
      </c>
      <c r="QPX312" s="30" t="s">
        <v>172</v>
      </c>
      <c r="QPY312" s="30" t="s">
        <v>172</v>
      </c>
      <c r="QPZ312" s="30" t="s">
        <v>172</v>
      </c>
      <c r="QQA312" s="30" t="s">
        <v>172</v>
      </c>
      <c r="QQB312" s="30" t="s">
        <v>172</v>
      </c>
      <c r="QQC312" s="30" t="s">
        <v>172</v>
      </c>
      <c r="QQD312" s="30" t="s">
        <v>172</v>
      </c>
      <c r="QQE312" s="30" t="s">
        <v>172</v>
      </c>
      <c r="QQF312" s="30" t="s">
        <v>172</v>
      </c>
      <c r="QQG312" s="30" t="s">
        <v>172</v>
      </c>
      <c r="QQH312" s="30" t="s">
        <v>172</v>
      </c>
      <c r="QQI312" s="30" t="s">
        <v>172</v>
      </c>
      <c r="QQJ312" s="30" t="s">
        <v>172</v>
      </c>
      <c r="QQK312" s="30" t="s">
        <v>172</v>
      </c>
      <c r="QQL312" s="30" t="s">
        <v>172</v>
      </c>
      <c r="QQM312" s="30" t="s">
        <v>172</v>
      </c>
      <c r="QQN312" s="30" t="s">
        <v>172</v>
      </c>
      <c r="QQO312" s="30" t="s">
        <v>172</v>
      </c>
      <c r="QQP312" s="30" t="s">
        <v>172</v>
      </c>
      <c r="QQQ312" s="30" t="s">
        <v>172</v>
      </c>
      <c r="QQR312" s="30" t="s">
        <v>172</v>
      </c>
      <c r="QQS312" s="30" t="s">
        <v>172</v>
      </c>
      <c r="QQT312" s="30" t="s">
        <v>172</v>
      </c>
      <c r="QQU312" s="30" t="s">
        <v>172</v>
      </c>
      <c r="QQV312" s="30" t="s">
        <v>172</v>
      </c>
      <c r="QQW312" s="30" t="s">
        <v>172</v>
      </c>
      <c r="QQX312" s="30" t="s">
        <v>172</v>
      </c>
      <c r="QQY312" s="30" t="s">
        <v>172</v>
      </c>
      <c r="QQZ312" s="30" t="s">
        <v>172</v>
      </c>
      <c r="QRA312" s="30" t="s">
        <v>172</v>
      </c>
      <c r="QRB312" s="30" t="s">
        <v>172</v>
      </c>
      <c r="QRC312" s="30" t="s">
        <v>172</v>
      </c>
      <c r="QRD312" s="30" t="s">
        <v>172</v>
      </c>
      <c r="QRE312" s="30" t="s">
        <v>172</v>
      </c>
      <c r="QRF312" s="30" t="s">
        <v>172</v>
      </c>
      <c r="QRG312" s="30" t="s">
        <v>172</v>
      </c>
      <c r="QRH312" s="30" t="s">
        <v>172</v>
      </c>
      <c r="QRI312" s="30" t="s">
        <v>172</v>
      </c>
      <c r="QRJ312" s="30" t="s">
        <v>172</v>
      </c>
      <c r="QRK312" s="30" t="s">
        <v>172</v>
      </c>
      <c r="QRL312" s="30" t="s">
        <v>172</v>
      </c>
      <c r="QRM312" s="30" t="s">
        <v>172</v>
      </c>
      <c r="QRN312" s="30" t="s">
        <v>172</v>
      </c>
      <c r="QRO312" s="30" t="s">
        <v>172</v>
      </c>
      <c r="QRP312" s="30" t="s">
        <v>172</v>
      </c>
      <c r="QRQ312" s="30" t="s">
        <v>172</v>
      </c>
      <c r="QRR312" s="30" t="s">
        <v>172</v>
      </c>
      <c r="QRS312" s="30" t="s">
        <v>172</v>
      </c>
      <c r="QRT312" s="30" t="s">
        <v>172</v>
      </c>
      <c r="QRU312" s="30" t="s">
        <v>172</v>
      </c>
      <c r="QRV312" s="30" t="s">
        <v>172</v>
      </c>
      <c r="QRW312" s="30" t="s">
        <v>172</v>
      </c>
      <c r="QRX312" s="30" t="s">
        <v>172</v>
      </c>
      <c r="QRY312" s="30" t="s">
        <v>172</v>
      </c>
      <c r="QRZ312" s="30" t="s">
        <v>172</v>
      </c>
      <c r="QSA312" s="30" t="s">
        <v>172</v>
      </c>
      <c r="QSB312" s="30" t="s">
        <v>172</v>
      </c>
      <c r="QSC312" s="30" t="s">
        <v>172</v>
      </c>
      <c r="QSD312" s="30" t="s">
        <v>172</v>
      </c>
      <c r="QSE312" s="30" t="s">
        <v>172</v>
      </c>
      <c r="QSF312" s="30" t="s">
        <v>172</v>
      </c>
      <c r="QSG312" s="30" t="s">
        <v>172</v>
      </c>
      <c r="QSH312" s="30" t="s">
        <v>172</v>
      </c>
      <c r="QSI312" s="30" t="s">
        <v>172</v>
      </c>
      <c r="QSJ312" s="30" t="s">
        <v>172</v>
      </c>
      <c r="QSK312" s="30" t="s">
        <v>172</v>
      </c>
      <c r="QSL312" s="30" t="s">
        <v>172</v>
      </c>
      <c r="QSM312" s="30" t="s">
        <v>172</v>
      </c>
      <c r="QSN312" s="30" t="s">
        <v>172</v>
      </c>
      <c r="QSO312" s="30" t="s">
        <v>172</v>
      </c>
      <c r="QSP312" s="30" t="s">
        <v>172</v>
      </c>
      <c r="QSQ312" s="30" t="s">
        <v>172</v>
      </c>
      <c r="QSR312" s="30" t="s">
        <v>172</v>
      </c>
      <c r="QSS312" s="30" t="s">
        <v>172</v>
      </c>
      <c r="QST312" s="30" t="s">
        <v>172</v>
      </c>
      <c r="QSU312" s="30" t="s">
        <v>172</v>
      </c>
      <c r="QSV312" s="30" t="s">
        <v>172</v>
      </c>
      <c r="QSW312" s="30" t="s">
        <v>172</v>
      </c>
      <c r="QSX312" s="30" t="s">
        <v>172</v>
      </c>
      <c r="QSY312" s="30" t="s">
        <v>172</v>
      </c>
      <c r="QSZ312" s="30" t="s">
        <v>172</v>
      </c>
      <c r="QTA312" s="30" t="s">
        <v>172</v>
      </c>
      <c r="QTB312" s="30" t="s">
        <v>172</v>
      </c>
      <c r="QTC312" s="30" t="s">
        <v>172</v>
      </c>
      <c r="QTD312" s="30" t="s">
        <v>172</v>
      </c>
      <c r="QTE312" s="30" t="s">
        <v>172</v>
      </c>
      <c r="QTF312" s="30" t="s">
        <v>172</v>
      </c>
      <c r="QTG312" s="30" t="s">
        <v>172</v>
      </c>
      <c r="QTH312" s="30" t="s">
        <v>172</v>
      </c>
      <c r="QTI312" s="30" t="s">
        <v>172</v>
      </c>
      <c r="QTJ312" s="30" t="s">
        <v>172</v>
      </c>
      <c r="QTK312" s="30" t="s">
        <v>172</v>
      </c>
      <c r="QTL312" s="30" t="s">
        <v>172</v>
      </c>
      <c r="QTM312" s="30" t="s">
        <v>172</v>
      </c>
      <c r="QTN312" s="30" t="s">
        <v>172</v>
      </c>
      <c r="QTO312" s="30" t="s">
        <v>172</v>
      </c>
      <c r="QTP312" s="30" t="s">
        <v>172</v>
      </c>
      <c r="QTQ312" s="30" t="s">
        <v>172</v>
      </c>
      <c r="QTR312" s="30" t="s">
        <v>172</v>
      </c>
      <c r="QTS312" s="30" t="s">
        <v>172</v>
      </c>
      <c r="QTT312" s="30" t="s">
        <v>172</v>
      </c>
      <c r="QTU312" s="30" t="s">
        <v>172</v>
      </c>
      <c r="QTV312" s="30" t="s">
        <v>172</v>
      </c>
      <c r="QTW312" s="30" t="s">
        <v>172</v>
      </c>
      <c r="QTX312" s="30" t="s">
        <v>172</v>
      </c>
      <c r="QTY312" s="30" t="s">
        <v>172</v>
      </c>
      <c r="QTZ312" s="30" t="s">
        <v>172</v>
      </c>
      <c r="QUA312" s="30" t="s">
        <v>172</v>
      </c>
      <c r="QUB312" s="30" t="s">
        <v>172</v>
      </c>
      <c r="QUC312" s="30" t="s">
        <v>172</v>
      </c>
      <c r="QUD312" s="30" t="s">
        <v>172</v>
      </c>
      <c r="QUE312" s="30" t="s">
        <v>172</v>
      </c>
      <c r="QUF312" s="30" t="s">
        <v>172</v>
      </c>
      <c r="QUG312" s="30" t="s">
        <v>172</v>
      </c>
      <c r="QUH312" s="30" t="s">
        <v>172</v>
      </c>
      <c r="QUI312" s="30" t="s">
        <v>172</v>
      </c>
      <c r="QUJ312" s="30" t="s">
        <v>172</v>
      </c>
      <c r="QUK312" s="30" t="s">
        <v>172</v>
      </c>
      <c r="QUL312" s="30" t="s">
        <v>172</v>
      </c>
      <c r="QUM312" s="30" t="s">
        <v>172</v>
      </c>
      <c r="QUN312" s="30" t="s">
        <v>172</v>
      </c>
      <c r="QUO312" s="30" t="s">
        <v>172</v>
      </c>
      <c r="QUP312" s="30" t="s">
        <v>172</v>
      </c>
      <c r="QUQ312" s="30" t="s">
        <v>172</v>
      </c>
      <c r="QUR312" s="30" t="s">
        <v>172</v>
      </c>
      <c r="QUS312" s="30" t="s">
        <v>172</v>
      </c>
      <c r="QUT312" s="30" t="s">
        <v>172</v>
      </c>
      <c r="QUU312" s="30" t="s">
        <v>172</v>
      </c>
      <c r="QUV312" s="30" t="s">
        <v>172</v>
      </c>
      <c r="QUW312" s="30" t="s">
        <v>172</v>
      </c>
      <c r="QUX312" s="30" t="s">
        <v>172</v>
      </c>
      <c r="QUY312" s="30" t="s">
        <v>172</v>
      </c>
      <c r="QUZ312" s="30" t="s">
        <v>172</v>
      </c>
      <c r="QVA312" s="30" t="s">
        <v>172</v>
      </c>
      <c r="QVB312" s="30" t="s">
        <v>172</v>
      </c>
      <c r="QVC312" s="30" t="s">
        <v>172</v>
      </c>
      <c r="QVD312" s="30" t="s">
        <v>172</v>
      </c>
      <c r="QVE312" s="30" t="s">
        <v>172</v>
      </c>
      <c r="QVF312" s="30" t="s">
        <v>172</v>
      </c>
      <c r="QVG312" s="30" t="s">
        <v>172</v>
      </c>
      <c r="QVH312" s="30" t="s">
        <v>172</v>
      </c>
      <c r="QVI312" s="30" t="s">
        <v>172</v>
      </c>
      <c r="QVJ312" s="30" t="s">
        <v>172</v>
      </c>
      <c r="QVK312" s="30" t="s">
        <v>172</v>
      </c>
      <c r="QVL312" s="30" t="s">
        <v>172</v>
      </c>
      <c r="QVM312" s="30" t="s">
        <v>172</v>
      </c>
      <c r="QVN312" s="30" t="s">
        <v>172</v>
      </c>
      <c r="QVO312" s="30" t="s">
        <v>172</v>
      </c>
      <c r="QVP312" s="30" t="s">
        <v>172</v>
      </c>
      <c r="QVQ312" s="30" t="s">
        <v>172</v>
      </c>
      <c r="QVR312" s="30" t="s">
        <v>172</v>
      </c>
      <c r="QVS312" s="30" t="s">
        <v>172</v>
      </c>
      <c r="QVT312" s="30" t="s">
        <v>172</v>
      </c>
      <c r="QVU312" s="30" t="s">
        <v>172</v>
      </c>
      <c r="QVV312" s="30" t="s">
        <v>172</v>
      </c>
      <c r="QVW312" s="30" t="s">
        <v>172</v>
      </c>
      <c r="QVX312" s="30" t="s">
        <v>172</v>
      </c>
      <c r="QVY312" s="30" t="s">
        <v>172</v>
      </c>
      <c r="QVZ312" s="30" t="s">
        <v>172</v>
      </c>
      <c r="QWA312" s="30" t="s">
        <v>172</v>
      </c>
      <c r="QWB312" s="30" t="s">
        <v>172</v>
      </c>
      <c r="QWC312" s="30" t="s">
        <v>172</v>
      </c>
      <c r="QWD312" s="30" t="s">
        <v>172</v>
      </c>
      <c r="QWE312" s="30" t="s">
        <v>172</v>
      </c>
      <c r="QWF312" s="30" t="s">
        <v>172</v>
      </c>
      <c r="QWG312" s="30" t="s">
        <v>172</v>
      </c>
      <c r="QWH312" s="30" t="s">
        <v>172</v>
      </c>
      <c r="QWI312" s="30" t="s">
        <v>172</v>
      </c>
      <c r="QWJ312" s="30" t="s">
        <v>172</v>
      </c>
      <c r="QWK312" s="30" t="s">
        <v>172</v>
      </c>
      <c r="QWL312" s="30" t="s">
        <v>172</v>
      </c>
      <c r="QWM312" s="30" t="s">
        <v>172</v>
      </c>
      <c r="QWN312" s="30" t="s">
        <v>172</v>
      </c>
      <c r="QWO312" s="30" t="s">
        <v>172</v>
      </c>
      <c r="QWP312" s="30" t="s">
        <v>172</v>
      </c>
      <c r="QWQ312" s="30" t="s">
        <v>172</v>
      </c>
      <c r="QWR312" s="30" t="s">
        <v>172</v>
      </c>
      <c r="QWS312" s="30" t="s">
        <v>172</v>
      </c>
      <c r="QWT312" s="30" t="s">
        <v>172</v>
      </c>
      <c r="QWU312" s="30" t="s">
        <v>172</v>
      </c>
      <c r="QWV312" s="30" t="s">
        <v>172</v>
      </c>
      <c r="QWW312" s="30" t="s">
        <v>172</v>
      </c>
      <c r="QWX312" s="30" t="s">
        <v>172</v>
      </c>
      <c r="QWY312" s="30" t="s">
        <v>172</v>
      </c>
      <c r="QWZ312" s="30" t="s">
        <v>172</v>
      </c>
      <c r="QXA312" s="30" t="s">
        <v>172</v>
      </c>
      <c r="QXB312" s="30" t="s">
        <v>172</v>
      </c>
      <c r="QXC312" s="30" t="s">
        <v>172</v>
      </c>
      <c r="QXD312" s="30" t="s">
        <v>172</v>
      </c>
      <c r="QXE312" s="30" t="s">
        <v>172</v>
      </c>
      <c r="QXF312" s="30" t="s">
        <v>172</v>
      </c>
      <c r="QXG312" s="30" t="s">
        <v>172</v>
      </c>
      <c r="QXH312" s="30" t="s">
        <v>172</v>
      </c>
      <c r="QXI312" s="30" t="s">
        <v>172</v>
      </c>
      <c r="QXJ312" s="30" t="s">
        <v>172</v>
      </c>
      <c r="QXK312" s="30" t="s">
        <v>172</v>
      </c>
      <c r="QXL312" s="30" t="s">
        <v>172</v>
      </c>
      <c r="QXM312" s="30" t="s">
        <v>172</v>
      </c>
      <c r="QXN312" s="30" t="s">
        <v>172</v>
      </c>
      <c r="QXO312" s="30" t="s">
        <v>172</v>
      </c>
      <c r="QXP312" s="30" t="s">
        <v>172</v>
      </c>
      <c r="QXQ312" s="30" t="s">
        <v>172</v>
      </c>
      <c r="QXR312" s="30" t="s">
        <v>172</v>
      </c>
      <c r="QXS312" s="30" t="s">
        <v>172</v>
      </c>
      <c r="QXT312" s="30" t="s">
        <v>172</v>
      </c>
      <c r="QXU312" s="30" t="s">
        <v>172</v>
      </c>
      <c r="QXV312" s="30" t="s">
        <v>172</v>
      </c>
      <c r="QXW312" s="30" t="s">
        <v>172</v>
      </c>
      <c r="QXX312" s="30" t="s">
        <v>172</v>
      </c>
      <c r="QXY312" s="30" t="s">
        <v>172</v>
      </c>
      <c r="QXZ312" s="30" t="s">
        <v>172</v>
      </c>
      <c r="QYA312" s="30" t="s">
        <v>172</v>
      </c>
      <c r="QYB312" s="30" t="s">
        <v>172</v>
      </c>
      <c r="QYC312" s="30" t="s">
        <v>172</v>
      </c>
      <c r="QYD312" s="30" t="s">
        <v>172</v>
      </c>
      <c r="QYE312" s="30" t="s">
        <v>172</v>
      </c>
      <c r="QYF312" s="30" t="s">
        <v>172</v>
      </c>
      <c r="QYG312" s="30" t="s">
        <v>172</v>
      </c>
      <c r="QYH312" s="30" t="s">
        <v>172</v>
      </c>
      <c r="QYI312" s="30" t="s">
        <v>172</v>
      </c>
      <c r="QYJ312" s="30" t="s">
        <v>172</v>
      </c>
      <c r="QYK312" s="30" t="s">
        <v>172</v>
      </c>
      <c r="QYL312" s="30" t="s">
        <v>172</v>
      </c>
      <c r="QYM312" s="30" t="s">
        <v>172</v>
      </c>
      <c r="QYN312" s="30" t="s">
        <v>172</v>
      </c>
      <c r="QYO312" s="30" t="s">
        <v>172</v>
      </c>
      <c r="QYP312" s="30" t="s">
        <v>172</v>
      </c>
      <c r="QYQ312" s="30" t="s">
        <v>172</v>
      </c>
      <c r="QYR312" s="30" t="s">
        <v>172</v>
      </c>
      <c r="QYS312" s="30" t="s">
        <v>172</v>
      </c>
      <c r="QYT312" s="30" t="s">
        <v>172</v>
      </c>
      <c r="QYU312" s="30" t="s">
        <v>172</v>
      </c>
      <c r="QYV312" s="30" t="s">
        <v>172</v>
      </c>
      <c r="QYW312" s="30" t="s">
        <v>172</v>
      </c>
      <c r="QYX312" s="30" t="s">
        <v>172</v>
      </c>
      <c r="QYY312" s="30" t="s">
        <v>172</v>
      </c>
      <c r="QYZ312" s="30" t="s">
        <v>172</v>
      </c>
      <c r="QZA312" s="30" t="s">
        <v>172</v>
      </c>
      <c r="QZB312" s="30" t="s">
        <v>172</v>
      </c>
      <c r="QZC312" s="30" t="s">
        <v>172</v>
      </c>
      <c r="QZD312" s="30" t="s">
        <v>172</v>
      </c>
      <c r="QZE312" s="30" t="s">
        <v>172</v>
      </c>
      <c r="QZF312" s="30" t="s">
        <v>172</v>
      </c>
      <c r="QZG312" s="30" t="s">
        <v>172</v>
      </c>
      <c r="QZH312" s="30" t="s">
        <v>172</v>
      </c>
      <c r="QZI312" s="30" t="s">
        <v>172</v>
      </c>
      <c r="QZJ312" s="30" t="s">
        <v>172</v>
      </c>
      <c r="QZK312" s="30" t="s">
        <v>172</v>
      </c>
      <c r="QZL312" s="30" t="s">
        <v>172</v>
      </c>
      <c r="QZM312" s="30" t="s">
        <v>172</v>
      </c>
      <c r="QZN312" s="30" t="s">
        <v>172</v>
      </c>
      <c r="QZO312" s="30" t="s">
        <v>172</v>
      </c>
      <c r="QZP312" s="30" t="s">
        <v>172</v>
      </c>
      <c r="QZQ312" s="30" t="s">
        <v>172</v>
      </c>
      <c r="QZR312" s="30" t="s">
        <v>172</v>
      </c>
      <c r="QZS312" s="30" t="s">
        <v>172</v>
      </c>
      <c r="QZT312" s="30" t="s">
        <v>172</v>
      </c>
      <c r="QZU312" s="30" t="s">
        <v>172</v>
      </c>
      <c r="QZV312" s="30" t="s">
        <v>172</v>
      </c>
      <c r="QZW312" s="30" t="s">
        <v>172</v>
      </c>
      <c r="QZX312" s="30" t="s">
        <v>172</v>
      </c>
      <c r="QZY312" s="30" t="s">
        <v>172</v>
      </c>
      <c r="QZZ312" s="30" t="s">
        <v>172</v>
      </c>
      <c r="RAA312" s="30" t="s">
        <v>172</v>
      </c>
      <c r="RAB312" s="30" t="s">
        <v>172</v>
      </c>
      <c r="RAC312" s="30" t="s">
        <v>172</v>
      </c>
      <c r="RAD312" s="30" t="s">
        <v>172</v>
      </c>
      <c r="RAE312" s="30" t="s">
        <v>172</v>
      </c>
      <c r="RAF312" s="30" t="s">
        <v>172</v>
      </c>
      <c r="RAG312" s="30" t="s">
        <v>172</v>
      </c>
      <c r="RAH312" s="30" t="s">
        <v>172</v>
      </c>
      <c r="RAI312" s="30" t="s">
        <v>172</v>
      </c>
      <c r="RAJ312" s="30" t="s">
        <v>172</v>
      </c>
      <c r="RAK312" s="30" t="s">
        <v>172</v>
      </c>
      <c r="RAL312" s="30" t="s">
        <v>172</v>
      </c>
      <c r="RAM312" s="30" t="s">
        <v>172</v>
      </c>
      <c r="RAN312" s="30" t="s">
        <v>172</v>
      </c>
      <c r="RAO312" s="30" t="s">
        <v>172</v>
      </c>
      <c r="RAP312" s="30" t="s">
        <v>172</v>
      </c>
      <c r="RAQ312" s="30" t="s">
        <v>172</v>
      </c>
      <c r="RAR312" s="30" t="s">
        <v>172</v>
      </c>
      <c r="RAS312" s="30" t="s">
        <v>172</v>
      </c>
      <c r="RAT312" s="30" t="s">
        <v>172</v>
      </c>
      <c r="RAU312" s="30" t="s">
        <v>172</v>
      </c>
      <c r="RAV312" s="30" t="s">
        <v>172</v>
      </c>
      <c r="RAW312" s="30" t="s">
        <v>172</v>
      </c>
      <c r="RAX312" s="30" t="s">
        <v>172</v>
      </c>
      <c r="RAY312" s="30" t="s">
        <v>172</v>
      </c>
      <c r="RAZ312" s="30" t="s">
        <v>172</v>
      </c>
      <c r="RBA312" s="30" t="s">
        <v>172</v>
      </c>
      <c r="RBB312" s="30" t="s">
        <v>172</v>
      </c>
      <c r="RBC312" s="30" t="s">
        <v>172</v>
      </c>
      <c r="RBD312" s="30" t="s">
        <v>172</v>
      </c>
      <c r="RBE312" s="30" t="s">
        <v>172</v>
      </c>
      <c r="RBF312" s="30" t="s">
        <v>172</v>
      </c>
      <c r="RBG312" s="30" t="s">
        <v>172</v>
      </c>
      <c r="RBH312" s="30" t="s">
        <v>172</v>
      </c>
      <c r="RBI312" s="30" t="s">
        <v>172</v>
      </c>
      <c r="RBJ312" s="30" t="s">
        <v>172</v>
      </c>
      <c r="RBK312" s="30" t="s">
        <v>172</v>
      </c>
      <c r="RBL312" s="30" t="s">
        <v>172</v>
      </c>
      <c r="RBM312" s="30" t="s">
        <v>172</v>
      </c>
      <c r="RBN312" s="30" t="s">
        <v>172</v>
      </c>
      <c r="RBO312" s="30" t="s">
        <v>172</v>
      </c>
      <c r="RBP312" s="30" t="s">
        <v>172</v>
      </c>
      <c r="RBQ312" s="30" t="s">
        <v>172</v>
      </c>
      <c r="RBR312" s="30" t="s">
        <v>172</v>
      </c>
      <c r="RBS312" s="30" t="s">
        <v>172</v>
      </c>
      <c r="RBT312" s="30" t="s">
        <v>172</v>
      </c>
      <c r="RBU312" s="30" t="s">
        <v>172</v>
      </c>
      <c r="RBV312" s="30" t="s">
        <v>172</v>
      </c>
      <c r="RBW312" s="30" t="s">
        <v>172</v>
      </c>
      <c r="RBX312" s="30" t="s">
        <v>172</v>
      </c>
      <c r="RBY312" s="30" t="s">
        <v>172</v>
      </c>
      <c r="RBZ312" s="30" t="s">
        <v>172</v>
      </c>
      <c r="RCA312" s="30" t="s">
        <v>172</v>
      </c>
      <c r="RCB312" s="30" t="s">
        <v>172</v>
      </c>
      <c r="RCC312" s="30" t="s">
        <v>172</v>
      </c>
      <c r="RCD312" s="30" t="s">
        <v>172</v>
      </c>
      <c r="RCE312" s="30" t="s">
        <v>172</v>
      </c>
      <c r="RCF312" s="30" t="s">
        <v>172</v>
      </c>
      <c r="RCG312" s="30" t="s">
        <v>172</v>
      </c>
      <c r="RCH312" s="30" t="s">
        <v>172</v>
      </c>
      <c r="RCI312" s="30" t="s">
        <v>172</v>
      </c>
      <c r="RCJ312" s="30" t="s">
        <v>172</v>
      </c>
      <c r="RCK312" s="30" t="s">
        <v>172</v>
      </c>
      <c r="RCL312" s="30" t="s">
        <v>172</v>
      </c>
      <c r="RCM312" s="30" t="s">
        <v>172</v>
      </c>
      <c r="RCN312" s="30" t="s">
        <v>172</v>
      </c>
      <c r="RCO312" s="30" t="s">
        <v>172</v>
      </c>
      <c r="RCP312" s="30" t="s">
        <v>172</v>
      </c>
      <c r="RCQ312" s="30" t="s">
        <v>172</v>
      </c>
      <c r="RCR312" s="30" t="s">
        <v>172</v>
      </c>
      <c r="RCS312" s="30" t="s">
        <v>172</v>
      </c>
      <c r="RCT312" s="30" t="s">
        <v>172</v>
      </c>
      <c r="RCU312" s="30" t="s">
        <v>172</v>
      </c>
      <c r="RCV312" s="30" t="s">
        <v>172</v>
      </c>
      <c r="RCW312" s="30" t="s">
        <v>172</v>
      </c>
      <c r="RCX312" s="30" t="s">
        <v>172</v>
      </c>
      <c r="RCY312" s="30" t="s">
        <v>172</v>
      </c>
      <c r="RCZ312" s="30" t="s">
        <v>172</v>
      </c>
      <c r="RDA312" s="30" t="s">
        <v>172</v>
      </c>
      <c r="RDB312" s="30" t="s">
        <v>172</v>
      </c>
      <c r="RDC312" s="30" t="s">
        <v>172</v>
      </c>
      <c r="RDD312" s="30" t="s">
        <v>172</v>
      </c>
      <c r="RDE312" s="30" t="s">
        <v>172</v>
      </c>
      <c r="RDF312" s="30" t="s">
        <v>172</v>
      </c>
      <c r="RDG312" s="30" t="s">
        <v>172</v>
      </c>
      <c r="RDH312" s="30" t="s">
        <v>172</v>
      </c>
      <c r="RDI312" s="30" t="s">
        <v>172</v>
      </c>
      <c r="RDJ312" s="30" t="s">
        <v>172</v>
      </c>
      <c r="RDK312" s="30" t="s">
        <v>172</v>
      </c>
      <c r="RDL312" s="30" t="s">
        <v>172</v>
      </c>
      <c r="RDM312" s="30" t="s">
        <v>172</v>
      </c>
      <c r="RDN312" s="30" t="s">
        <v>172</v>
      </c>
      <c r="RDO312" s="30" t="s">
        <v>172</v>
      </c>
      <c r="RDP312" s="30" t="s">
        <v>172</v>
      </c>
      <c r="RDQ312" s="30" t="s">
        <v>172</v>
      </c>
      <c r="RDR312" s="30" t="s">
        <v>172</v>
      </c>
      <c r="RDS312" s="30" t="s">
        <v>172</v>
      </c>
      <c r="RDT312" s="30" t="s">
        <v>172</v>
      </c>
      <c r="RDU312" s="30" t="s">
        <v>172</v>
      </c>
      <c r="RDV312" s="30" t="s">
        <v>172</v>
      </c>
      <c r="RDW312" s="30" t="s">
        <v>172</v>
      </c>
      <c r="RDX312" s="30" t="s">
        <v>172</v>
      </c>
      <c r="RDY312" s="30" t="s">
        <v>172</v>
      </c>
      <c r="RDZ312" s="30" t="s">
        <v>172</v>
      </c>
      <c r="REA312" s="30" t="s">
        <v>172</v>
      </c>
      <c r="REB312" s="30" t="s">
        <v>172</v>
      </c>
      <c r="REC312" s="30" t="s">
        <v>172</v>
      </c>
      <c r="RED312" s="30" t="s">
        <v>172</v>
      </c>
      <c r="REE312" s="30" t="s">
        <v>172</v>
      </c>
      <c r="REF312" s="30" t="s">
        <v>172</v>
      </c>
      <c r="REG312" s="30" t="s">
        <v>172</v>
      </c>
      <c r="REH312" s="30" t="s">
        <v>172</v>
      </c>
      <c r="REI312" s="30" t="s">
        <v>172</v>
      </c>
      <c r="REJ312" s="30" t="s">
        <v>172</v>
      </c>
      <c r="REK312" s="30" t="s">
        <v>172</v>
      </c>
      <c r="REL312" s="30" t="s">
        <v>172</v>
      </c>
      <c r="REM312" s="30" t="s">
        <v>172</v>
      </c>
      <c r="REN312" s="30" t="s">
        <v>172</v>
      </c>
      <c r="REO312" s="30" t="s">
        <v>172</v>
      </c>
      <c r="REP312" s="30" t="s">
        <v>172</v>
      </c>
      <c r="REQ312" s="30" t="s">
        <v>172</v>
      </c>
      <c r="RER312" s="30" t="s">
        <v>172</v>
      </c>
      <c r="RES312" s="30" t="s">
        <v>172</v>
      </c>
      <c r="RET312" s="30" t="s">
        <v>172</v>
      </c>
      <c r="REU312" s="30" t="s">
        <v>172</v>
      </c>
      <c r="REV312" s="30" t="s">
        <v>172</v>
      </c>
      <c r="REW312" s="30" t="s">
        <v>172</v>
      </c>
      <c r="REX312" s="30" t="s">
        <v>172</v>
      </c>
      <c r="REY312" s="30" t="s">
        <v>172</v>
      </c>
      <c r="REZ312" s="30" t="s">
        <v>172</v>
      </c>
      <c r="RFA312" s="30" t="s">
        <v>172</v>
      </c>
      <c r="RFB312" s="30" t="s">
        <v>172</v>
      </c>
      <c r="RFC312" s="30" t="s">
        <v>172</v>
      </c>
      <c r="RFD312" s="30" t="s">
        <v>172</v>
      </c>
      <c r="RFE312" s="30" t="s">
        <v>172</v>
      </c>
      <c r="RFF312" s="30" t="s">
        <v>172</v>
      </c>
      <c r="RFG312" s="30" t="s">
        <v>172</v>
      </c>
      <c r="RFH312" s="30" t="s">
        <v>172</v>
      </c>
      <c r="RFI312" s="30" t="s">
        <v>172</v>
      </c>
      <c r="RFJ312" s="30" t="s">
        <v>172</v>
      </c>
      <c r="RFK312" s="30" t="s">
        <v>172</v>
      </c>
      <c r="RFL312" s="30" t="s">
        <v>172</v>
      </c>
      <c r="RFM312" s="30" t="s">
        <v>172</v>
      </c>
      <c r="RFN312" s="30" t="s">
        <v>172</v>
      </c>
      <c r="RFO312" s="30" t="s">
        <v>172</v>
      </c>
      <c r="RFP312" s="30" t="s">
        <v>172</v>
      </c>
      <c r="RFQ312" s="30" t="s">
        <v>172</v>
      </c>
      <c r="RFR312" s="30" t="s">
        <v>172</v>
      </c>
      <c r="RFS312" s="30" t="s">
        <v>172</v>
      </c>
      <c r="RFT312" s="30" t="s">
        <v>172</v>
      </c>
      <c r="RFU312" s="30" t="s">
        <v>172</v>
      </c>
      <c r="RFV312" s="30" t="s">
        <v>172</v>
      </c>
      <c r="RFW312" s="30" t="s">
        <v>172</v>
      </c>
      <c r="RFX312" s="30" t="s">
        <v>172</v>
      </c>
      <c r="RFY312" s="30" t="s">
        <v>172</v>
      </c>
      <c r="RFZ312" s="30" t="s">
        <v>172</v>
      </c>
      <c r="RGA312" s="30" t="s">
        <v>172</v>
      </c>
      <c r="RGB312" s="30" t="s">
        <v>172</v>
      </c>
      <c r="RGC312" s="30" t="s">
        <v>172</v>
      </c>
      <c r="RGD312" s="30" t="s">
        <v>172</v>
      </c>
      <c r="RGE312" s="30" t="s">
        <v>172</v>
      </c>
      <c r="RGF312" s="30" t="s">
        <v>172</v>
      </c>
      <c r="RGG312" s="30" t="s">
        <v>172</v>
      </c>
      <c r="RGH312" s="30" t="s">
        <v>172</v>
      </c>
      <c r="RGI312" s="30" t="s">
        <v>172</v>
      </c>
      <c r="RGJ312" s="30" t="s">
        <v>172</v>
      </c>
      <c r="RGK312" s="30" t="s">
        <v>172</v>
      </c>
      <c r="RGL312" s="30" t="s">
        <v>172</v>
      </c>
      <c r="RGM312" s="30" t="s">
        <v>172</v>
      </c>
      <c r="RGN312" s="30" t="s">
        <v>172</v>
      </c>
      <c r="RGO312" s="30" t="s">
        <v>172</v>
      </c>
      <c r="RGP312" s="30" t="s">
        <v>172</v>
      </c>
      <c r="RGQ312" s="30" t="s">
        <v>172</v>
      </c>
      <c r="RGR312" s="30" t="s">
        <v>172</v>
      </c>
      <c r="RGS312" s="30" t="s">
        <v>172</v>
      </c>
      <c r="RGT312" s="30" t="s">
        <v>172</v>
      </c>
      <c r="RGU312" s="30" t="s">
        <v>172</v>
      </c>
      <c r="RGV312" s="30" t="s">
        <v>172</v>
      </c>
      <c r="RGW312" s="30" t="s">
        <v>172</v>
      </c>
      <c r="RGX312" s="30" t="s">
        <v>172</v>
      </c>
      <c r="RGY312" s="30" t="s">
        <v>172</v>
      </c>
      <c r="RGZ312" s="30" t="s">
        <v>172</v>
      </c>
      <c r="RHA312" s="30" t="s">
        <v>172</v>
      </c>
      <c r="RHB312" s="30" t="s">
        <v>172</v>
      </c>
      <c r="RHC312" s="30" t="s">
        <v>172</v>
      </c>
      <c r="RHD312" s="30" t="s">
        <v>172</v>
      </c>
      <c r="RHE312" s="30" t="s">
        <v>172</v>
      </c>
      <c r="RHF312" s="30" t="s">
        <v>172</v>
      </c>
      <c r="RHG312" s="30" t="s">
        <v>172</v>
      </c>
      <c r="RHH312" s="30" t="s">
        <v>172</v>
      </c>
      <c r="RHI312" s="30" t="s">
        <v>172</v>
      </c>
      <c r="RHJ312" s="30" t="s">
        <v>172</v>
      </c>
      <c r="RHK312" s="30" t="s">
        <v>172</v>
      </c>
      <c r="RHL312" s="30" t="s">
        <v>172</v>
      </c>
      <c r="RHM312" s="30" t="s">
        <v>172</v>
      </c>
      <c r="RHN312" s="30" t="s">
        <v>172</v>
      </c>
      <c r="RHO312" s="30" t="s">
        <v>172</v>
      </c>
      <c r="RHP312" s="30" t="s">
        <v>172</v>
      </c>
      <c r="RHQ312" s="30" t="s">
        <v>172</v>
      </c>
      <c r="RHR312" s="30" t="s">
        <v>172</v>
      </c>
      <c r="RHS312" s="30" t="s">
        <v>172</v>
      </c>
      <c r="RHT312" s="30" t="s">
        <v>172</v>
      </c>
      <c r="RHU312" s="30" t="s">
        <v>172</v>
      </c>
      <c r="RHV312" s="30" t="s">
        <v>172</v>
      </c>
      <c r="RHW312" s="30" t="s">
        <v>172</v>
      </c>
      <c r="RHX312" s="30" t="s">
        <v>172</v>
      </c>
      <c r="RHY312" s="30" t="s">
        <v>172</v>
      </c>
      <c r="RHZ312" s="30" t="s">
        <v>172</v>
      </c>
      <c r="RIA312" s="30" t="s">
        <v>172</v>
      </c>
      <c r="RIB312" s="30" t="s">
        <v>172</v>
      </c>
      <c r="RIC312" s="30" t="s">
        <v>172</v>
      </c>
      <c r="RID312" s="30" t="s">
        <v>172</v>
      </c>
      <c r="RIE312" s="30" t="s">
        <v>172</v>
      </c>
      <c r="RIF312" s="30" t="s">
        <v>172</v>
      </c>
      <c r="RIG312" s="30" t="s">
        <v>172</v>
      </c>
      <c r="RIH312" s="30" t="s">
        <v>172</v>
      </c>
      <c r="RII312" s="30" t="s">
        <v>172</v>
      </c>
      <c r="RIJ312" s="30" t="s">
        <v>172</v>
      </c>
      <c r="RIK312" s="30" t="s">
        <v>172</v>
      </c>
      <c r="RIL312" s="30" t="s">
        <v>172</v>
      </c>
      <c r="RIM312" s="30" t="s">
        <v>172</v>
      </c>
      <c r="RIN312" s="30" t="s">
        <v>172</v>
      </c>
      <c r="RIO312" s="30" t="s">
        <v>172</v>
      </c>
      <c r="RIP312" s="30" t="s">
        <v>172</v>
      </c>
      <c r="RIQ312" s="30" t="s">
        <v>172</v>
      </c>
      <c r="RIR312" s="30" t="s">
        <v>172</v>
      </c>
      <c r="RIS312" s="30" t="s">
        <v>172</v>
      </c>
      <c r="RIT312" s="30" t="s">
        <v>172</v>
      </c>
      <c r="RIU312" s="30" t="s">
        <v>172</v>
      </c>
      <c r="RIV312" s="30" t="s">
        <v>172</v>
      </c>
      <c r="RIW312" s="30" t="s">
        <v>172</v>
      </c>
      <c r="RIX312" s="30" t="s">
        <v>172</v>
      </c>
      <c r="RIY312" s="30" t="s">
        <v>172</v>
      </c>
      <c r="RIZ312" s="30" t="s">
        <v>172</v>
      </c>
      <c r="RJA312" s="30" t="s">
        <v>172</v>
      </c>
      <c r="RJB312" s="30" t="s">
        <v>172</v>
      </c>
      <c r="RJC312" s="30" t="s">
        <v>172</v>
      </c>
      <c r="RJD312" s="30" t="s">
        <v>172</v>
      </c>
      <c r="RJE312" s="30" t="s">
        <v>172</v>
      </c>
      <c r="RJF312" s="30" t="s">
        <v>172</v>
      </c>
      <c r="RJG312" s="30" t="s">
        <v>172</v>
      </c>
      <c r="RJH312" s="30" t="s">
        <v>172</v>
      </c>
      <c r="RJI312" s="30" t="s">
        <v>172</v>
      </c>
      <c r="RJJ312" s="30" t="s">
        <v>172</v>
      </c>
      <c r="RJK312" s="30" t="s">
        <v>172</v>
      </c>
      <c r="RJL312" s="30" t="s">
        <v>172</v>
      </c>
      <c r="RJM312" s="30" t="s">
        <v>172</v>
      </c>
      <c r="RJN312" s="30" t="s">
        <v>172</v>
      </c>
      <c r="RJO312" s="30" t="s">
        <v>172</v>
      </c>
      <c r="RJP312" s="30" t="s">
        <v>172</v>
      </c>
      <c r="RJQ312" s="30" t="s">
        <v>172</v>
      </c>
      <c r="RJR312" s="30" t="s">
        <v>172</v>
      </c>
      <c r="RJS312" s="30" t="s">
        <v>172</v>
      </c>
      <c r="RJT312" s="30" t="s">
        <v>172</v>
      </c>
      <c r="RJU312" s="30" t="s">
        <v>172</v>
      </c>
      <c r="RJV312" s="30" t="s">
        <v>172</v>
      </c>
      <c r="RJW312" s="30" t="s">
        <v>172</v>
      </c>
      <c r="RJX312" s="30" t="s">
        <v>172</v>
      </c>
      <c r="RJY312" s="30" t="s">
        <v>172</v>
      </c>
      <c r="RJZ312" s="30" t="s">
        <v>172</v>
      </c>
      <c r="RKA312" s="30" t="s">
        <v>172</v>
      </c>
      <c r="RKB312" s="30" t="s">
        <v>172</v>
      </c>
      <c r="RKC312" s="30" t="s">
        <v>172</v>
      </c>
      <c r="RKD312" s="30" t="s">
        <v>172</v>
      </c>
      <c r="RKE312" s="30" t="s">
        <v>172</v>
      </c>
      <c r="RKF312" s="30" t="s">
        <v>172</v>
      </c>
      <c r="RKG312" s="30" t="s">
        <v>172</v>
      </c>
      <c r="RKH312" s="30" t="s">
        <v>172</v>
      </c>
      <c r="RKI312" s="30" t="s">
        <v>172</v>
      </c>
      <c r="RKJ312" s="30" t="s">
        <v>172</v>
      </c>
      <c r="RKK312" s="30" t="s">
        <v>172</v>
      </c>
      <c r="RKL312" s="30" t="s">
        <v>172</v>
      </c>
      <c r="RKM312" s="30" t="s">
        <v>172</v>
      </c>
      <c r="RKN312" s="30" t="s">
        <v>172</v>
      </c>
      <c r="RKO312" s="30" t="s">
        <v>172</v>
      </c>
      <c r="RKP312" s="30" t="s">
        <v>172</v>
      </c>
      <c r="RKQ312" s="30" t="s">
        <v>172</v>
      </c>
      <c r="RKR312" s="30" t="s">
        <v>172</v>
      </c>
      <c r="RKS312" s="30" t="s">
        <v>172</v>
      </c>
      <c r="RKT312" s="30" t="s">
        <v>172</v>
      </c>
      <c r="RKU312" s="30" t="s">
        <v>172</v>
      </c>
      <c r="RKV312" s="30" t="s">
        <v>172</v>
      </c>
      <c r="RKW312" s="30" t="s">
        <v>172</v>
      </c>
      <c r="RKX312" s="30" t="s">
        <v>172</v>
      </c>
      <c r="RKY312" s="30" t="s">
        <v>172</v>
      </c>
      <c r="RKZ312" s="30" t="s">
        <v>172</v>
      </c>
      <c r="RLA312" s="30" t="s">
        <v>172</v>
      </c>
      <c r="RLB312" s="30" t="s">
        <v>172</v>
      </c>
      <c r="RLC312" s="30" t="s">
        <v>172</v>
      </c>
      <c r="RLD312" s="30" t="s">
        <v>172</v>
      </c>
      <c r="RLE312" s="30" t="s">
        <v>172</v>
      </c>
      <c r="RLF312" s="30" t="s">
        <v>172</v>
      </c>
      <c r="RLG312" s="30" t="s">
        <v>172</v>
      </c>
      <c r="RLH312" s="30" t="s">
        <v>172</v>
      </c>
      <c r="RLI312" s="30" t="s">
        <v>172</v>
      </c>
      <c r="RLJ312" s="30" t="s">
        <v>172</v>
      </c>
      <c r="RLK312" s="30" t="s">
        <v>172</v>
      </c>
      <c r="RLL312" s="30" t="s">
        <v>172</v>
      </c>
      <c r="RLM312" s="30" t="s">
        <v>172</v>
      </c>
      <c r="RLN312" s="30" t="s">
        <v>172</v>
      </c>
      <c r="RLO312" s="30" t="s">
        <v>172</v>
      </c>
      <c r="RLP312" s="30" t="s">
        <v>172</v>
      </c>
      <c r="RLQ312" s="30" t="s">
        <v>172</v>
      </c>
      <c r="RLR312" s="30" t="s">
        <v>172</v>
      </c>
      <c r="RLS312" s="30" t="s">
        <v>172</v>
      </c>
      <c r="RLT312" s="30" t="s">
        <v>172</v>
      </c>
      <c r="RLU312" s="30" t="s">
        <v>172</v>
      </c>
      <c r="RLV312" s="30" t="s">
        <v>172</v>
      </c>
      <c r="RLW312" s="30" t="s">
        <v>172</v>
      </c>
      <c r="RLX312" s="30" t="s">
        <v>172</v>
      </c>
      <c r="RLY312" s="30" t="s">
        <v>172</v>
      </c>
      <c r="RLZ312" s="30" t="s">
        <v>172</v>
      </c>
      <c r="RMA312" s="30" t="s">
        <v>172</v>
      </c>
      <c r="RMB312" s="30" t="s">
        <v>172</v>
      </c>
      <c r="RMC312" s="30" t="s">
        <v>172</v>
      </c>
      <c r="RMD312" s="30" t="s">
        <v>172</v>
      </c>
      <c r="RME312" s="30" t="s">
        <v>172</v>
      </c>
      <c r="RMF312" s="30" t="s">
        <v>172</v>
      </c>
      <c r="RMG312" s="30" t="s">
        <v>172</v>
      </c>
      <c r="RMH312" s="30" t="s">
        <v>172</v>
      </c>
      <c r="RMI312" s="30" t="s">
        <v>172</v>
      </c>
      <c r="RMJ312" s="30" t="s">
        <v>172</v>
      </c>
      <c r="RMK312" s="30" t="s">
        <v>172</v>
      </c>
      <c r="RML312" s="30" t="s">
        <v>172</v>
      </c>
      <c r="RMM312" s="30" t="s">
        <v>172</v>
      </c>
      <c r="RMN312" s="30" t="s">
        <v>172</v>
      </c>
      <c r="RMO312" s="30" t="s">
        <v>172</v>
      </c>
      <c r="RMP312" s="30" t="s">
        <v>172</v>
      </c>
      <c r="RMQ312" s="30" t="s">
        <v>172</v>
      </c>
      <c r="RMR312" s="30" t="s">
        <v>172</v>
      </c>
      <c r="RMS312" s="30" t="s">
        <v>172</v>
      </c>
      <c r="RMT312" s="30" t="s">
        <v>172</v>
      </c>
      <c r="RMU312" s="30" t="s">
        <v>172</v>
      </c>
      <c r="RMV312" s="30" t="s">
        <v>172</v>
      </c>
      <c r="RMW312" s="30" t="s">
        <v>172</v>
      </c>
      <c r="RMX312" s="30" t="s">
        <v>172</v>
      </c>
      <c r="RMY312" s="30" t="s">
        <v>172</v>
      </c>
      <c r="RMZ312" s="30" t="s">
        <v>172</v>
      </c>
      <c r="RNA312" s="30" t="s">
        <v>172</v>
      </c>
      <c r="RNB312" s="30" t="s">
        <v>172</v>
      </c>
      <c r="RNC312" s="30" t="s">
        <v>172</v>
      </c>
      <c r="RND312" s="30" t="s">
        <v>172</v>
      </c>
      <c r="RNE312" s="30" t="s">
        <v>172</v>
      </c>
      <c r="RNF312" s="30" t="s">
        <v>172</v>
      </c>
      <c r="RNG312" s="30" t="s">
        <v>172</v>
      </c>
      <c r="RNH312" s="30" t="s">
        <v>172</v>
      </c>
      <c r="RNI312" s="30" t="s">
        <v>172</v>
      </c>
      <c r="RNJ312" s="30" t="s">
        <v>172</v>
      </c>
      <c r="RNK312" s="30" t="s">
        <v>172</v>
      </c>
      <c r="RNL312" s="30" t="s">
        <v>172</v>
      </c>
      <c r="RNM312" s="30" t="s">
        <v>172</v>
      </c>
      <c r="RNN312" s="30" t="s">
        <v>172</v>
      </c>
      <c r="RNO312" s="30" t="s">
        <v>172</v>
      </c>
      <c r="RNP312" s="30" t="s">
        <v>172</v>
      </c>
      <c r="RNQ312" s="30" t="s">
        <v>172</v>
      </c>
      <c r="RNR312" s="30" t="s">
        <v>172</v>
      </c>
      <c r="RNS312" s="30" t="s">
        <v>172</v>
      </c>
      <c r="RNT312" s="30" t="s">
        <v>172</v>
      </c>
      <c r="RNU312" s="30" t="s">
        <v>172</v>
      </c>
      <c r="RNV312" s="30" t="s">
        <v>172</v>
      </c>
      <c r="RNW312" s="30" t="s">
        <v>172</v>
      </c>
      <c r="RNX312" s="30" t="s">
        <v>172</v>
      </c>
      <c r="RNY312" s="30" t="s">
        <v>172</v>
      </c>
      <c r="RNZ312" s="30" t="s">
        <v>172</v>
      </c>
      <c r="ROA312" s="30" t="s">
        <v>172</v>
      </c>
      <c r="ROB312" s="30" t="s">
        <v>172</v>
      </c>
      <c r="ROC312" s="30" t="s">
        <v>172</v>
      </c>
      <c r="ROD312" s="30" t="s">
        <v>172</v>
      </c>
      <c r="ROE312" s="30" t="s">
        <v>172</v>
      </c>
      <c r="ROF312" s="30" t="s">
        <v>172</v>
      </c>
      <c r="ROG312" s="30" t="s">
        <v>172</v>
      </c>
      <c r="ROH312" s="30" t="s">
        <v>172</v>
      </c>
      <c r="ROI312" s="30" t="s">
        <v>172</v>
      </c>
      <c r="ROJ312" s="30" t="s">
        <v>172</v>
      </c>
      <c r="ROK312" s="30" t="s">
        <v>172</v>
      </c>
      <c r="ROL312" s="30" t="s">
        <v>172</v>
      </c>
      <c r="ROM312" s="30" t="s">
        <v>172</v>
      </c>
      <c r="RON312" s="30" t="s">
        <v>172</v>
      </c>
      <c r="ROO312" s="30" t="s">
        <v>172</v>
      </c>
      <c r="ROP312" s="30" t="s">
        <v>172</v>
      </c>
      <c r="ROQ312" s="30" t="s">
        <v>172</v>
      </c>
      <c r="ROR312" s="30" t="s">
        <v>172</v>
      </c>
      <c r="ROS312" s="30" t="s">
        <v>172</v>
      </c>
      <c r="ROT312" s="30" t="s">
        <v>172</v>
      </c>
      <c r="ROU312" s="30" t="s">
        <v>172</v>
      </c>
      <c r="ROV312" s="30" t="s">
        <v>172</v>
      </c>
      <c r="ROW312" s="30" t="s">
        <v>172</v>
      </c>
      <c r="ROX312" s="30" t="s">
        <v>172</v>
      </c>
      <c r="ROY312" s="30" t="s">
        <v>172</v>
      </c>
      <c r="ROZ312" s="30" t="s">
        <v>172</v>
      </c>
      <c r="RPA312" s="30" t="s">
        <v>172</v>
      </c>
      <c r="RPB312" s="30" t="s">
        <v>172</v>
      </c>
      <c r="RPC312" s="30" t="s">
        <v>172</v>
      </c>
      <c r="RPD312" s="30" t="s">
        <v>172</v>
      </c>
      <c r="RPE312" s="30" t="s">
        <v>172</v>
      </c>
      <c r="RPF312" s="30" t="s">
        <v>172</v>
      </c>
      <c r="RPG312" s="30" t="s">
        <v>172</v>
      </c>
      <c r="RPH312" s="30" t="s">
        <v>172</v>
      </c>
      <c r="RPI312" s="30" t="s">
        <v>172</v>
      </c>
      <c r="RPJ312" s="30" t="s">
        <v>172</v>
      </c>
      <c r="RPK312" s="30" t="s">
        <v>172</v>
      </c>
      <c r="RPL312" s="30" t="s">
        <v>172</v>
      </c>
      <c r="RPM312" s="30" t="s">
        <v>172</v>
      </c>
      <c r="RPN312" s="30" t="s">
        <v>172</v>
      </c>
      <c r="RPO312" s="30" t="s">
        <v>172</v>
      </c>
      <c r="RPP312" s="30" t="s">
        <v>172</v>
      </c>
      <c r="RPQ312" s="30" t="s">
        <v>172</v>
      </c>
      <c r="RPR312" s="30" t="s">
        <v>172</v>
      </c>
      <c r="RPS312" s="30" t="s">
        <v>172</v>
      </c>
      <c r="RPT312" s="30" t="s">
        <v>172</v>
      </c>
      <c r="RPU312" s="30" t="s">
        <v>172</v>
      </c>
      <c r="RPV312" s="30" t="s">
        <v>172</v>
      </c>
      <c r="RPW312" s="30" t="s">
        <v>172</v>
      </c>
      <c r="RPX312" s="30" t="s">
        <v>172</v>
      </c>
      <c r="RPY312" s="30" t="s">
        <v>172</v>
      </c>
      <c r="RPZ312" s="30" t="s">
        <v>172</v>
      </c>
      <c r="RQA312" s="30" t="s">
        <v>172</v>
      </c>
      <c r="RQB312" s="30" t="s">
        <v>172</v>
      </c>
      <c r="RQC312" s="30" t="s">
        <v>172</v>
      </c>
      <c r="RQD312" s="30" t="s">
        <v>172</v>
      </c>
      <c r="RQE312" s="30" t="s">
        <v>172</v>
      </c>
      <c r="RQF312" s="30" t="s">
        <v>172</v>
      </c>
      <c r="RQG312" s="30" t="s">
        <v>172</v>
      </c>
      <c r="RQH312" s="30" t="s">
        <v>172</v>
      </c>
      <c r="RQI312" s="30" t="s">
        <v>172</v>
      </c>
      <c r="RQJ312" s="30" t="s">
        <v>172</v>
      </c>
      <c r="RQK312" s="30" t="s">
        <v>172</v>
      </c>
      <c r="RQL312" s="30" t="s">
        <v>172</v>
      </c>
      <c r="RQM312" s="30" t="s">
        <v>172</v>
      </c>
      <c r="RQN312" s="30" t="s">
        <v>172</v>
      </c>
      <c r="RQO312" s="30" t="s">
        <v>172</v>
      </c>
      <c r="RQP312" s="30" t="s">
        <v>172</v>
      </c>
      <c r="RQQ312" s="30" t="s">
        <v>172</v>
      </c>
      <c r="RQR312" s="30" t="s">
        <v>172</v>
      </c>
      <c r="RQS312" s="30" t="s">
        <v>172</v>
      </c>
      <c r="RQT312" s="30" t="s">
        <v>172</v>
      </c>
      <c r="RQU312" s="30" t="s">
        <v>172</v>
      </c>
      <c r="RQV312" s="30" t="s">
        <v>172</v>
      </c>
      <c r="RQW312" s="30" t="s">
        <v>172</v>
      </c>
      <c r="RQX312" s="30" t="s">
        <v>172</v>
      </c>
      <c r="RQY312" s="30" t="s">
        <v>172</v>
      </c>
      <c r="RQZ312" s="30" t="s">
        <v>172</v>
      </c>
      <c r="RRA312" s="30" t="s">
        <v>172</v>
      </c>
      <c r="RRB312" s="30" t="s">
        <v>172</v>
      </c>
      <c r="RRC312" s="30" t="s">
        <v>172</v>
      </c>
      <c r="RRD312" s="30" t="s">
        <v>172</v>
      </c>
      <c r="RRE312" s="30" t="s">
        <v>172</v>
      </c>
      <c r="RRF312" s="30" t="s">
        <v>172</v>
      </c>
      <c r="RRG312" s="30" t="s">
        <v>172</v>
      </c>
      <c r="RRH312" s="30" t="s">
        <v>172</v>
      </c>
      <c r="RRI312" s="30" t="s">
        <v>172</v>
      </c>
      <c r="RRJ312" s="30" t="s">
        <v>172</v>
      </c>
      <c r="RRK312" s="30" t="s">
        <v>172</v>
      </c>
      <c r="RRL312" s="30" t="s">
        <v>172</v>
      </c>
      <c r="RRM312" s="30" t="s">
        <v>172</v>
      </c>
      <c r="RRN312" s="30" t="s">
        <v>172</v>
      </c>
      <c r="RRO312" s="30" t="s">
        <v>172</v>
      </c>
      <c r="RRP312" s="30" t="s">
        <v>172</v>
      </c>
      <c r="RRQ312" s="30" t="s">
        <v>172</v>
      </c>
      <c r="RRR312" s="30" t="s">
        <v>172</v>
      </c>
      <c r="RRS312" s="30" t="s">
        <v>172</v>
      </c>
      <c r="RRT312" s="30" t="s">
        <v>172</v>
      </c>
      <c r="RRU312" s="30" t="s">
        <v>172</v>
      </c>
      <c r="RRV312" s="30" t="s">
        <v>172</v>
      </c>
      <c r="RRW312" s="30" t="s">
        <v>172</v>
      </c>
      <c r="RRX312" s="30" t="s">
        <v>172</v>
      </c>
      <c r="RRY312" s="30" t="s">
        <v>172</v>
      </c>
      <c r="RRZ312" s="30" t="s">
        <v>172</v>
      </c>
      <c r="RSA312" s="30" t="s">
        <v>172</v>
      </c>
      <c r="RSB312" s="30" t="s">
        <v>172</v>
      </c>
      <c r="RSC312" s="30" t="s">
        <v>172</v>
      </c>
      <c r="RSD312" s="30" t="s">
        <v>172</v>
      </c>
      <c r="RSE312" s="30" t="s">
        <v>172</v>
      </c>
      <c r="RSF312" s="30" t="s">
        <v>172</v>
      </c>
      <c r="RSG312" s="30" t="s">
        <v>172</v>
      </c>
      <c r="RSH312" s="30" t="s">
        <v>172</v>
      </c>
      <c r="RSI312" s="30" t="s">
        <v>172</v>
      </c>
      <c r="RSJ312" s="30" t="s">
        <v>172</v>
      </c>
      <c r="RSK312" s="30" t="s">
        <v>172</v>
      </c>
      <c r="RSL312" s="30" t="s">
        <v>172</v>
      </c>
      <c r="RSM312" s="30" t="s">
        <v>172</v>
      </c>
      <c r="RSN312" s="30" t="s">
        <v>172</v>
      </c>
      <c r="RSO312" s="30" t="s">
        <v>172</v>
      </c>
      <c r="RSP312" s="30" t="s">
        <v>172</v>
      </c>
      <c r="RSQ312" s="30" t="s">
        <v>172</v>
      </c>
      <c r="RSR312" s="30" t="s">
        <v>172</v>
      </c>
      <c r="RSS312" s="30" t="s">
        <v>172</v>
      </c>
      <c r="RST312" s="30" t="s">
        <v>172</v>
      </c>
      <c r="RSU312" s="30" t="s">
        <v>172</v>
      </c>
      <c r="RSV312" s="30" t="s">
        <v>172</v>
      </c>
      <c r="RSW312" s="30" t="s">
        <v>172</v>
      </c>
      <c r="RSX312" s="30" t="s">
        <v>172</v>
      </c>
      <c r="RSY312" s="30" t="s">
        <v>172</v>
      </c>
      <c r="RSZ312" s="30" t="s">
        <v>172</v>
      </c>
      <c r="RTA312" s="30" t="s">
        <v>172</v>
      </c>
      <c r="RTB312" s="30" t="s">
        <v>172</v>
      </c>
      <c r="RTC312" s="30" t="s">
        <v>172</v>
      </c>
      <c r="RTD312" s="30" t="s">
        <v>172</v>
      </c>
      <c r="RTE312" s="30" t="s">
        <v>172</v>
      </c>
      <c r="RTF312" s="30" t="s">
        <v>172</v>
      </c>
      <c r="RTG312" s="30" t="s">
        <v>172</v>
      </c>
      <c r="RTH312" s="30" t="s">
        <v>172</v>
      </c>
      <c r="RTI312" s="30" t="s">
        <v>172</v>
      </c>
      <c r="RTJ312" s="30" t="s">
        <v>172</v>
      </c>
      <c r="RTK312" s="30" t="s">
        <v>172</v>
      </c>
      <c r="RTL312" s="30" t="s">
        <v>172</v>
      </c>
      <c r="RTM312" s="30" t="s">
        <v>172</v>
      </c>
      <c r="RTN312" s="30" t="s">
        <v>172</v>
      </c>
      <c r="RTO312" s="30" t="s">
        <v>172</v>
      </c>
      <c r="RTP312" s="30" t="s">
        <v>172</v>
      </c>
      <c r="RTQ312" s="30" t="s">
        <v>172</v>
      </c>
      <c r="RTR312" s="30" t="s">
        <v>172</v>
      </c>
      <c r="RTS312" s="30" t="s">
        <v>172</v>
      </c>
      <c r="RTT312" s="30" t="s">
        <v>172</v>
      </c>
      <c r="RTU312" s="30" t="s">
        <v>172</v>
      </c>
      <c r="RTV312" s="30" t="s">
        <v>172</v>
      </c>
      <c r="RTW312" s="30" t="s">
        <v>172</v>
      </c>
      <c r="RTX312" s="30" t="s">
        <v>172</v>
      </c>
      <c r="RTY312" s="30" t="s">
        <v>172</v>
      </c>
      <c r="RTZ312" s="30" t="s">
        <v>172</v>
      </c>
      <c r="RUA312" s="30" t="s">
        <v>172</v>
      </c>
      <c r="RUB312" s="30" t="s">
        <v>172</v>
      </c>
      <c r="RUC312" s="30" t="s">
        <v>172</v>
      </c>
      <c r="RUD312" s="30" t="s">
        <v>172</v>
      </c>
      <c r="RUE312" s="30" t="s">
        <v>172</v>
      </c>
      <c r="RUF312" s="30" t="s">
        <v>172</v>
      </c>
      <c r="RUG312" s="30" t="s">
        <v>172</v>
      </c>
      <c r="RUH312" s="30" t="s">
        <v>172</v>
      </c>
      <c r="RUI312" s="30" t="s">
        <v>172</v>
      </c>
      <c r="RUJ312" s="30" t="s">
        <v>172</v>
      </c>
      <c r="RUK312" s="30" t="s">
        <v>172</v>
      </c>
      <c r="RUL312" s="30" t="s">
        <v>172</v>
      </c>
      <c r="RUM312" s="30" t="s">
        <v>172</v>
      </c>
      <c r="RUN312" s="30" t="s">
        <v>172</v>
      </c>
      <c r="RUO312" s="30" t="s">
        <v>172</v>
      </c>
      <c r="RUP312" s="30" t="s">
        <v>172</v>
      </c>
      <c r="RUQ312" s="30" t="s">
        <v>172</v>
      </c>
      <c r="RUR312" s="30" t="s">
        <v>172</v>
      </c>
      <c r="RUS312" s="30" t="s">
        <v>172</v>
      </c>
      <c r="RUT312" s="30" t="s">
        <v>172</v>
      </c>
      <c r="RUU312" s="30" t="s">
        <v>172</v>
      </c>
      <c r="RUV312" s="30" t="s">
        <v>172</v>
      </c>
      <c r="RUW312" s="30" t="s">
        <v>172</v>
      </c>
      <c r="RUX312" s="30" t="s">
        <v>172</v>
      </c>
      <c r="RUY312" s="30" t="s">
        <v>172</v>
      </c>
      <c r="RUZ312" s="30" t="s">
        <v>172</v>
      </c>
      <c r="RVA312" s="30" t="s">
        <v>172</v>
      </c>
      <c r="RVB312" s="30" t="s">
        <v>172</v>
      </c>
      <c r="RVC312" s="30" t="s">
        <v>172</v>
      </c>
      <c r="RVD312" s="30" t="s">
        <v>172</v>
      </c>
      <c r="RVE312" s="30" t="s">
        <v>172</v>
      </c>
      <c r="RVF312" s="30" t="s">
        <v>172</v>
      </c>
      <c r="RVG312" s="30" t="s">
        <v>172</v>
      </c>
      <c r="RVH312" s="30" t="s">
        <v>172</v>
      </c>
      <c r="RVI312" s="30" t="s">
        <v>172</v>
      </c>
      <c r="RVJ312" s="30" t="s">
        <v>172</v>
      </c>
      <c r="RVK312" s="30" t="s">
        <v>172</v>
      </c>
      <c r="RVL312" s="30" t="s">
        <v>172</v>
      </c>
      <c r="RVM312" s="30" t="s">
        <v>172</v>
      </c>
      <c r="RVN312" s="30" t="s">
        <v>172</v>
      </c>
      <c r="RVO312" s="30" t="s">
        <v>172</v>
      </c>
      <c r="RVP312" s="30" t="s">
        <v>172</v>
      </c>
      <c r="RVQ312" s="30" t="s">
        <v>172</v>
      </c>
      <c r="RVR312" s="30" t="s">
        <v>172</v>
      </c>
      <c r="RVS312" s="30" t="s">
        <v>172</v>
      </c>
      <c r="RVT312" s="30" t="s">
        <v>172</v>
      </c>
      <c r="RVU312" s="30" t="s">
        <v>172</v>
      </c>
      <c r="RVV312" s="30" t="s">
        <v>172</v>
      </c>
      <c r="RVW312" s="30" t="s">
        <v>172</v>
      </c>
      <c r="RVX312" s="30" t="s">
        <v>172</v>
      </c>
      <c r="RVY312" s="30" t="s">
        <v>172</v>
      </c>
      <c r="RVZ312" s="30" t="s">
        <v>172</v>
      </c>
      <c r="RWA312" s="30" t="s">
        <v>172</v>
      </c>
      <c r="RWB312" s="30" t="s">
        <v>172</v>
      </c>
      <c r="RWC312" s="30" t="s">
        <v>172</v>
      </c>
      <c r="RWD312" s="30" t="s">
        <v>172</v>
      </c>
      <c r="RWE312" s="30" t="s">
        <v>172</v>
      </c>
      <c r="RWF312" s="30" t="s">
        <v>172</v>
      </c>
      <c r="RWG312" s="30" t="s">
        <v>172</v>
      </c>
      <c r="RWH312" s="30" t="s">
        <v>172</v>
      </c>
      <c r="RWI312" s="30" t="s">
        <v>172</v>
      </c>
      <c r="RWJ312" s="30" t="s">
        <v>172</v>
      </c>
      <c r="RWK312" s="30" t="s">
        <v>172</v>
      </c>
      <c r="RWL312" s="30" t="s">
        <v>172</v>
      </c>
      <c r="RWM312" s="30" t="s">
        <v>172</v>
      </c>
      <c r="RWN312" s="30" t="s">
        <v>172</v>
      </c>
      <c r="RWO312" s="30" t="s">
        <v>172</v>
      </c>
      <c r="RWP312" s="30" t="s">
        <v>172</v>
      </c>
      <c r="RWQ312" s="30" t="s">
        <v>172</v>
      </c>
      <c r="RWR312" s="30" t="s">
        <v>172</v>
      </c>
      <c r="RWS312" s="30" t="s">
        <v>172</v>
      </c>
      <c r="RWT312" s="30" t="s">
        <v>172</v>
      </c>
      <c r="RWU312" s="30" t="s">
        <v>172</v>
      </c>
      <c r="RWV312" s="30" t="s">
        <v>172</v>
      </c>
      <c r="RWW312" s="30" t="s">
        <v>172</v>
      </c>
      <c r="RWX312" s="30" t="s">
        <v>172</v>
      </c>
      <c r="RWY312" s="30" t="s">
        <v>172</v>
      </c>
      <c r="RWZ312" s="30" t="s">
        <v>172</v>
      </c>
      <c r="RXA312" s="30" t="s">
        <v>172</v>
      </c>
      <c r="RXB312" s="30" t="s">
        <v>172</v>
      </c>
      <c r="RXC312" s="30" t="s">
        <v>172</v>
      </c>
      <c r="RXD312" s="30" t="s">
        <v>172</v>
      </c>
      <c r="RXE312" s="30" t="s">
        <v>172</v>
      </c>
      <c r="RXF312" s="30" t="s">
        <v>172</v>
      </c>
      <c r="RXG312" s="30" t="s">
        <v>172</v>
      </c>
      <c r="RXH312" s="30" t="s">
        <v>172</v>
      </c>
      <c r="RXI312" s="30" t="s">
        <v>172</v>
      </c>
      <c r="RXJ312" s="30" t="s">
        <v>172</v>
      </c>
      <c r="RXK312" s="30" t="s">
        <v>172</v>
      </c>
      <c r="RXL312" s="30" t="s">
        <v>172</v>
      </c>
      <c r="RXM312" s="30" t="s">
        <v>172</v>
      </c>
      <c r="RXN312" s="30" t="s">
        <v>172</v>
      </c>
      <c r="RXO312" s="30" t="s">
        <v>172</v>
      </c>
      <c r="RXP312" s="30" t="s">
        <v>172</v>
      </c>
      <c r="RXQ312" s="30" t="s">
        <v>172</v>
      </c>
      <c r="RXR312" s="30" t="s">
        <v>172</v>
      </c>
      <c r="RXS312" s="30" t="s">
        <v>172</v>
      </c>
      <c r="RXT312" s="30" t="s">
        <v>172</v>
      </c>
      <c r="RXU312" s="30" t="s">
        <v>172</v>
      </c>
      <c r="RXV312" s="30" t="s">
        <v>172</v>
      </c>
      <c r="RXW312" s="30" t="s">
        <v>172</v>
      </c>
      <c r="RXX312" s="30" t="s">
        <v>172</v>
      </c>
      <c r="RXY312" s="30" t="s">
        <v>172</v>
      </c>
      <c r="RXZ312" s="30" t="s">
        <v>172</v>
      </c>
      <c r="RYA312" s="30" t="s">
        <v>172</v>
      </c>
      <c r="RYB312" s="30" t="s">
        <v>172</v>
      </c>
      <c r="RYC312" s="30" t="s">
        <v>172</v>
      </c>
      <c r="RYD312" s="30" t="s">
        <v>172</v>
      </c>
      <c r="RYE312" s="30" t="s">
        <v>172</v>
      </c>
      <c r="RYF312" s="30" t="s">
        <v>172</v>
      </c>
      <c r="RYG312" s="30" t="s">
        <v>172</v>
      </c>
      <c r="RYH312" s="30" t="s">
        <v>172</v>
      </c>
      <c r="RYI312" s="30" t="s">
        <v>172</v>
      </c>
      <c r="RYJ312" s="30" t="s">
        <v>172</v>
      </c>
      <c r="RYK312" s="30" t="s">
        <v>172</v>
      </c>
      <c r="RYL312" s="30" t="s">
        <v>172</v>
      </c>
      <c r="RYM312" s="30" t="s">
        <v>172</v>
      </c>
      <c r="RYN312" s="30" t="s">
        <v>172</v>
      </c>
      <c r="RYO312" s="30" t="s">
        <v>172</v>
      </c>
      <c r="RYP312" s="30" t="s">
        <v>172</v>
      </c>
      <c r="RYQ312" s="30" t="s">
        <v>172</v>
      </c>
      <c r="RYR312" s="30" t="s">
        <v>172</v>
      </c>
      <c r="RYS312" s="30" t="s">
        <v>172</v>
      </c>
      <c r="RYT312" s="30" t="s">
        <v>172</v>
      </c>
      <c r="RYU312" s="30" t="s">
        <v>172</v>
      </c>
      <c r="RYV312" s="30" t="s">
        <v>172</v>
      </c>
      <c r="RYW312" s="30" t="s">
        <v>172</v>
      </c>
      <c r="RYX312" s="30" t="s">
        <v>172</v>
      </c>
      <c r="RYY312" s="30" t="s">
        <v>172</v>
      </c>
      <c r="RYZ312" s="30" t="s">
        <v>172</v>
      </c>
      <c r="RZA312" s="30" t="s">
        <v>172</v>
      </c>
      <c r="RZB312" s="30" t="s">
        <v>172</v>
      </c>
      <c r="RZC312" s="30" t="s">
        <v>172</v>
      </c>
      <c r="RZD312" s="30" t="s">
        <v>172</v>
      </c>
      <c r="RZE312" s="30" t="s">
        <v>172</v>
      </c>
      <c r="RZF312" s="30" t="s">
        <v>172</v>
      </c>
      <c r="RZG312" s="30" t="s">
        <v>172</v>
      </c>
      <c r="RZH312" s="30" t="s">
        <v>172</v>
      </c>
      <c r="RZI312" s="30" t="s">
        <v>172</v>
      </c>
      <c r="RZJ312" s="30" t="s">
        <v>172</v>
      </c>
      <c r="RZK312" s="30" t="s">
        <v>172</v>
      </c>
      <c r="RZL312" s="30" t="s">
        <v>172</v>
      </c>
      <c r="RZM312" s="30" t="s">
        <v>172</v>
      </c>
      <c r="RZN312" s="30" t="s">
        <v>172</v>
      </c>
      <c r="RZO312" s="30" t="s">
        <v>172</v>
      </c>
      <c r="RZP312" s="30" t="s">
        <v>172</v>
      </c>
      <c r="RZQ312" s="30" t="s">
        <v>172</v>
      </c>
      <c r="RZR312" s="30" t="s">
        <v>172</v>
      </c>
      <c r="RZS312" s="30" t="s">
        <v>172</v>
      </c>
      <c r="RZT312" s="30" t="s">
        <v>172</v>
      </c>
      <c r="RZU312" s="30" t="s">
        <v>172</v>
      </c>
      <c r="RZV312" s="30" t="s">
        <v>172</v>
      </c>
      <c r="RZW312" s="30" t="s">
        <v>172</v>
      </c>
      <c r="RZX312" s="30" t="s">
        <v>172</v>
      </c>
      <c r="RZY312" s="30" t="s">
        <v>172</v>
      </c>
      <c r="RZZ312" s="30" t="s">
        <v>172</v>
      </c>
      <c r="SAA312" s="30" t="s">
        <v>172</v>
      </c>
      <c r="SAB312" s="30" t="s">
        <v>172</v>
      </c>
      <c r="SAC312" s="30" t="s">
        <v>172</v>
      </c>
      <c r="SAD312" s="30" t="s">
        <v>172</v>
      </c>
      <c r="SAE312" s="30" t="s">
        <v>172</v>
      </c>
      <c r="SAF312" s="30" t="s">
        <v>172</v>
      </c>
      <c r="SAG312" s="30" t="s">
        <v>172</v>
      </c>
      <c r="SAH312" s="30" t="s">
        <v>172</v>
      </c>
      <c r="SAI312" s="30" t="s">
        <v>172</v>
      </c>
      <c r="SAJ312" s="30" t="s">
        <v>172</v>
      </c>
      <c r="SAK312" s="30" t="s">
        <v>172</v>
      </c>
      <c r="SAL312" s="30" t="s">
        <v>172</v>
      </c>
      <c r="SAM312" s="30" t="s">
        <v>172</v>
      </c>
      <c r="SAN312" s="30" t="s">
        <v>172</v>
      </c>
      <c r="SAO312" s="30" t="s">
        <v>172</v>
      </c>
      <c r="SAP312" s="30" t="s">
        <v>172</v>
      </c>
      <c r="SAQ312" s="30" t="s">
        <v>172</v>
      </c>
      <c r="SAR312" s="30" t="s">
        <v>172</v>
      </c>
      <c r="SAS312" s="30" t="s">
        <v>172</v>
      </c>
      <c r="SAT312" s="30" t="s">
        <v>172</v>
      </c>
      <c r="SAU312" s="30" t="s">
        <v>172</v>
      </c>
      <c r="SAV312" s="30" t="s">
        <v>172</v>
      </c>
      <c r="SAW312" s="30" t="s">
        <v>172</v>
      </c>
      <c r="SAX312" s="30" t="s">
        <v>172</v>
      </c>
      <c r="SAY312" s="30" t="s">
        <v>172</v>
      </c>
      <c r="SAZ312" s="30" t="s">
        <v>172</v>
      </c>
      <c r="SBA312" s="30" t="s">
        <v>172</v>
      </c>
      <c r="SBB312" s="30" t="s">
        <v>172</v>
      </c>
      <c r="SBC312" s="30" t="s">
        <v>172</v>
      </c>
      <c r="SBD312" s="30" t="s">
        <v>172</v>
      </c>
      <c r="SBE312" s="30" t="s">
        <v>172</v>
      </c>
      <c r="SBF312" s="30" t="s">
        <v>172</v>
      </c>
      <c r="SBG312" s="30" t="s">
        <v>172</v>
      </c>
      <c r="SBH312" s="30" t="s">
        <v>172</v>
      </c>
      <c r="SBI312" s="30" t="s">
        <v>172</v>
      </c>
      <c r="SBJ312" s="30" t="s">
        <v>172</v>
      </c>
      <c r="SBK312" s="30" t="s">
        <v>172</v>
      </c>
      <c r="SBL312" s="30" t="s">
        <v>172</v>
      </c>
      <c r="SBM312" s="30" t="s">
        <v>172</v>
      </c>
      <c r="SBN312" s="30" t="s">
        <v>172</v>
      </c>
      <c r="SBO312" s="30" t="s">
        <v>172</v>
      </c>
      <c r="SBP312" s="30" t="s">
        <v>172</v>
      </c>
      <c r="SBQ312" s="30" t="s">
        <v>172</v>
      </c>
      <c r="SBR312" s="30" t="s">
        <v>172</v>
      </c>
      <c r="SBS312" s="30" t="s">
        <v>172</v>
      </c>
      <c r="SBT312" s="30" t="s">
        <v>172</v>
      </c>
      <c r="SBU312" s="30" t="s">
        <v>172</v>
      </c>
      <c r="SBV312" s="30" t="s">
        <v>172</v>
      </c>
      <c r="SBW312" s="30" t="s">
        <v>172</v>
      </c>
      <c r="SBX312" s="30" t="s">
        <v>172</v>
      </c>
      <c r="SBY312" s="30" t="s">
        <v>172</v>
      </c>
      <c r="SBZ312" s="30" t="s">
        <v>172</v>
      </c>
      <c r="SCA312" s="30" t="s">
        <v>172</v>
      </c>
      <c r="SCB312" s="30" t="s">
        <v>172</v>
      </c>
      <c r="SCC312" s="30" t="s">
        <v>172</v>
      </c>
      <c r="SCD312" s="30" t="s">
        <v>172</v>
      </c>
      <c r="SCE312" s="30" t="s">
        <v>172</v>
      </c>
      <c r="SCF312" s="30" t="s">
        <v>172</v>
      </c>
      <c r="SCG312" s="30" t="s">
        <v>172</v>
      </c>
      <c r="SCH312" s="30" t="s">
        <v>172</v>
      </c>
      <c r="SCI312" s="30" t="s">
        <v>172</v>
      </c>
      <c r="SCJ312" s="30" t="s">
        <v>172</v>
      </c>
      <c r="SCK312" s="30" t="s">
        <v>172</v>
      </c>
      <c r="SCL312" s="30" t="s">
        <v>172</v>
      </c>
      <c r="SCM312" s="30" t="s">
        <v>172</v>
      </c>
      <c r="SCN312" s="30" t="s">
        <v>172</v>
      </c>
      <c r="SCO312" s="30" t="s">
        <v>172</v>
      </c>
      <c r="SCP312" s="30" t="s">
        <v>172</v>
      </c>
      <c r="SCQ312" s="30" t="s">
        <v>172</v>
      </c>
      <c r="SCR312" s="30" t="s">
        <v>172</v>
      </c>
      <c r="SCS312" s="30" t="s">
        <v>172</v>
      </c>
      <c r="SCT312" s="30" t="s">
        <v>172</v>
      </c>
      <c r="SCU312" s="30" t="s">
        <v>172</v>
      </c>
      <c r="SCV312" s="30" t="s">
        <v>172</v>
      </c>
      <c r="SCW312" s="30" t="s">
        <v>172</v>
      </c>
      <c r="SCX312" s="30" t="s">
        <v>172</v>
      </c>
      <c r="SCY312" s="30" t="s">
        <v>172</v>
      </c>
      <c r="SCZ312" s="30" t="s">
        <v>172</v>
      </c>
      <c r="SDA312" s="30" t="s">
        <v>172</v>
      </c>
      <c r="SDB312" s="30" t="s">
        <v>172</v>
      </c>
      <c r="SDC312" s="30" t="s">
        <v>172</v>
      </c>
      <c r="SDD312" s="30" t="s">
        <v>172</v>
      </c>
      <c r="SDE312" s="30" t="s">
        <v>172</v>
      </c>
      <c r="SDF312" s="30" t="s">
        <v>172</v>
      </c>
      <c r="SDG312" s="30" t="s">
        <v>172</v>
      </c>
      <c r="SDH312" s="30" t="s">
        <v>172</v>
      </c>
      <c r="SDI312" s="30" t="s">
        <v>172</v>
      </c>
      <c r="SDJ312" s="30" t="s">
        <v>172</v>
      </c>
      <c r="SDK312" s="30" t="s">
        <v>172</v>
      </c>
      <c r="SDL312" s="30" t="s">
        <v>172</v>
      </c>
      <c r="SDM312" s="30" t="s">
        <v>172</v>
      </c>
      <c r="SDN312" s="30" t="s">
        <v>172</v>
      </c>
      <c r="SDO312" s="30" t="s">
        <v>172</v>
      </c>
      <c r="SDP312" s="30" t="s">
        <v>172</v>
      </c>
      <c r="SDQ312" s="30" t="s">
        <v>172</v>
      </c>
      <c r="SDR312" s="30" t="s">
        <v>172</v>
      </c>
      <c r="SDS312" s="30" t="s">
        <v>172</v>
      </c>
      <c r="SDT312" s="30" t="s">
        <v>172</v>
      </c>
      <c r="SDU312" s="30" t="s">
        <v>172</v>
      </c>
      <c r="SDV312" s="30" t="s">
        <v>172</v>
      </c>
      <c r="SDW312" s="30" t="s">
        <v>172</v>
      </c>
      <c r="SDX312" s="30" t="s">
        <v>172</v>
      </c>
      <c r="SDY312" s="30" t="s">
        <v>172</v>
      </c>
      <c r="SDZ312" s="30" t="s">
        <v>172</v>
      </c>
      <c r="SEA312" s="30" t="s">
        <v>172</v>
      </c>
      <c r="SEB312" s="30" t="s">
        <v>172</v>
      </c>
      <c r="SEC312" s="30" t="s">
        <v>172</v>
      </c>
      <c r="SED312" s="30" t="s">
        <v>172</v>
      </c>
      <c r="SEE312" s="30" t="s">
        <v>172</v>
      </c>
      <c r="SEF312" s="30" t="s">
        <v>172</v>
      </c>
      <c r="SEG312" s="30" t="s">
        <v>172</v>
      </c>
      <c r="SEH312" s="30" t="s">
        <v>172</v>
      </c>
      <c r="SEI312" s="30" t="s">
        <v>172</v>
      </c>
      <c r="SEJ312" s="30" t="s">
        <v>172</v>
      </c>
      <c r="SEK312" s="30" t="s">
        <v>172</v>
      </c>
      <c r="SEL312" s="30" t="s">
        <v>172</v>
      </c>
      <c r="SEM312" s="30" t="s">
        <v>172</v>
      </c>
      <c r="SEN312" s="30" t="s">
        <v>172</v>
      </c>
      <c r="SEO312" s="30" t="s">
        <v>172</v>
      </c>
      <c r="SEP312" s="30" t="s">
        <v>172</v>
      </c>
      <c r="SEQ312" s="30" t="s">
        <v>172</v>
      </c>
      <c r="SER312" s="30" t="s">
        <v>172</v>
      </c>
      <c r="SES312" s="30" t="s">
        <v>172</v>
      </c>
      <c r="SET312" s="30" t="s">
        <v>172</v>
      </c>
      <c r="SEU312" s="30" t="s">
        <v>172</v>
      </c>
      <c r="SEV312" s="30" t="s">
        <v>172</v>
      </c>
      <c r="SEW312" s="30" t="s">
        <v>172</v>
      </c>
      <c r="SEX312" s="30" t="s">
        <v>172</v>
      </c>
      <c r="SEY312" s="30" t="s">
        <v>172</v>
      </c>
      <c r="SEZ312" s="30" t="s">
        <v>172</v>
      </c>
      <c r="SFA312" s="30" t="s">
        <v>172</v>
      </c>
      <c r="SFB312" s="30" t="s">
        <v>172</v>
      </c>
      <c r="SFC312" s="30" t="s">
        <v>172</v>
      </c>
      <c r="SFD312" s="30" t="s">
        <v>172</v>
      </c>
      <c r="SFE312" s="30" t="s">
        <v>172</v>
      </c>
      <c r="SFF312" s="30" t="s">
        <v>172</v>
      </c>
      <c r="SFG312" s="30" t="s">
        <v>172</v>
      </c>
      <c r="SFH312" s="30" t="s">
        <v>172</v>
      </c>
      <c r="SFI312" s="30" t="s">
        <v>172</v>
      </c>
      <c r="SFJ312" s="30" t="s">
        <v>172</v>
      </c>
      <c r="SFK312" s="30" t="s">
        <v>172</v>
      </c>
      <c r="SFL312" s="30" t="s">
        <v>172</v>
      </c>
      <c r="SFM312" s="30" t="s">
        <v>172</v>
      </c>
      <c r="SFN312" s="30" t="s">
        <v>172</v>
      </c>
      <c r="SFO312" s="30" t="s">
        <v>172</v>
      </c>
      <c r="SFP312" s="30" t="s">
        <v>172</v>
      </c>
      <c r="SFQ312" s="30" t="s">
        <v>172</v>
      </c>
      <c r="SFR312" s="30" t="s">
        <v>172</v>
      </c>
      <c r="SFS312" s="30" t="s">
        <v>172</v>
      </c>
      <c r="SFT312" s="30" t="s">
        <v>172</v>
      </c>
      <c r="SFU312" s="30" t="s">
        <v>172</v>
      </c>
      <c r="SFV312" s="30" t="s">
        <v>172</v>
      </c>
      <c r="SFW312" s="30" t="s">
        <v>172</v>
      </c>
      <c r="SFX312" s="30" t="s">
        <v>172</v>
      </c>
      <c r="SFY312" s="30" t="s">
        <v>172</v>
      </c>
      <c r="SFZ312" s="30" t="s">
        <v>172</v>
      </c>
      <c r="SGA312" s="30" t="s">
        <v>172</v>
      </c>
      <c r="SGB312" s="30" t="s">
        <v>172</v>
      </c>
      <c r="SGC312" s="30" t="s">
        <v>172</v>
      </c>
      <c r="SGD312" s="30" t="s">
        <v>172</v>
      </c>
      <c r="SGE312" s="30" t="s">
        <v>172</v>
      </c>
      <c r="SGF312" s="30" t="s">
        <v>172</v>
      </c>
      <c r="SGG312" s="30" t="s">
        <v>172</v>
      </c>
      <c r="SGH312" s="30" t="s">
        <v>172</v>
      </c>
      <c r="SGI312" s="30" t="s">
        <v>172</v>
      </c>
      <c r="SGJ312" s="30" t="s">
        <v>172</v>
      </c>
      <c r="SGK312" s="30" t="s">
        <v>172</v>
      </c>
      <c r="SGL312" s="30" t="s">
        <v>172</v>
      </c>
      <c r="SGM312" s="30" t="s">
        <v>172</v>
      </c>
      <c r="SGN312" s="30" t="s">
        <v>172</v>
      </c>
      <c r="SGO312" s="30" t="s">
        <v>172</v>
      </c>
      <c r="SGP312" s="30" t="s">
        <v>172</v>
      </c>
      <c r="SGQ312" s="30" t="s">
        <v>172</v>
      </c>
      <c r="SGR312" s="30" t="s">
        <v>172</v>
      </c>
      <c r="SGS312" s="30" t="s">
        <v>172</v>
      </c>
      <c r="SGT312" s="30" t="s">
        <v>172</v>
      </c>
      <c r="SGU312" s="30" t="s">
        <v>172</v>
      </c>
      <c r="SGV312" s="30" t="s">
        <v>172</v>
      </c>
      <c r="SGW312" s="30" t="s">
        <v>172</v>
      </c>
      <c r="SGX312" s="30" t="s">
        <v>172</v>
      </c>
      <c r="SGY312" s="30" t="s">
        <v>172</v>
      </c>
      <c r="SGZ312" s="30" t="s">
        <v>172</v>
      </c>
      <c r="SHA312" s="30" t="s">
        <v>172</v>
      </c>
      <c r="SHB312" s="30" t="s">
        <v>172</v>
      </c>
      <c r="SHC312" s="30" t="s">
        <v>172</v>
      </c>
      <c r="SHD312" s="30" t="s">
        <v>172</v>
      </c>
      <c r="SHE312" s="30" t="s">
        <v>172</v>
      </c>
      <c r="SHF312" s="30" t="s">
        <v>172</v>
      </c>
      <c r="SHG312" s="30" t="s">
        <v>172</v>
      </c>
      <c r="SHH312" s="30" t="s">
        <v>172</v>
      </c>
      <c r="SHI312" s="30" t="s">
        <v>172</v>
      </c>
      <c r="SHJ312" s="30" t="s">
        <v>172</v>
      </c>
      <c r="SHK312" s="30" t="s">
        <v>172</v>
      </c>
      <c r="SHL312" s="30" t="s">
        <v>172</v>
      </c>
      <c r="SHM312" s="30" t="s">
        <v>172</v>
      </c>
      <c r="SHN312" s="30" t="s">
        <v>172</v>
      </c>
      <c r="SHO312" s="30" t="s">
        <v>172</v>
      </c>
      <c r="SHP312" s="30" t="s">
        <v>172</v>
      </c>
      <c r="SHQ312" s="30" t="s">
        <v>172</v>
      </c>
      <c r="SHR312" s="30" t="s">
        <v>172</v>
      </c>
      <c r="SHS312" s="30" t="s">
        <v>172</v>
      </c>
      <c r="SHT312" s="30" t="s">
        <v>172</v>
      </c>
      <c r="SHU312" s="30" t="s">
        <v>172</v>
      </c>
      <c r="SHV312" s="30" t="s">
        <v>172</v>
      </c>
      <c r="SHW312" s="30" t="s">
        <v>172</v>
      </c>
      <c r="SHX312" s="30" t="s">
        <v>172</v>
      </c>
      <c r="SHY312" s="30" t="s">
        <v>172</v>
      </c>
      <c r="SHZ312" s="30" t="s">
        <v>172</v>
      </c>
      <c r="SIA312" s="30" t="s">
        <v>172</v>
      </c>
      <c r="SIB312" s="30" t="s">
        <v>172</v>
      </c>
      <c r="SIC312" s="30" t="s">
        <v>172</v>
      </c>
      <c r="SID312" s="30" t="s">
        <v>172</v>
      </c>
      <c r="SIE312" s="30" t="s">
        <v>172</v>
      </c>
      <c r="SIF312" s="30" t="s">
        <v>172</v>
      </c>
      <c r="SIG312" s="30" t="s">
        <v>172</v>
      </c>
      <c r="SIH312" s="30" t="s">
        <v>172</v>
      </c>
      <c r="SII312" s="30" t="s">
        <v>172</v>
      </c>
      <c r="SIJ312" s="30" t="s">
        <v>172</v>
      </c>
      <c r="SIK312" s="30" t="s">
        <v>172</v>
      </c>
      <c r="SIL312" s="30" t="s">
        <v>172</v>
      </c>
      <c r="SIM312" s="30" t="s">
        <v>172</v>
      </c>
      <c r="SIN312" s="30" t="s">
        <v>172</v>
      </c>
      <c r="SIO312" s="30" t="s">
        <v>172</v>
      </c>
      <c r="SIP312" s="30" t="s">
        <v>172</v>
      </c>
      <c r="SIQ312" s="30" t="s">
        <v>172</v>
      </c>
      <c r="SIR312" s="30" t="s">
        <v>172</v>
      </c>
      <c r="SIS312" s="30" t="s">
        <v>172</v>
      </c>
      <c r="SIT312" s="30" t="s">
        <v>172</v>
      </c>
      <c r="SIU312" s="30" t="s">
        <v>172</v>
      </c>
      <c r="SIV312" s="30" t="s">
        <v>172</v>
      </c>
      <c r="SIW312" s="30" t="s">
        <v>172</v>
      </c>
      <c r="SIX312" s="30" t="s">
        <v>172</v>
      </c>
      <c r="SIY312" s="30" t="s">
        <v>172</v>
      </c>
      <c r="SIZ312" s="30" t="s">
        <v>172</v>
      </c>
      <c r="SJA312" s="30" t="s">
        <v>172</v>
      </c>
      <c r="SJB312" s="30" t="s">
        <v>172</v>
      </c>
      <c r="SJC312" s="30" t="s">
        <v>172</v>
      </c>
      <c r="SJD312" s="30" t="s">
        <v>172</v>
      </c>
      <c r="SJE312" s="30" t="s">
        <v>172</v>
      </c>
      <c r="SJF312" s="30" t="s">
        <v>172</v>
      </c>
      <c r="SJG312" s="30" t="s">
        <v>172</v>
      </c>
      <c r="SJH312" s="30" t="s">
        <v>172</v>
      </c>
      <c r="SJI312" s="30" t="s">
        <v>172</v>
      </c>
      <c r="SJJ312" s="30" t="s">
        <v>172</v>
      </c>
      <c r="SJK312" s="30" t="s">
        <v>172</v>
      </c>
      <c r="SJL312" s="30" t="s">
        <v>172</v>
      </c>
      <c r="SJM312" s="30" t="s">
        <v>172</v>
      </c>
      <c r="SJN312" s="30" t="s">
        <v>172</v>
      </c>
      <c r="SJO312" s="30" t="s">
        <v>172</v>
      </c>
      <c r="SJP312" s="30" t="s">
        <v>172</v>
      </c>
      <c r="SJQ312" s="30" t="s">
        <v>172</v>
      </c>
      <c r="SJR312" s="30" t="s">
        <v>172</v>
      </c>
      <c r="SJS312" s="30" t="s">
        <v>172</v>
      </c>
      <c r="SJT312" s="30" t="s">
        <v>172</v>
      </c>
      <c r="SJU312" s="30" t="s">
        <v>172</v>
      </c>
      <c r="SJV312" s="30" t="s">
        <v>172</v>
      </c>
      <c r="SJW312" s="30" t="s">
        <v>172</v>
      </c>
      <c r="SJX312" s="30" t="s">
        <v>172</v>
      </c>
      <c r="SJY312" s="30" t="s">
        <v>172</v>
      </c>
      <c r="SJZ312" s="30" t="s">
        <v>172</v>
      </c>
      <c r="SKA312" s="30" t="s">
        <v>172</v>
      </c>
      <c r="SKB312" s="30" t="s">
        <v>172</v>
      </c>
      <c r="SKC312" s="30" t="s">
        <v>172</v>
      </c>
      <c r="SKD312" s="30" t="s">
        <v>172</v>
      </c>
      <c r="SKE312" s="30" t="s">
        <v>172</v>
      </c>
      <c r="SKF312" s="30" t="s">
        <v>172</v>
      </c>
      <c r="SKG312" s="30" t="s">
        <v>172</v>
      </c>
      <c r="SKH312" s="30" t="s">
        <v>172</v>
      </c>
      <c r="SKI312" s="30" t="s">
        <v>172</v>
      </c>
      <c r="SKJ312" s="30" t="s">
        <v>172</v>
      </c>
      <c r="SKK312" s="30" t="s">
        <v>172</v>
      </c>
      <c r="SKL312" s="30" t="s">
        <v>172</v>
      </c>
      <c r="SKM312" s="30" t="s">
        <v>172</v>
      </c>
      <c r="SKN312" s="30" t="s">
        <v>172</v>
      </c>
      <c r="SKO312" s="30" t="s">
        <v>172</v>
      </c>
      <c r="SKP312" s="30" t="s">
        <v>172</v>
      </c>
      <c r="SKQ312" s="30" t="s">
        <v>172</v>
      </c>
      <c r="SKR312" s="30" t="s">
        <v>172</v>
      </c>
      <c r="SKS312" s="30" t="s">
        <v>172</v>
      </c>
      <c r="SKT312" s="30" t="s">
        <v>172</v>
      </c>
      <c r="SKU312" s="30" t="s">
        <v>172</v>
      </c>
      <c r="SKV312" s="30" t="s">
        <v>172</v>
      </c>
      <c r="SKW312" s="30" t="s">
        <v>172</v>
      </c>
      <c r="SKX312" s="30" t="s">
        <v>172</v>
      </c>
      <c r="SKY312" s="30" t="s">
        <v>172</v>
      </c>
      <c r="SKZ312" s="30" t="s">
        <v>172</v>
      </c>
      <c r="SLA312" s="30" t="s">
        <v>172</v>
      </c>
      <c r="SLB312" s="30" t="s">
        <v>172</v>
      </c>
      <c r="SLC312" s="30" t="s">
        <v>172</v>
      </c>
      <c r="SLD312" s="30" t="s">
        <v>172</v>
      </c>
      <c r="SLE312" s="30" t="s">
        <v>172</v>
      </c>
      <c r="SLF312" s="30" t="s">
        <v>172</v>
      </c>
      <c r="SLG312" s="30" t="s">
        <v>172</v>
      </c>
      <c r="SLH312" s="30" t="s">
        <v>172</v>
      </c>
      <c r="SLI312" s="30" t="s">
        <v>172</v>
      </c>
      <c r="SLJ312" s="30" t="s">
        <v>172</v>
      </c>
      <c r="SLK312" s="30" t="s">
        <v>172</v>
      </c>
      <c r="SLL312" s="30" t="s">
        <v>172</v>
      </c>
      <c r="SLM312" s="30" t="s">
        <v>172</v>
      </c>
      <c r="SLN312" s="30" t="s">
        <v>172</v>
      </c>
      <c r="SLO312" s="30" t="s">
        <v>172</v>
      </c>
      <c r="SLP312" s="30" t="s">
        <v>172</v>
      </c>
      <c r="SLQ312" s="30" t="s">
        <v>172</v>
      </c>
      <c r="SLR312" s="30" t="s">
        <v>172</v>
      </c>
      <c r="SLS312" s="30" t="s">
        <v>172</v>
      </c>
      <c r="SLT312" s="30" t="s">
        <v>172</v>
      </c>
      <c r="SLU312" s="30" t="s">
        <v>172</v>
      </c>
      <c r="SLV312" s="30" t="s">
        <v>172</v>
      </c>
      <c r="SLW312" s="30" t="s">
        <v>172</v>
      </c>
      <c r="SLX312" s="30" t="s">
        <v>172</v>
      </c>
      <c r="SLY312" s="30" t="s">
        <v>172</v>
      </c>
      <c r="SLZ312" s="30" t="s">
        <v>172</v>
      </c>
      <c r="SMA312" s="30" t="s">
        <v>172</v>
      </c>
      <c r="SMB312" s="30" t="s">
        <v>172</v>
      </c>
      <c r="SMC312" s="30" t="s">
        <v>172</v>
      </c>
      <c r="SMD312" s="30" t="s">
        <v>172</v>
      </c>
      <c r="SME312" s="30" t="s">
        <v>172</v>
      </c>
      <c r="SMF312" s="30" t="s">
        <v>172</v>
      </c>
      <c r="SMG312" s="30" t="s">
        <v>172</v>
      </c>
      <c r="SMH312" s="30" t="s">
        <v>172</v>
      </c>
      <c r="SMI312" s="30" t="s">
        <v>172</v>
      </c>
      <c r="SMJ312" s="30" t="s">
        <v>172</v>
      </c>
      <c r="SMK312" s="30" t="s">
        <v>172</v>
      </c>
      <c r="SML312" s="30" t="s">
        <v>172</v>
      </c>
      <c r="SMM312" s="30" t="s">
        <v>172</v>
      </c>
      <c r="SMN312" s="30" t="s">
        <v>172</v>
      </c>
      <c r="SMO312" s="30" t="s">
        <v>172</v>
      </c>
      <c r="SMP312" s="30" t="s">
        <v>172</v>
      </c>
      <c r="SMQ312" s="30" t="s">
        <v>172</v>
      </c>
      <c r="SMR312" s="30" t="s">
        <v>172</v>
      </c>
      <c r="SMS312" s="30" t="s">
        <v>172</v>
      </c>
      <c r="SMT312" s="30" t="s">
        <v>172</v>
      </c>
      <c r="SMU312" s="30" t="s">
        <v>172</v>
      </c>
      <c r="SMV312" s="30" t="s">
        <v>172</v>
      </c>
      <c r="SMW312" s="30" t="s">
        <v>172</v>
      </c>
      <c r="SMX312" s="30" t="s">
        <v>172</v>
      </c>
      <c r="SMY312" s="30" t="s">
        <v>172</v>
      </c>
      <c r="SMZ312" s="30" t="s">
        <v>172</v>
      </c>
      <c r="SNA312" s="30" t="s">
        <v>172</v>
      </c>
      <c r="SNB312" s="30" t="s">
        <v>172</v>
      </c>
      <c r="SNC312" s="30" t="s">
        <v>172</v>
      </c>
      <c r="SND312" s="30" t="s">
        <v>172</v>
      </c>
      <c r="SNE312" s="30" t="s">
        <v>172</v>
      </c>
      <c r="SNF312" s="30" t="s">
        <v>172</v>
      </c>
      <c r="SNG312" s="30" t="s">
        <v>172</v>
      </c>
      <c r="SNH312" s="30" t="s">
        <v>172</v>
      </c>
      <c r="SNI312" s="30" t="s">
        <v>172</v>
      </c>
      <c r="SNJ312" s="30" t="s">
        <v>172</v>
      </c>
      <c r="SNK312" s="30" t="s">
        <v>172</v>
      </c>
      <c r="SNL312" s="30" t="s">
        <v>172</v>
      </c>
      <c r="SNM312" s="30" t="s">
        <v>172</v>
      </c>
      <c r="SNN312" s="30" t="s">
        <v>172</v>
      </c>
      <c r="SNO312" s="30" t="s">
        <v>172</v>
      </c>
      <c r="SNP312" s="30" t="s">
        <v>172</v>
      </c>
      <c r="SNQ312" s="30" t="s">
        <v>172</v>
      </c>
      <c r="SNR312" s="30" t="s">
        <v>172</v>
      </c>
      <c r="SNS312" s="30" t="s">
        <v>172</v>
      </c>
      <c r="SNT312" s="30" t="s">
        <v>172</v>
      </c>
      <c r="SNU312" s="30" t="s">
        <v>172</v>
      </c>
      <c r="SNV312" s="30" t="s">
        <v>172</v>
      </c>
      <c r="SNW312" s="30" t="s">
        <v>172</v>
      </c>
      <c r="SNX312" s="30" t="s">
        <v>172</v>
      </c>
      <c r="SNY312" s="30" t="s">
        <v>172</v>
      </c>
      <c r="SNZ312" s="30" t="s">
        <v>172</v>
      </c>
      <c r="SOA312" s="30" t="s">
        <v>172</v>
      </c>
      <c r="SOB312" s="30" t="s">
        <v>172</v>
      </c>
      <c r="SOC312" s="30" t="s">
        <v>172</v>
      </c>
      <c r="SOD312" s="30" t="s">
        <v>172</v>
      </c>
      <c r="SOE312" s="30" t="s">
        <v>172</v>
      </c>
      <c r="SOF312" s="30" t="s">
        <v>172</v>
      </c>
      <c r="SOG312" s="30" t="s">
        <v>172</v>
      </c>
      <c r="SOH312" s="30" t="s">
        <v>172</v>
      </c>
      <c r="SOI312" s="30" t="s">
        <v>172</v>
      </c>
      <c r="SOJ312" s="30" t="s">
        <v>172</v>
      </c>
      <c r="SOK312" s="30" t="s">
        <v>172</v>
      </c>
      <c r="SOL312" s="30" t="s">
        <v>172</v>
      </c>
      <c r="SOM312" s="30" t="s">
        <v>172</v>
      </c>
      <c r="SON312" s="30" t="s">
        <v>172</v>
      </c>
      <c r="SOO312" s="30" t="s">
        <v>172</v>
      </c>
      <c r="SOP312" s="30" t="s">
        <v>172</v>
      </c>
      <c r="SOQ312" s="30" t="s">
        <v>172</v>
      </c>
      <c r="SOR312" s="30" t="s">
        <v>172</v>
      </c>
      <c r="SOS312" s="30" t="s">
        <v>172</v>
      </c>
      <c r="SOT312" s="30" t="s">
        <v>172</v>
      </c>
      <c r="SOU312" s="30" t="s">
        <v>172</v>
      </c>
      <c r="SOV312" s="30" t="s">
        <v>172</v>
      </c>
      <c r="SOW312" s="30" t="s">
        <v>172</v>
      </c>
      <c r="SOX312" s="30" t="s">
        <v>172</v>
      </c>
      <c r="SOY312" s="30" t="s">
        <v>172</v>
      </c>
      <c r="SOZ312" s="30" t="s">
        <v>172</v>
      </c>
      <c r="SPA312" s="30" t="s">
        <v>172</v>
      </c>
      <c r="SPB312" s="30" t="s">
        <v>172</v>
      </c>
      <c r="SPC312" s="30" t="s">
        <v>172</v>
      </c>
      <c r="SPD312" s="30" t="s">
        <v>172</v>
      </c>
      <c r="SPE312" s="30" t="s">
        <v>172</v>
      </c>
      <c r="SPF312" s="30" t="s">
        <v>172</v>
      </c>
      <c r="SPG312" s="30" t="s">
        <v>172</v>
      </c>
      <c r="SPH312" s="30" t="s">
        <v>172</v>
      </c>
      <c r="SPI312" s="30" t="s">
        <v>172</v>
      </c>
      <c r="SPJ312" s="30" t="s">
        <v>172</v>
      </c>
      <c r="SPK312" s="30" t="s">
        <v>172</v>
      </c>
      <c r="SPL312" s="30" t="s">
        <v>172</v>
      </c>
      <c r="SPM312" s="30" t="s">
        <v>172</v>
      </c>
      <c r="SPN312" s="30" t="s">
        <v>172</v>
      </c>
      <c r="SPO312" s="30" t="s">
        <v>172</v>
      </c>
      <c r="SPP312" s="30" t="s">
        <v>172</v>
      </c>
      <c r="SPQ312" s="30" t="s">
        <v>172</v>
      </c>
      <c r="SPR312" s="30" t="s">
        <v>172</v>
      </c>
      <c r="SPS312" s="30" t="s">
        <v>172</v>
      </c>
      <c r="SPT312" s="30" t="s">
        <v>172</v>
      </c>
      <c r="SPU312" s="30" t="s">
        <v>172</v>
      </c>
      <c r="SPV312" s="30" t="s">
        <v>172</v>
      </c>
      <c r="SPW312" s="30" t="s">
        <v>172</v>
      </c>
      <c r="SPX312" s="30" t="s">
        <v>172</v>
      </c>
      <c r="SPY312" s="30" t="s">
        <v>172</v>
      </c>
      <c r="SPZ312" s="30" t="s">
        <v>172</v>
      </c>
      <c r="SQA312" s="30" t="s">
        <v>172</v>
      </c>
      <c r="SQB312" s="30" t="s">
        <v>172</v>
      </c>
      <c r="SQC312" s="30" t="s">
        <v>172</v>
      </c>
      <c r="SQD312" s="30" t="s">
        <v>172</v>
      </c>
      <c r="SQE312" s="30" t="s">
        <v>172</v>
      </c>
      <c r="SQF312" s="30" t="s">
        <v>172</v>
      </c>
      <c r="SQG312" s="30" t="s">
        <v>172</v>
      </c>
      <c r="SQH312" s="30" t="s">
        <v>172</v>
      </c>
      <c r="SQI312" s="30" t="s">
        <v>172</v>
      </c>
      <c r="SQJ312" s="30" t="s">
        <v>172</v>
      </c>
      <c r="SQK312" s="30" t="s">
        <v>172</v>
      </c>
      <c r="SQL312" s="30" t="s">
        <v>172</v>
      </c>
      <c r="SQM312" s="30" t="s">
        <v>172</v>
      </c>
      <c r="SQN312" s="30" t="s">
        <v>172</v>
      </c>
      <c r="SQO312" s="30" t="s">
        <v>172</v>
      </c>
      <c r="SQP312" s="30" t="s">
        <v>172</v>
      </c>
      <c r="SQQ312" s="30" t="s">
        <v>172</v>
      </c>
      <c r="SQR312" s="30" t="s">
        <v>172</v>
      </c>
      <c r="SQS312" s="30" t="s">
        <v>172</v>
      </c>
      <c r="SQT312" s="30" t="s">
        <v>172</v>
      </c>
      <c r="SQU312" s="30" t="s">
        <v>172</v>
      </c>
      <c r="SQV312" s="30" t="s">
        <v>172</v>
      </c>
      <c r="SQW312" s="30" t="s">
        <v>172</v>
      </c>
      <c r="SQX312" s="30" t="s">
        <v>172</v>
      </c>
      <c r="SQY312" s="30" t="s">
        <v>172</v>
      </c>
      <c r="SQZ312" s="30" t="s">
        <v>172</v>
      </c>
      <c r="SRA312" s="30" t="s">
        <v>172</v>
      </c>
      <c r="SRB312" s="30" t="s">
        <v>172</v>
      </c>
      <c r="SRC312" s="30" t="s">
        <v>172</v>
      </c>
      <c r="SRD312" s="30" t="s">
        <v>172</v>
      </c>
      <c r="SRE312" s="30" t="s">
        <v>172</v>
      </c>
      <c r="SRF312" s="30" t="s">
        <v>172</v>
      </c>
      <c r="SRG312" s="30" t="s">
        <v>172</v>
      </c>
      <c r="SRH312" s="30" t="s">
        <v>172</v>
      </c>
      <c r="SRI312" s="30" t="s">
        <v>172</v>
      </c>
      <c r="SRJ312" s="30" t="s">
        <v>172</v>
      </c>
      <c r="SRK312" s="30" t="s">
        <v>172</v>
      </c>
      <c r="SRL312" s="30" t="s">
        <v>172</v>
      </c>
      <c r="SRM312" s="30" t="s">
        <v>172</v>
      </c>
      <c r="SRN312" s="30" t="s">
        <v>172</v>
      </c>
      <c r="SRO312" s="30" t="s">
        <v>172</v>
      </c>
      <c r="SRP312" s="30" t="s">
        <v>172</v>
      </c>
      <c r="SRQ312" s="30" t="s">
        <v>172</v>
      </c>
      <c r="SRR312" s="30" t="s">
        <v>172</v>
      </c>
      <c r="SRS312" s="30" t="s">
        <v>172</v>
      </c>
      <c r="SRT312" s="30" t="s">
        <v>172</v>
      </c>
      <c r="SRU312" s="30" t="s">
        <v>172</v>
      </c>
      <c r="SRV312" s="30" t="s">
        <v>172</v>
      </c>
      <c r="SRW312" s="30" t="s">
        <v>172</v>
      </c>
      <c r="SRX312" s="30" t="s">
        <v>172</v>
      </c>
      <c r="SRY312" s="30" t="s">
        <v>172</v>
      </c>
      <c r="SRZ312" s="30" t="s">
        <v>172</v>
      </c>
      <c r="SSA312" s="30" t="s">
        <v>172</v>
      </c>
      <c r="SSB312" s="30" t="s">
        <v>172</v>
      </c>
      <c r="SSC312" s="30" t="s">
        <v>172</v>
      </c>
      <c r="SSD312" s="30" t="s">
        <v>172</v>
      </c>
      <c r="SSE312" s="30" t="s">
        <v>172</v>
      </c>
      <c r="SSF312" s="30" t="s">
        <v>172</v>
      </c>
      <c r="SSG312" s="30" t="s">
        <v>172</v>
      </c>
      <c r="SSH312" s="30" t="s">
        <v>172</v>
      </c>
      <c r="SSI312" s="30" t="s">
        <v>172</v>
      </c>
      <c r="SSJ312" s="30" t="s">
        <v>172</v>
      </c>
      <c r="SSK312" s="30" t="s">
        <v>172</v>
      </c>
      <c r="SSL312" s="30" t="s">
        <v>172</v>
      </c>
      <c r="SSM312" s="30" t="s">
        <v>172</v>
      </c>
      <c r="SSN312" s="30" t="s">
        <v>172</v>
      </c>
      <c r="SSO312" s="30" t="s">
        <v>172</v>
      </c>
      <c r="SSP312" s="30" t="s">
        <v>172</v>
      </c>
      <c r="SSQ312" s="30" t="s">
        <v>172</v>
      </c>
      <c r="SSR312" s="30" t="s">
        <v>172</v>
      </c>
      <c r="SSS312" s="30" t="s">
        <v>172</v>
      </c>
      <c r="SST312" s="30" t="s">
        <v>172</v>
      </c>
      <c r="SSU312" s="30" t="s">
        <v>172</v>
      </c>
      <c r="SSV312" s="30" t="s">
        <v>172</v>
      </c>
      <c r="SSW312" s="30" t="s">
        <v>172</v>
      </c>
      <c r="SSX312" s="30" t="s">
        <v>172</v>
      </c>
      <c r="SSY312" s="30" t="s">
        <v>172</v>
      </c>
      <c r="SSZ312" s="30" t="s">
        <v>172</v>
      </c>
      <c r="STA312" s="30" t="s">
        <v>172</v>
      </c>
      <c r="STB312" s="30" t="s">
        <v>172</v>
      </c>
      <c r="STC312" s="30" t="s">
        <v>172</v>
      </c>
      <c r="STD312" s="30" t="s">
        <v>172</v>
      </c>
      <c r="STE312" s="30" t="s">
        <v>172</v>
      </c>
      <c r="STF312" s="30" t="s">
        <v>172</v>
      </c>
      <c r="STG312" s="30" t="s">
        <v>172</v>
      </c>
      <c r="STH312" s="30" t="s">
        <v>172</v>
      </c>
      <c r="STI312" s="30" t="s">
        <v>172</v>
      </c>
      <c r="STJ312" s="30" t="s">
        <v>172</v>
      </c>
      <c r="STK312" s="30" t="s">
        <v>172</v>
      </c>
      <c r="STL312" s="30" t="s">
        <v>172</v>
      </c>
      <c r="STM312" s="30" t="s">
        <v>172</v>
      </c>
      <c r="STN312" s="30" t="s">
        <v>172</v>
      </c>
      <c r="STO312" s="30" t="s">
        <v>172</v>
      </c>
      <c r="STP312" s="30" t="s">
        <v>172</v>
      </c>
      <c r="STQ312" s="30" t="s">
        <v>172</v>
      </c>
      <c r="STR312" s="30" t="s">
        <v>172</v>
      </c>
      <c r="STS312" s="30" t="s">
        <v>172</v>
      </c>
      <c r="STT312" s="30" t="s">
        <v>172</v>
      </c>
      <c r="STU312" s="30" t="s">
        <v>172</v>
      </c>
      <c r="STV312" s="30" t="s">
        <v>172</v>
      </c>
      <c r="STW312" s="30" t="s">
        <v>172</v>
      </c>
      <c r="STX312" s="30" t="s">
        <v>172</v>
      </c>
      <c r="STY312" s="30" t="s">
        <v>172</v>
      </c>
      <c r="STZ312" s="30" t="s">
        <v>172</v>
      </c>
      <c r="SUA312" s="30" t="s">
        <v>172</v>
      </c>
      <c r="SUB312" s="30" t="s">
        <v>172</v>
      </c>
      <c r="SUC312" s="30" t="s">
        <v>172</v>
      </c>
      <c r="SUD312" s="30" t="s">
        <v>172</v>
      </c>
      <c r="SUE312" s="30" t="s">
        <v>172</v>
      </c>
      <c r="SUF312" s="30" t="s">
        <v>172</v>
      </c>
      <c r="SUG312" s="30" t="s">
        <v>172</v>
      </c>
      <c r="SUH312" s="30" t="s">
        <v>172</v>
      </c>
      <c r="SUI312" s="30" t="s">
        <v>172</v>
      </c>
      <c r="SUJ312" s="30" t="s">
        <v>172</v>
      </c>
      <c r="SUK312" s="30" t="s">
        <v>172</v>
      </c>
      <c r="SUL312" s="30" t="s">
        <v>172</v>
      </c>
      <c r="SUM312" s="30" t="s">
        <v>172</v>
      </c>
      <c r="SUN312" s="30" t="s">
        <v>172</v>
      </c>
      <c r="SUO312" s="30" t="s">
        <v>172</v>
      </c>
      <c r="SUP312" s="30" t="s">
        <v>172</v>
      </c>
      <c r="SUQ312" s="30" t="s">
        <v>172</v>
      </c>
      <c r="SUR312" s="30" t="s">
        <v>172</v>
      </c>
      <c r="SUS312" s="30" t="s">
        <v>172</v>
      </c>
      <c r="SUT312" s="30" t="s">
        <v>172</v>
      </c>
      <c r="SUU312" s="30" t="s">
        <v>172</v>
      </c>
      <c r="SUV312" s="30" t="s">
        <v>172</v>
      </c>
      <c r="SUW312" s="30" t="s">
        <v>172</v>
      </c>
      <c r="SUX312" s="30" t="s">
        <v>172</v>
      </c>
      <c r="SUY312" s="30" t="s">
        <v>172</v>
      </c>
      <c r="SUZ312" s="30" t="s">
        <v>172</v>
      </c>
      <c r="SVA312" s="30" t="s">
        <v>172</v>
      </c>
      <c r="SVB312" s="30" t="s">
        <v>172</v>
      </c>
      <c r="SVC312" s="30" t="s">
        <v>172</v>
      </c>
      <c r="SVD312" s="30" t="s">
        <v>172</v>
      </c>
      <c r="SVE312" s="30" t="s">
        <v>172</v>
      </c>
      <c r="SVF312" s="30" t="s">
        <v>172</v>
      </c>
      <c r="SVG312" s="30" t="s">
        <v>172</v>
      </c>
      <c r="SVH312" s="30" t="s">
        <v>172</v>
      </c>
      <c r="SVI312" s="30" t="s">
        <v>172</v>
      </c>
      <c r="SVJ312" s="30" t="s">
        <v>172</v>
      </c>
      <c r="SVK312" s="30" t="s">
        <v>172</v>
      </c>
      <c r="SVL312" s="30" t="s">
        <v>172</v>
      </c>
      <c r="SVM312" s="30" t="s">
        <v>172</v>
      </c>
      <c r="SVN312" s="30" t="s">
        <v>172</v>
      </c>
      <c r="SVO312" s="30" t="s">
        <v>172</v>
      </c>
      <c r="SVP312" s="30" t="s">
        <v>172</v>
      </c>
      <c r="SVQ312" s="30" t="s">
        <v>172</v>
      </c>
      <c r="SVR312" s="30" t="s">
        <v>172</v>
      </c>
      <c r="SVS312" s="30" t="s">
        <v>172</v>
      </c>
      <c r="SVT312" s="30" t="s">
        <v>172</v>
      </c>
      <c r="SVU312" s="30" t="s">
        <v>172</v>
      </c>
      <c r="SVV312" s="30" t="s">
        <v>172</v>
      </c>
      <c r="SVW312" s="30" t="s">
        <v>172</v>
      </c>
      <c r="SVX312" s="30" t="s">
        <v>172</v>
      </c>
      <c r="SVY312" s="30" t="s">
        <v>172</v>
      </c>
      <c r="SVZ312" s="30" t="s">
        <v>172</v>
      </c>
      <c r="SWA312" s="30" t="s">
        <v>172</v>
      </c>
      <c r="SWB312" s="30" t="s">
        <v>172</v>
      </c>
      <c r="SWC312" s="30" t="s">
        <v>172</v>
      </c>
      <c r="SWD312" s="30" t="s">
        <v>172</v>
      </c>
      <c r="SWE312" s="30" t="s">
        <v>172</v>
      </c>
      <c r="SWF312" s="30" t="s">
        <v>172</v>
      </c>
      <c r="SWG312" s="30" t="s">
        <v>172</v>
      </c>
      <c r="SWH312" s="30" t="s">
        <v>172</v>
      </c>
      <c r="SWI312" s="30" t="s">
        <v>172</v>
      </c>
      <c r="SWJ312" s="30" t="s">
        <v>172</v>
      </c>
      <c r="SWK312" s="30" t="s">
        <v>172</v>
      </c>
      <c r="SWL312" s="30" t="s">
        <v>172</v>
      </c>
      <c r="SWM312" s="30" t="s">
        <v>172</v>
      </c>
      <c r="SWN312" s="30" t="s">
        <v>172</v>
      </c>
      <c r="SWO312" s="30" t="s">
        <v>172</v>
      </c>
      <c r="SWP312" s="30" t="s">
        <v>172</v>
      </c>
      <c r="SWQ312" s="30" t="s">
        <v>172</v>
      </c>
      <c r="SWR312" s="30" t="s">
        <v>172</v>
      </c>
      <c r="SWS312" s="30" t="s">
        <v>172</v>
      </c>
      <c r="SWT312" s="30" t="s">
        <v>172</v>
      </c>
      <c r="SWU312" s="30" t="s">
        <v>172</v>
      </c>
      <c r="SWV312" s="30" t="s">
        <v>172</v>
      </c>
      <c r="SWW312" s="30" t="s">
        <v>172</v>
      </c>
      <c r="SWX312" s="30" t="s">
        <v>172</v>
      </c>
      <c r="SWY312" s="30" t="s">
        <v>172</v>
      </c>
      <c r="SWZ312" s="30" t="s">
        <v>172</v>
      </c>
      <c r="SXA312" s="30" t="s">
        <v>172</v>
      </c>
      <c r="SXB312" s="30" t="s">
        <v>172</v>
      </c>
      <c r="SXC312" s="30" t="s">
        <v>172</v>
      </c>
      <c r="SXD312" s="30" t="s">
        <v>172</v>
      </c>
      <c r="SXE312" s="30" t="s">
        <v>172</v>
      </c>
      <c r="SXF312" s="30" t="s">
        <v>172</v>
      </c>
      <c r="SXG312" s="30" t="s">
        <v>172</v>
      </c>
      <c r="SXH312" s="30" t="s">
        <v>172</v>
      </c>
      <c r="SXI312" s="30" t="s">
        <v>172</v>
      </c>
      <c r="SXJ312" s="30" t="s">
        <v>172</v>
      </c>
      <c r="SXK312" s="30" t="s">
        <v>172</v>
      </c>
      <c r="SXL312" s="30" t="s">
        <v>172</v>
      </c>
      <c r="SXM312" s="30" t="s">
        <v>172</v>
      </c>
      <c r="SXN312" s="30" t="s">
        <v>172</v>
      </c>
      <c r="SXO312" s="30" t="s">
        <v>172</v>
      </c>
      <c r="SXP312" s="30" t="s">
        <v>172</v>
      </c>
      <c r="SXQ312" s="30" t="s">
        <v>172</v>
      </c>
      <c r="SXR312" s="30" t="s">
        <v>172</v>
      </c>
      <c r="SXS312" s="30" t="s">
        <v>172</v>
      </c>
      <c r="SXT312" s="30" t="s">
        <v>172</v>
      </c>
      <c r="SXU312" s="30" t="s">
        <v>172</v>
      </c>
      <c r="SXV312" s="30" t="s">
        <v>172</v>
      </c>
      <c r="SXW312" s="30" t="s">
        <v>172</v>
      </c>
      <c r="SXX312" s="30" t="s">
        <v>172</v>
      </c>
      <c r="SXY312" s="30" t="s">
        <v>172</v>
      </c>
      <c r="SXZ312" s="30" t="s">
        <v>172</v>
      </c>
      <c r="SYA312" s="30" t="s">
        <v>172</v>
      </c>
      <c r="SYB312" s="30" t="s">
        <v>172</v>
      </c>
      <c r="SYC312" s="30" t="s">
        <v>172</v>
      </c>
      <c r="SYD312" s="30" t="s">
        <v>172</v>
      </c>
      <c r="SYE312" s="30" t="s">
        <v>172</v>
      </c>
      <c r="SYF312" s="30" t="s">
        <v>172</v>
      </c>
      <c r="SYG312" s="30" t="s">
        <v>172</v>
      </c>
      <c r="SYH312" s="30" t="s">
        <v>172</v>
      </c>
      <c r="SYI312" s="30" t="s">
        <v>172</v>
      </c>
      <c r="SYJ312" s="30" t="s">
        <v>172</v>
      </c>
      <c r="SYK312" s="30" t="s">
        <v>172</v>
      </c>
      <c r="SYL312" s="30" t="s">
        <v>172</v>
      </c>
      <c r="SYM312" s="30" t="s">
        <v>172</v>
      </c>
      <c r="SYN312" s="30" t="s">
        <v>172</v>
      </c>
      <c r="SYO312" s="30" t="s">
        <v>172</v>
      </c>
      <c r="SYP312" s="30" t="s">
        <v>172</v>
      </c>
      <c r="SYQ312" s="30" t="s">
        <v>172</v>
      </c>
      <c r="SYR312" s="30" t="s">
        <v>172</v>
      </c>
      <c r="SYS312" s="30" t="s">
        <v>172</v>
      </c>
      <c r="SYT312" s="30" t="s">
        <v>172</v>
      </c>
      <c r="SYU312" s="30" t="s">
        <v>172</v>
      </c>
      <c r="SYV312" s="30" t="s">
        <v>172</v>
      </c>
      <c r="SYW312" s="30" t="s">
        <v>172</v>
      </c>
      <c r="SYX312" s="30" t="s">
        <v>172</v>
      </c>
      <c r="SYY312" s="30" t="s">
        <v>172</v>
      </c>
      <c r="SYZ312" s="30" t="s">
        <v>172</v>
      </c>
      <c r="SZA312" s="30" t="s">
        <v>172</v>
      </c>
      <c r="SZB312" s="30" t="s">
        <v>172</v>
      </c>
      <c r="SZC312" s="30" t="s">
        <v>172</v>
      </c>
      <c r="SZD312" s="30" t="s">
        <v>172</v>
      </c>
      <c r="SZE312" s="30" t="s">
        <v>172</v>
      </c>
      <c r="SZF312" s="30" t="s">
        <v>172</v>
      </c>
      <c r="SZG312" s="30" t="s">
        <v>172</v>
      </c>
      <c r="SZH312" s="30" t="s">
        <v>172</v>
      </c>
      <c r="SZI312" s="30" t="s">
        <v>172</v>
      </c>
      <c r="SZJ312" s="30" t="s">
        <v>172</v>
      </c>
      <c r="SZK312" s="30" t="s">
        <v>172</v>
      </c>
      <c r="SZL312" s="30" t="s">
        <v>172</v>
      </c>
      <c r="SZM312" s="30" t="s">
        <v>172</v>
      </c>
      <c r="SZN312" s="30" t="s">
        <v>172</v>
      </c>
      <c r="SZO312" s="30" t="s">
        <v>172</v>
      </c>
      <c r="SZP312" s="30" t="s">
        <v>172</v>
      </c>
      <c r="SZQ312" s="30" t="s">
        <v>172</v>
      </c>
      <c r="SZR312" s="30" t="s">
        <v>172</v>
      </c>
      <c r="SZS312" s="30" t="s">
        <v>172</v>
      </c>
      <c r="SZT312" s="30" t="s">
        <v>172</v>
      </c>
      <c r="SZU312" s="30" t="s">
        <v>172</v>
      </c>
      <c r="SZV312" s="30" t="s">
        <v>172</v>
      </c>
      <c r="SZW312" s="30" t="s">
        <v>172</v>
      </c>
      <c r="SZX312" s="30" t="s">
        <v>172</v>
      </c>
      <c r="SZY312" s="30" t="s">
        <v>172</v>
      </c>
      <c r="SZZ312" s="30" t="s">
        <v>172</v>
      </c>
      <c r="TAA312" s="30" t="s">
        <v>172</v>
      </c>
      <c r="TAB312" s="30" t="s">
        <v>172</v>
      </c>
      <c r="TAC312" s="30" t="s">
        <v>172</v>
      </c>
      <c r="TAD312" s="30" t="s">
        <v>172</v>
      </c>
      <c r="TAE312" s="30" t="s">
        <v>172</v>
      </c>
      <c r="TAF312" s="30" t="s">
        <v>172</v>
      </c>
      <c r="TAG312" s="30" t="s">
        <v>172</v>
      </c>
      <c r="TAH312" s="30" t="s">
        <v>172</v>
      </c>
      <c r="TAI312" s="30" t="s">
        <v>172</v>
      </c>
      <c r="TAJ312" s="30" t="s">
        <v>172</v>
      </c>
      <c r="TAK312" s="30" t="s">
        <v>172</v>
      </c>
      <c r="TAL312" s="30" t="s">
        <v>172</v>
      </c>
      <c r="TAM312" s="30" t="s">
        <v>172</v>
      </c>
      <c r="TAN312" s="30" t="s">
        <v>172</v>
      </c>
      <c r="TAO312" s="30" t="s">
        <v>172</v>
      </c>
      <c r="TAP312" s="30" t="s">
        <v>172</v>
      </c>
      <c r="TAQ312" s="30" t="s">
        <v>172</v>
      </c>
      <c r="TAR312" s="30" t="s">
        <v>172</v>
      </c>
      <c r="TAS312" s="30" t="s">
        <v>172</v>
      </c>
      <c r="TAT312" s="30" t="s">
        <v>172</v>
      </c>
      <c r="TAU312" s="30" t="s">
        <v>172</v>
      </c>
      <c r="TAV312" s="30" t="s">
        <v>172</v>
      </c>
      <c r="TAW312" s="30" t="s">
        <v>172</v>
      </c>
      <c r="TAX312" s="30" t="s">
        <v>172</v>
      </c>
      <c r="TAY312" s="30" t="s">
        <v>172</v>
      </c>
      <c r="TAZ312" s="30" t="s">
        <v>172</v>
      </c>
      <c r="TBA312" s="30" t="s">
        <v>172</v>
      </c>
      <c r="TBB312" s="30" t="s">
        <v>172</v>
      </c>
      <c r="TBC312" s="30" t="s">
        <v>172</v>
      </c>
      <c r="TBD312" s="30" t="s">
        <v>172</v>
      </c>
      <c r="TBE312" s="30" t="s">
        <v>172</v>
      </c>
      <c r="TBF312" s="30" t="s">
        <v>172</v>
      </c>
      <c r="TBG312" s="30" t="s">
        <v>172</v>
      </c>
      <c r="TBH312" s="30" t="s">
        <v>172</v>
      </c>
      <c r="TBI312" s="30" t="s">
        <v>172</v>
      </c>
      <c r="TBJ312" s="30" t="s">
        <v>172</v>
      </c>
      <c r="TBK312" s="30" t="s">
        <v>172</v>
      </c>
      <c r="TBL312" s="30" t="s">
        <v>172</v>
      </c>
      <c r="TBM312" s="30" t="s">
        <v>172</v>
      </c>
      <c r="TBN312" s="30" t="s">
        <v>172</v>
      </c>
      <c r="TBO312" s="30" t="s">
        <v>172</v>
      </c>
      <c r="TBP312" s="30" t="s">
        <v>172</v>
      </c>
      <c r="TBQ312" s="30" t="s">
        <v>172</v>
      </c>
      <c r="TBR312" s="30" t="s">
        <v>172</v>
      </c>
      <c r="TBS312" s="30" t="s">
        <v>172</v>
      </c>
      <c r="TBT312" s="30" t="s">
        <v>172</v>
      </c>
      <c r="TBU312" s="30" t="s">
        <v>172</v>
      </c>
      <c r="TBV312" s="30" t="s">
        <v>172</v>
      </c>
      <c r="TBW312" s="30" t="s">
        <v>172</v>
      </c>
      <c r="TBX312" s="30" t="s">
        <v>172</v>
      </c>
      <c r="TBY312" s="30" t="s">
        <v>172</v>
      </c>
      <c r="TBZ312" s="30" t="s">
        <v>172</v>
      </c>
      <c r="TCA312" s="30" t="s">
        <v>172</v>
      </c>
      <c r="TCB312" s="30" t="s">
        <v>172</v>
      </c>
      <c r="TCC312" s="30" t="s">
        <v>172</v>
      </c>
      <c r="TCD312" s="30" t="s">
        <v>172</v>
      </c>
      <c r="TCE312" s="30" t="s">
        <v>172</v>
      </c>
      <c r="TCF312" s="30" t="s">
        <v>172</v>
      </c>
      <c r="TCG312" s="30" t="s">
        <v>172</v>
      </c>
      <c r="TCH312" s="30" t="s">
        <v>172</v>
      </c>
      <c r="TCI312" s="30" t="s">
        <v>172</v>
      </c>
      <c r="TCJ312" s="30" t="s">
        <v>172</v>
      </c>
      <c r="TCK312" s="30" t="s">
        <v>172</v>
      </c>
      <c r="TCL312" s="30" t="s">
        <v>172</v>
      </c>
      <c r="TCM312" s="30" t="s">
        <v>172</v>
      </c>
      <c r="TCN312" s="30" t="s">
        <v>172</v>
      </c>
      <c r="TCO312" s="30" t="s">
        <v>172</v>
      </c>
      <c r="TCP312" s="30" t="s">
        <v>172</v>
      </c>
      <c r="TCQ312" s="30" t="s">
        <v>172</v>
      </c>
      <c r="TCR312" s="30" t="s">
        <v>172</v>
      </c>
      <c r="TCS312" s="30" t="s">
        <v>172</v>
      </c>
      <c r="TCT312" s="30" t="s">
        <v>172</v>
      </c>
      <c r="TCU312" s="30" t="s">
        <v>172</v>
      </c>
      <c r="TCV312" s="30" t="s">
        <v>172</v>
      </c>
      <c r="TCW312" s="30" t="s">
        <v>172</v>
      </c>
      <c r="TCX312" s="30" t="s">
        <v>172</v>
      </c>
      <c r="TCY312" s="30" t="s">
        <v>172</v>
      </c>
      <c r="TCZ312" s="30" t="s">
        <v>172</v>
      </c>
      <c r="TDA312" s="30" t="s">
        <v>172</v>
      </c>
      <c r="TDB312" s="30" t="s">
        <v>172</v>
      </c>
      <c r="TDC312" s="30" t="s">
        <v>172</v>
      </c>
      <c r="TDD312" s="30" t="s">
        <v>172</v>
      </c>
      <c r="TDE312" s="30" t="s">
        <v>172</v>
      </c>
      <c r="TDF312" s="30" t="s">
        <v>172</v>
      </c>
      <c r="TDG312" s="30" t="s">
        <v>172</v>
      </c>
      <c r="TDH312" s="30" t="s">
        <v>172</v>
      </c>
      <c r="TDI312" s="30" t="s">
        <v>172</v>
      </c>
      <c r="TDJ312" s="30" t="s">
        <v>172</v>
      </c>
      <c r="TDK312" s="30" t="s">
        <v>172</v>
      </c>
      <c r="TDL312" s="30" t="s">
        <v>172</v>
      </c>
      <c r="TDM312" s="30" t="s">
        <v>172</v>
      </c>
      <c r="TDN312" s="30" t="s">
        <v>172</v>
      </c>
      <c r="TDO312" s="30" t="s">
        <v>172</v>
      </c>
      <c r="TDP312" s="30" t="s">
        <v>172</v>
      </c>
      <c r="TDQ312" s="30" t="s">
        <v>172</v>
      </c>
      <c r="TDR312" s="30" t="s">
        <v>172</v>
      </c>
      <c r="TDS312" s="30" t="s">
        <v>172</v>
      </c>
      <c r="TDT312" s="30" t="s">
        <v>172</v>
      </c>
      <c r="TDU312" s="30" t="s">
        <v>172</v>
      </c>
      <c r="TDV312" s="30" t="s">
        <v>172</v>
      </c>
      <c r="TDW312" s="30" t="s">
        <v>172</v>
      </c>
      <c r="TDX312" s="30" t="s">
        <v>172</v>
      </c>
      <c r="TDY312" s="30" t="s">
        <v>172</v>
      </c>
      <c r="TDZ312" s="30" t="s">
        <v>172</v>
      </c>
      <c r="TEA312" s="30" t="s">
        <v>172</v>
      </c>
      <c r="TEB312" s="30" t="s">
        <v>172</v>
      </c>
      <c r="TEC312" s="30" t="s">
        <v>172</v>
      </c>
      <c r="TED312" s="30" t="s">
        <v>172</v>
      </c>
      <c r="TEE312" s="30" t="s">
        <v>172</v>
      </c>
      <c r="TEF312" s="30" t="s">
        <v>172</v>
      </c>
      <c r="TEG312" s="30" t="s">
        <v>172</v>
      </c>
      <c r="TEH312" s="30" t="s">
        <v>172</v>
      </c>
      <c r="TEI312" s="30" t="s">
        <v>172</v>
      </c>
      <c r="TEJ312" s="30" t="s">
        <v>172</v>
      </c>
      <c r="TEK312" s="30" t="s">
        <v>172</v>
      </c>
      <c r="TEL312" s="30" t="s">
        <v>172</v>
      </c>
      <c r="TEM312" s="30" t="s">
        <v>172</v>
      </c>
      <c r="TEN312" s="30" t="s">
        <v>172</v>
      </c>
      <c r="TEO312" s="30" t="s">
        <v>172</v>
      </c>
      <c r="TEP312" s="30" t="s">
        <v>172</v>
      </c>
      <c r="TEQ312" s="30" t="s">
        <v>172</v>
      </c>
      <c r="TER312" s="30" t="s">
        <v>172</v>
      </c>
      <c r="TES312" s="30" t="s">
        <v>172</v>
      </c>
      <c r="TET312" s="30" t="s">
        <v>172</v>
      </c>
      <c r="TEU312" s="30" t="s">
        <v>172</v>
      </c>
      <c r="TEV312" s="30" t="s">
        <v>172</v>
      </c>
      <c r="TEW312" s="30" t="s">
        <v>172</v>
      </c>
      <c r="TEX312" s="30" t="s">
        <v>172</v>
      </c>
      <c r="TEY312" s="30" t="s">
        <v>172</v>
      </c>
      <c r="TEZ312" s="30" t="s">
        <v>172</v>
      </c>
      <c r="TFA312" s="30" t="s">
        <v>172</v>
      </c>
      <c r="TFB312" s="30" t="s">
        <v>172</v>
      </c>
      <c r="TFC312" s="30" t="s">
        <v>172</v>
      </c>
      <c r="TFD312" s="30" t="s">
        <v>172</v>
      </c>
      <c r="TFE312" s="30" t="s">
        <v>172</v>
      </c>
      <c r="TFF312" s="30" t="s">
        <v>172</v>
      </c>
      <c r="TFG312" s="30" t="s">
        <v>172</v>
      </c>
      <c r="TFH312" s="30" t="s">
        <v>172</v>
      </c>
      <c r="TFI312" s="30" t="s">
        <v>172</v>
      </c>
      <c r="TFJ312" s="30" t="s">
        <v>172</v>
      </c>
      <c r="TFK312" s="30" t="s">
        <v>172</v>
      </c>
      <c r="TFL312" s="30" t="s">
        <v>172</v>
      </c>
      <c r="TFM312" s="30" t="s">
        <v>172</v>
      </c>
      <c r="TFN312" s="30" t="s">
        <v>172</v>
      </c>
      <c r="TFO312" s="30" t="s">
        <v>172</v>
      </c>
      <c r="TFP312" s="30" t="s">
        <v>172</v>
      </c>
      <c r="TFQ312" s="30" t="s">
        <v>172</v>
      </c>
      <c r="TFR312" s="30" t="s">
        <v>172</v>
      </c>
      <c r="TFS312" s="30" t="s">
        <v>172</v>
      </c>
      <c r="TFT312" s="30" t="s">
        <v>172</v>
      </c>
      <c r="TFU312" s="30" t="s">
        <v>172</v>
      </c>
      <c r="TFV312" s="30" t="s">
        <v>172</v>
      </c>
      <c r="TFW312" s="30" t="s">
        <v>172</v>
      </c>
      <c r="TFX312" s="30" t="s">
        <v>172</v>
      </c>
      <c r="TFY312" s="30" t="s">
        <v>172</v>
      </c>
      <c r="TFZ312" s="30" t="s">
        <v>172</v>
      </c>
      <c r="TGA312" s="30" t="s">
        <v>172</v>
      </c>
      <c r="TGB312" s="30" t="s">
        <v>172</v>
      </c>
      <c r="TGC312" s="30" t="s">
        <v>172</v>
      </c>
      <c r="TGD312" s="30" t="s">
        <v>172</v>
      </c>
      <c r="TGE312" s="30" t="s">
        <v>172</v>
      </c>
      <c r="TGF312" s="30" t="s">
        <v>172</v>
      </c>
      <c r="TGG312" s="30" t="s">
        <v>172</v>
      </c>
      <c r="TGH312" s="30" t="s">
        <v>172</v>
      </c>
      <c r="TGI312" s="30" t="s">
        <v>172</v>
      </c>
      <c r="TGJ312" s="30" t="s">
        <v>172</v>
      </c>
      <c r="TGK312" s="30" t="s">
        <v>172</v>
      </c>
      <c r="TGL312" s="30" t="s">
        <v>172</v>
      </c>
      <c r="TGM312" s="30" t="s">
        <v>172</v>
      </c>
      <c r="TGN312" s="30" t="s">
        <v>172</v>
      </c>
      <c r="TGO312" s="30" t="s">
        <v>172</v>
      </c>
      <c r="TGP312" s="30" t="s">
        <v>172</v>
      </c>
      <c r="TGQ312" s="30" t="s">
        <v>172</v>
      </c>
      <c r="TGR312" s="30" t="s">
        <v>172</v>
      </c>
      <c r="TGS312" s="30" t="s">
        <v>172</v>
      </c>
      <c r="TGT312" s="30" t="s">
        <v>172</v>
      </c>
      <c r="TGU312" s="30" t="s">
        <v>172</v>
      </c>
      <c r="TGV312" s="30" t="s">
        <v>172</v>
      </c>
      <c r="TGW312" s="30" t="s">
        <v>172</v>
      </c>
      <c r="TGX312" s="30" t="s">
        <v>172</v>
      </c>
      <c r="TGY312" s="30" t="s">
        <v>172</v>
      </c>
      <c r="TGZ312" s="30" t="s">
        <v>172</v>
      </c>
      <c r="THA312" s="30" t="s">
        <v>172</v>
      </c>
      <c r="THB312" s="30" t="s">
        <v>172</v>
      </c>
      <c r="THC312" s="30" t="s">
        <v>172</v>
      </c>
      <c r="THD312" s="30" t="s">
        <v>172</v>
      </c>
      <c r="THE312" s="30" t="s">
        <v>172</v>
      </c>
      <c r="THF312" s="30" t="s">
        <v>172</v>
      </c>
      <c r="THG312" s="30" t="s">
        <v>172</v>
      </c>
      <c r="THH312" s="30" t="s">
        <v>172</v>
      </c>
      <c r="THI312" s="30" t="s">
        <v>172</v>
      </c>
      <c r="THJ312" s="30" t="s">
        <v>172</v>
      </c>
      <c r="THK312" s="30" t="s">
        <v>172</v>
      </c>
      <c r="THL312" s="30" t="s">
        <v>172</v>
      </c>
      <c r="THM312" s="30" t="s">
        <v>172</v>
      </c>
      <c r="THN312" s="30" t="s">
        <v>172</v>
      </c>
      <c r="THO312" s="30" t="s">
        <v>172</v>
      </c>
      <c r="THP312" s="30" t="s">
        <v>172</v>
      </c>
      <c r="THQ312" s="30" t="s">
        <v>172</v>
      </c>
      <c r="THR312" s="30" t="s">
        <v>172</v>
      </c>
      <c r="THS312" s="30" t="s">
        <v>172</v>
      </c>
      <c r="THT312" s="30" t="s">
        <v>172</v>
      </c>
      <c r="THU312" s="30" t="s">
        <v>172</v>
      </c>
      <c r="THV312" s="30" t="s">
        <v>172</v>
      </c>
      <c r="THW312" s="30" t="s">
        <v>172</v>
      </c>
      <c r="THX312" s="30" t="s">
        <v>172</v>
      </c>
      <c r="THY312" s="30" t="s">
        <v>172</v>
      </c>
      <c r="THZ312" s="30" t="s">
        <v>172</v>
      </c>
      <c r="TIA312" s="30" t="s">
        <v>172</v>
      </c>
      <c r="TIB312" s="30" t="s">
        <v>172</v>
      </c>
      <c r="TIC312" s="30" t="s">
        <v>172</v>
      </c>
      <c r="TID312" s="30" t="s">
        <v>172</v>
      </c>
      <c r="TIE312" s="30" t="s">
        <v>172</v>
      </c>
      <c r="TIF312" s="30" t="s">
        <v>172</v>
      </c>
      <c r="TIG312" s="30" t="s">
        <v>172</v>
      </c>
      <c r="TIH312" s="30" t="s">
        <v>172</v>
      </c>
      <c r="TII312" s="30" t="s">
        <v>172</v>
      </c>
      <c r="TIJ312" s="30" t="s">
        <v>172</v>
      </c>
      <c r="TIK312" s="30" t="s">
        <v>172</v>
      </c>
      <c r="TIL312" s="30" t="s">
        <v>172</v>
      </c>
      <c r="TIM312" s="30" t="s">
        <v>172</v>
      </c>
      <c r="TIN312" s="30" t="s">
        <v>172</v>
      </c>
      <c r="TIO312" s="30" t="s">
        <v>172</v>
      </c>
      <c r="TIP312" s="30" t="s">
        <v>172</v>
      </c>
      <c r="TIQ312" s="30" t="s">
        <v>172</v>
      </c>
      <c r="TIR312" s="30" t="s">
        <v>172</v>
      </c>
      <c r="TIS312" s="30" t="s">
        <v>172</v>
      </c>
      <c r="TIT312" s="30" t="s">
        <v>172</v>
      </c>
      <c r="TIU312" s="30" t="s">
        <v>172</v>
      </c>
      <c r="TIV312" s="30" t="s">
        <v>172</v>
      </c>
      <c r="TIW312" s="30" t="s">
        <v>172</v>
      </c>
      <c r="TIX312" s="30" t="s">
        <v>172</v>
      </c>
      <c r="TIY312" s="30" t="s">
        <v>172</v>
      </c>
      <c r="TIZ312" s="30" t="s">
        <v>172</v>
      </c>
      <c r="TJA312" s="30" t="s">
        <v>172</v>
      </c>
      <c r="TJB312" s="30" t="s">
        <v>172</v>
      </c>
      <c r="TJC312" s="30" t="s">
        <v>172</v>
      </c>
      <c r="TJD312" s="30" t="s">
        <v>172</v>
      </c>
      <c r="TJE312" s="30" t="s">
        <v>172</v>
      </c>
      <c r="TJF312" s="30" t="s">
        <v>172</v>
      </c>
      <c r="TJG312" s="30" t="s">
        <v>172</v>
      </c>
      <c r="TJH312" s="30" t="s">
        <v>172</v>
      </c>
      <c r="TJI312" s="30" t="s">
        <v>172</v>
      </c>
      <c r="TJJ312" s="30" t="s">
        <v>172</v>
      </c>
      <c r="TJK312" s="30" t="s">
        <v>172</v>
      </c>
      <c r="TJL312" s="30" t="s">
        <v>172</v>
      </c>
      <c r="TJM312" s="30" t="s">
        <v>172</v>
      </c>
      <c r="TJN312" s="30" t="s">
        <v>172</v>
      </c>
      <c r="TJO312" s="30" t="s">
        <v>172</v>
      </c>
      <c r="TJP312" s="30" t="s">
        <v>172</v>
      </c>
      <c r="TJQ312" s="30" t="s">
        <v>172</v>
      </c>
      <c r="TJR312" s="30" t="s">
        <v>172</v>
      </c>
      <c r="TJS312" s="30" t="s">
        <v>172</v>
      </c>
      <c r="TJT312" s="30" t="s">
        <v>172</v>
      </c>
      <c r="TJU312" s="30" t="s">
        <v>172</v>
      </c>
      <c r="TJV312" s="30" t="s">
        <v>172</v>
      </c>
      <c r="TJW312" s="30" t="s">
        <v>172</v>
      </c>
      <c r="TJX312" s="30" t="s">
        <v>172</v>
      </c>
      <c r="TJY312" s="30" t="s">
        <v>172</v>
      </c>
      <c r="TJZ312" s="30" t="s">
        <v>172</v>
      </c>
      <c r="TKA312" s="30" t="s">
        <v>172</v>
      </c>
      <c r="TKB312" s="30" t="s">
        <v>172</v>
      </c>
      <c r="TKC312" s="30" t="s">
        <v>172</v>
      </c>
      <c r="TKD312" s="30" t="s">
        <v>172</v>
      </c>
      <c r="TKE312" s="30" t="s">
        <v>172</v>
      </c>
      <c r="TKF312" s="30" t="s">
        <v>172</v>
      </c>
      <c r="TKG312" s="30" t="s">
        <v>172</v>
      </c>
      <c r="TKH312" s="30" t="s">
        <v>172</v>
      </c>
      <c r="TKI312" s="30" t="s">
        <v>172</v>
      </c>
      <c r="TKJ312" s="30" t="s">
        <v>172</v>
      </c>
      <c r="TKK312" s="30" t="s">
        <v>172</v>
      </c>
      <c r="TKL312" s="30" t="s">
        <v>172</v>
      </c>
      <c r="TKM312" s="30" t="s">
        <v>172</v>
      </c>
      <c r="TKN312" s="30" t="s">
        <v>172</v>
      </c>
      <c r="TKO312" s="30" t="s">
        <v>172</v>
      </c>
      <c r="TKP312" s="30" t="s">
        <v>172</v>
      </c>
      <c r="TKQ312" s="30" t="s">
        <v>172</v>
      </c>
      <c r="TKR312" s="30" t="s">
        <v>172</v>
      </c>
      <c r="TKS312" s="30" t="s">
        <v>172</v>
      </c>
      <c r="TKT312" s="30" t="s">
        <v>172</v>
      </c>
      <c r="TKU312" s="30" t="s">
        <v>172</v>
      </c>
      <c r="TKV312" s="30" t="s">
        <v>172</v>
      </c>
      <c r="TKW312" s="30" t="s">
        <v>172</v>
      </c>
      <c r="TKX312" s="30" t="s">
        <v>172</v>
      </c>
      <c r="TKY312" s="30" t="s">
        <v>172</v>
      </c>
      <c r="TKZ312" s="30" t="s">
        <v>172</v>
      </c>
      <c r="TLA312" s="30" t="s">
        <v>172</v>
      </c>
      <c r="TLB312" s="30" t="s">
        <v>172</v>
      </c>
      <c r="TLC312" s="30" t="s">
        <v>172</v>
      </c>
      <c r="TLD312" s="30" t="s">
        <v>172</v>
      </c>
      <c r="TLE312" s="30" t="s">
        <v>172</v>
      </c>
      <c r="TLF312" s="30" t="s">
        <v>172</v>
      </c>
      <c r="TLG312" s="30" t="s">
        <v>172</v>
      </c>
      <c r="TLH312" s="30" t="s">
        <v>172</v>
      </c>
      <c r="TLI312" s="30" t="s">
        <v>172</v>
      </c>
      <c r="TLJ312" s="30" t="s">
        <v>172</v>
      </c>
      <c r="TLK312" s="30" t="s">
        <v>172</v>
      </c>
      <c r="TLL312" s="30" t="s">
        <v>172</v>
      </c>
      <c r="TLM312" s="30" t="s">
        <v>172</v>
      </c>
      <c r="TLN312" s="30" t="s">
        <v>172</v>
      </c>
      <c r="TLO312" s="30" t="s">
        <v>172</v>
      </c>
      <c r="TLP312" s="30" t="s">
        <v>172</v>
      </c>
      <c r="TLQ312" s="30" t="s">
        <v>172</v>
      </c>
      <c r="TLR312" s="30" t="s">
        <v>172</v>
      </c>
      <c r="TLS312" s="30" t="s">
        <v>172</v>
      </c>
      <c r="TLT312" s="30" t="s">
        <v>172</v>
      </c>
      <c r="TLU312" s="30" t="s">
        <v>172</v>
      </c>
      <c r="TLV312" s="30" t="s">
        <v>172</v>
      </c>
      <c r="TLW312" s="30" t="s">
        <v>172</v>
      </c>
      <c r="TLX312" s="30" t="s">
        <v>172</v>
      </c>
      <c r="TLY312" s="30" t="s">
        <v>172</v>
      </c>
      <c r="TLZ312" s="30" t="s">
        <v>172</v>
      </c>
      <c r="TMA312" s="30" t="s">
        <v>172</v>
      </c>
      <c r="TMB312" s="30" t="s">
        <v>172</v>
      </c>
      <c r="TMC312" s="30" t="s">
        <v>172</v>
      </c>
      <c r="TMD312" s="30" t="s">
        <v>172</v>
      </c>
      <c r="TME312" s="30" t="s">
        <v>172</v>
      </c>
      <c r="TMF312" s="30" t="s">
        <v>172</v>
      </c>
      <c r="TMG312" s="30" t="s">
        <v>172</v>
      </c>
      <c r="TMH312" s="30" t="s">
        <v>172</v>
      </c>
      <c r="TMI312" s="30" t="s">
        <v>172</v>
      </c>
      <c r="TMJ312" s="30" t="s">
        <v>172</v>
      </c>
      <c r="TMK312" s="30" t="s">
        <v>172</v>
      </c>
      <c r="TML312" s="30" t="s">
        <v>172</v>
      </c>
      <c r="TMM312" s="30" t="s">
        <v>172</v>
      </c>
      <c r="TMN312" s="30" t="s">
        <v>172</v>
      </c>
      <c r="TMO312" s="30" t="s">
        <v>172</v>
      </c>
      <c r="TMP312" s="30" t="s">
        <v>172</v>
      </c>
      <c r="TMQ312" s="30" t="s">
        <v>172</v>
      </c>
      <c r="TMR312" s="30" t="s">
        <v>172</v>
      </c>
      <c r="TMS312" s="30" t="s">
        <v>172</v>
      </c>
      <c r="TMT312" s="30" t="s">
        <v>172</v>
      </c>
      <c r="TMU312" s="30" t="s">
        <v>172</v>
      </c>
      <c r="TMV312" s="30" t="s">
        <v>172</v>
      </c>
      <c r="TMW312" s="30" t="s">
        <v>172</v>
      </c>
      <c r="TMX312" s="30" t="s">
        <v>172</v>
      </c>
      <c r="TMY312" s="30" t="s">
        <v>172</v>
      </c>
      <c r="TMZ312" s="30" t="s">
        <v>172</v>
      </c>
      <c r="TNA312" s="30" t="s">
        <v>172</v>
      </c>
      <c r="TNB312" s="30" t="s">
        <v>172</v>
      </c>
      <c r="TNC312" s="30" t="s">
        <v>172</v>
      </c>
      <c r="TND312" s="30" t="s">
        <v>172</v>
      </c>
      <c r="TNE312" s="30" t="s">
        <v>172</v>
      </c>
      <c r="TNF312" s="30" t="s">
        <v>172</v>
      </c>
      <c r="TNG312" s="30" t="s">
        <v>172</v>
      </c>
      <c r="TNH312" s="30" t="s">
        <v>172</v>
      </c>
      <c r="TNI312" s="30" t="s">
        <v>172</v>
      </c>
      <c r="TNJ312" s="30" t="s">
        <v>172</v>
      </c>
      <c r="TNK312" s="30" t="s">
        <v>172</v>
      </c>
      <c r="TNL312" s="30" t="s">
        <v>172</v>
      </c>
      <c r="TNM312" s="30" t="s">
        <v>172</v>
      </c>
      <c r="TNN312" s="30" t="s">
        <v>172</v>
      </c>
      <c r="TNO312" s="30" t="s">
        <v>172</v>
      </c>
      <c r="TNP312" s="30" t="s">
        <v>172</v>
      </c>
      <c r="TNQ312" s="30" t="s">
        <v>172</v>
      </c>
      <c r="TNR312" s="30" t="s">
        <v>172</v>
      </c>
      <c r="TNS312" s="30" t="s">
        <v>172</v>
      </c>
      <c r="TNT312" s="30" t="s">
        <v>172</v>
      </c>
      <c r="TNU312" s="30" t="s">
        <v>172</v>
      </c>
      <c r="TNV312" s="30" t="s">
        <v>172</v>
      </c>
      <c r="TNW312" s="30" t="s">
        <v>172</v>
      </c>
      <c r="TNX312" s="30" t="s">
        <v>172</v>
      </c>
      <c r="TNY312" s="30" t="s">
        <v>172</v>
      </c>
      <c r="TNZ312" s="30" t="s">
        <v>172</v>
      </c>
      <c r="TOA312" s="30" t="s">
        <v>172</v>
      </c>
      <c r="TOB312" s="30" t="s">
        <v>172</v>
      </c>
      <c r="TOC312" s="30" t="s">
        <v>172</v>
      </c>
      <c r="TOD312" s="30" t="s">
        <v>172</v>
      </c>
      <c r="TOE312" s="30" t="s">
        <v>172</v>
      </c>
      <c r="TOF312" s="30" t="s">
        <v>172</v>
      </c>
      <c r="TOG312" s="30" t="s">
        <v>172</v>
      </c>
      <c r="TOH312" s="30" t="s">
        <v>172</v>
      </c>
      <c r="TOI312" s="30" t="s">
        <v>172</v>
      </c>
      <c r="TOJ312" s="30" t="s">
        <v>172</v>
      </c>
      <c r="TOK312" s="30" t="s">
        <v>172</v>
      </c>
      <c r="TOL312" s="30" t="s">
        <v>172</v>
      </c>
      <c r="TOM312" s="30" t="s">
        <v>172</v>
      </c>
      <c r="TON312" s="30" t="s">
        <v>172</v>
      </c>
      <c r="TOO312" s="30" t="s">
        <v>172</v>
      </c>
      <c r="TOP312" s="30" t="s">
        <v>172</v>
      </c>
      <c r="TOQ312" s="30" t="s">
        <v>172</v>
      </c>
      <c r="TOR312" s="30" t="s">
        <v>172</v>
      </c>
      <c r="TOS312" s="30" t="s">
        <v>172</v>
      </c>
      <c r="TOT312" s="30" t="s">
        <v>172</v>
      </c>
      <c r="TOU312" s="30" t="s">
        <v>172</v>
      </c>
      <c r="TOV312" s="30" t="s">
        <v>172</v>
      </c>
      <c r="TOW312" s="30" t="s">
        <v>172</v>
      </c>
      <c r="TOX312" s="30" t="s">
        <v>172</v>
      </c>
      <c r="TOY312" s="30" t="s">
        <v>172</v>
      </c>
      <c r="TOZ312" s="30" t="s">
        <v>172</v>
      </c>
      <c r="TPA312" s="30" t="s">
        <v>172</v>
      </c>
      <c r="TPB312" s="30" t="s">
        <v>172</v>
      </c>
      <c r="TPC312" s="30" t="s">
        <v>172</v>
      </c>
      <c r="TPD312" s="30" t="s">
        <v>172</v>
      </c>
      <c r="TPE312" s="30" t="s">
        <v>172</v>
      </c>
      <c r="TPF312" s="30" t="s">
        <v>172</v>
      </c>
      <c r="TPG312" s="30" t="s">
        <v>172</v>
      </c>
      <c r="TPH312" s="30" t="s">
        <v>172</v>
      </c>
      <c r="TPI312" s="30" t="s">
        <v>172</v>
      </c>
      <c r="TPJ312" s="30" t="s">
        <v>172</v>
      </c>
      <c r="TPK312" s="30" t="s">
        <v>172</v>
      </c>
      <c r="TPL312" s="30" t="s">
        <v>172</v>
      </c>
      <c r="TPM312" s="30" t="s">
        <v>172</v>
      </c>
      <c r="TPN312" s="30" t="s">
        <v>172</v>
      </c>
      <c r="TPO312" s="30" t="s">
        <v>172</v>
      </c>
      <c r="TPP312" s="30" t="s">
        <v>172</v>
      </c>
      <c r="TPQ312" s="30" t="s">
        <v>172</v>
      </c>
      <c r="TPR312" s="30" t="s">
        <v>172</v>
      </c>
      <c r="TPS312" s="30" t="s">
        <v>172</v>
      </c>
      <c r="TPT312" s="30" t="s">
        <v>172</v>
      </c>
      <c r="TPU312" s="30" t="s">
        <v>172</v>
      </c>
      <c r="TPV312" s="30" t="s">
        <v>172</v>
      </c>
      <c r="TPW312" s="30" t="s">
        <v>172</v>
      </c>
      <c r="TPX312" s="30" t="s">
        <v>172</v>
      </c>
      <c r="TPY312" s="30" t="s">
        <v>172</v>
      </c>
      <c r="TPZ312" s="30" t="s">
        <v>172</v>
      </c>
      <c r="TQA312" s="30" t="s">
        <v>172</v>
      </c>
      <c r="TQB312" s="30" t="s">
        <v>172</v>
      </c>
      <c r="TQC312" s="30" t="s">
        <v>172</v>
      </c>
      <c r="TQD312" s="30" t="s">
        <v>172</v>
      </c>
      <c r="TQE312" s="30" t="s">
        <v>172</v>
      </c>
      <c r="TQF312" s="30" t="s">
        <v>172</v>
      </c>
      <c r="TQG312" s="30" t="s">
        <v>172</v>
      </c>
      <c r="TQH312" s="30" t="s">
        <v>172</v>
      </c>
      <c r="TQI312" s="30" t="s">
        <v>172</v>
      </c>
      <c r="TQJ312" s="30" t="s">
        <v>172</v>
      </c>
      <c r="TQK312" s="30" t="s">
        <v>172</v>
      </c>
      <c r="TQL312" s="30" t="s">
        <v>172</v>
      </c>
      <c r="TQM312" s="30" t="s">
        <v>172</v>
      </c>
      <c r="TQN312" s="30" t="s">
        <v>172</v>
      </c>
      <c r="TQO312" s="30" t="s">
        <v>172</v>
      </c>
      <c r="TQP312" s="30" t="s">
        <v>172</v>
      </c>
      <c r="TQQ312" s="30" t="s">
        <v>172</v>
      </c>
      <c r="TQR312" s="30" t="s">
        <v>172</v>
      </c>
      <c r="TQS312" s="30" t="s">
        <v>172</v>
      </c>
      <c r="TQT312" s="30" t="s">
        <v>172</v>
      </c>
      <c r="TQU312" s="30" t="s">
        <v>172</v>
      </c>
      <c r="TQV312" s="30" t="s">
        <v>172</v>
      </c>
      <c r="TQW312" s="30" t="s">
        <v>172</v>
      </c>
      <c r="TQX312" s="30" t="s">
        <v>172</v>
      </c>
      <c r="TQY312" s="30" t="s">
        <v>172</v>
      </c>
      <c r="TQZ312" s="30" t="s">
        <v>172</v>
      </c>
      <c r="TRA312" s="30" t="s">
        <v>172</v>
      </c>
      <c r="TRB312" s="30" t="s">
        <v>172</v>
      </c>
      <c r="TRC312" s="30" t="s">
        <v>172</v>
      </c>
      <c r="TRD312" s="30" t="s">
        <v>172</v>
      </c>
      <c r="TRE312" s="30" t="s">
        <v>172</v>
      </c>
      <c r="TRF312" s="30" t="s">
        <v>172</v>
      </c>
      <c r="TRG312" s="30" t="s">
        <v>172</v>
      </c>
      <c r="TRH312" s="30" t="s">
        <v>172</v>
      </c>
      <c r="TRI312" s="30" t="s">
        <v>172</v>
      </c>
      <c r="TRJ312" s="30" t="s">
        <v>172</v>
      </c>
      <c r="TRK312" s="30" t="s">
        <v>172</v>
      </c>
      <c r="TRL312" s="30" t="s">
        <v>172</v>
      </c>
      <c r="TRM312" s="30" t="s">
        <v>172</v>
      </c>
      <c r="TRN312" s="30" t="s">
        <v>172</v>
      </c>
      <c r="TRO312" s="30" t="s">
        <v>172</v>
      </c>
      <c r="TRP312" s="30" t="s">
        <v>172</v>
      </c>
      <c r="TRQ312" s="30" t="s">
        <v>172</v>
      </c>
      <c r="TRR312" s="30" t="s">
        <v>172</v>
      </c>
      <c r="TRS312" s="30" t="s">
        <v>172</v>
      </c>
      <c r="TRT312" s="30" t="s">
        <v>172</v>
      </c>
      <c r="TRU312" s="30" t="s">
        <v>172</v>
      </c>
      <c r="TRV312" s="30" t="s">
        <v>172</v>
      </c>
      <c r="TRW312" s="30" t="s">
        <v>172</v>
      </c>
      <c r="TRX312" s="30" t="s">
        <v>172</v>
      </c>
      <c r="TRY312" s="30" t="s">
        <v>172</v>
      </c>
      <c r="TRZ312" s="30" t="s">
        <v>172</v>
      </c>
      <c r="TSA312" s="30" t="s">
        <v>172</v>
      </c>
      <c r="TSB312" s="30" t="s">
        <v>172</v>
      </c>
      <c r="TSC312" s="30" t="s">
        <v>172</v>
      </c>
      <c r="TSD312" s="30" t="s">
        <v>172</v>
      </c>
      <c r="TSE312" s="30" t="s">
        <v>172</v>
      </c>
      <c r="TSF312" s="30" t="s">
        <v>172</v>
      </c>
      <c r="TSG312" s="30" t="s">
        <v>172</v>
      </c>
      <c r="TSH312" s="30" t="s">
        <v>172</v>
      </c>
      <c r="TSI312" s="30" t="s">
        <v>172</v>
      </c>
      <c r="TSJ312" s="30" t="s">
        <v>172</v>
      </c>
      <c r="TSK312" s="30" t="s">
        <v>172</v>
      </c>
      <c r="TSL312" s="30" t="s">
        <v>172</v>
      </c>
      <c r="TSM312" s="30" t="s">
        <v>172</v>
      </c>
      <c r="TSN312" s="30" t="s">
        <v>172</v>
      </c>
      <c r="TSO312" s="30" t="s">
        <v>172</v>
      </c>
      <c r="TSP312" s="30" t="s">
        <v>172</v>
      </c>
      <c r="TSQ312" s="30" t="s">
        <v>172</v>
      </c>
      <c r="TSR312" s="30" t="s">
        <v>172</v>
      </c>
      <c r="TSS312" s="30" t="s">
        <v>172</v>
      </c>
      <c r="TST312" s="30" t="s">
        <v>172</v>
      </c>
      <c r="TSU312" s="30" t="s">
        <v>172</v>
      </c>
      <c r="TSV312" s="30" t="s">
        <v>172</v>
      </c>
      <c r="TSW312" s="30" t="s">
        <v>172</v>
      </c>
      <c r="TSX312" s="30" t="s">
        <v>172</v>
      </c>
      <c r="TSY312" s="30" t="s">
        <v>172</v>
      </c>
      <c r="TSZ312" s="30" t="s">
        <v>172</v>
      </c>
      <c r="TTA312" s="30" t="s">
        <v>172</v>
      </c>
      <c r="TTB312" s="30" t="s">
        <v>172</v>
      </c>
      <c r="TTC312" s="30" t="s">
        <v>172</v>
      </c>
      <c r="TTD312" s="30" t="s">
        <v>172</v>
      </c>
      <c r="TTE312" s="30" t="s">
        <v>172</v>
      </c>
      <c r="TTF312" s="30" t="s">
        <v>172</v>
      </c>
      <c r="TTG312" s="30" t="s">
        <v>172</v>
      </c>
      <c r="TTH312" s="30" t="s">
        <v>172</v>
      </c>
      <c r="TTI312" s="30" t="s">
        <v>172</v>
      </c>
      <c r="TTJ312" s="30" t="s">
        <v>172</v>
      </c>
      <c r="TTK312" s="30" t="s">
        <v>172</v>
      </c>
      <c r="TTL312" s="30" t="s">
        <v>172</v>
      </c>
      <c r="TTM312" s="30" t="s">
        <v>172</v>
      </c>
      <c r="TTN312" s="30" t="s">
        <v>172</v>
      </c>
      <c r="TTO312" s="30" t="s">
        <v>172</v>
      </c>
      <c r="TTP312" s="30" t="s">
        <v>172</v>
      </c>
      <c r="TTQ312" s="30" t="s">
        <v>172</v>
      </c>
      <c r="TTR312" s="30" t="s">
        <v>172</v>
      </c>
      <c r="TTS312" s="30" t="s">
        <v>172</v>
      </c>
      <c r="TTT312" s="30" t="s">
        <v>172</v>
      </c>
      <c r="TTU312" s="30" t="s">
        <v>172</v>
      </c>
      <c r="TTV312" s="30" t="s">
        <v>172</v>
      </c>
      <c r="TTW312" s="30" t="s">
        <v>172</v>
      </c>
      <c r="TTX312" s="30" t="s">
        <v>172</v>
      </c>
      <c r="TTY312" s="30" t="s">
        <v>172</v>
      </c>
      <c r="TTZ312" s="30" t="s">
        <v>172</v>
      </c>
      <c r="TUA312" s="30" t="s">
        <v>172</v>
      </c>
      <c r="TUB312" s="30" t="s">
        <v>172</v>
      </c>
      <c r="TUC312" s="30" t="s">
        <v>172</v>
      </c>
      <c r="TUD312" s="30" t="s">
        <v>172</v>
      </c>
      <c r="TUE312" s="30" t="s">
        <v>172</v>
      </c>
      <c r="TUF312" s="30" t="s">
        <v>172</v>
      </c>
      <c r="TUG312" s="30" t="s">
        <v>172</v>
      </c>
      <c r="TUH312" s="30" t="s">
        <v>172</v>
      </c>
      <c r="TUI312" s="30" t="s">
        <v>172</v>
      </c>
      <c r="TUJ312" s="30" t="s">
        <v>172</v>
      </c>
      <c r="TUK312" s="30" t="s">
        <v>172</v>
      </c>
      <c r="TUL312" s="30" t="s">
        <v>172</v>
      </c>
      <c r="TUM312" s="30" t="s">
        <v>172</v>
      </c>
      <c r="TUN312" s="30" t="s">
        <v>172</v>
      </c>
      <c r="TUO312" s="30" t="s">
        <v>172</v>
      </c>
      <c r="TUP312" s="30" t="s">
        <v>172</v>
      </c>
      <c r="TUQ312" s="30" t="s">
        <v>172</v>
      </c>
      <c r="TUR312" s="30" t="s">
        <v>172</v>
      </c>
      <c r="TUS312" s="30" t="s">
        <v>172</v>
      </c>
      <c r="TUT312" s="30" t="s">
        <v>172</v>
      </c>
      <c r="TUU312" s="30" t="s">
        <v>172</v>
      </c>
      <c r="TUV312" s="30" t="s">
        <v>172</v>
      </c>
      <c r="TUW312" s="30" t="s">
        <v>172</v>
      </c>
      <c r="TUX312" s="30" t="s">
        <v>172</v>
      </c>
      <c r="TUY312" s="30" t="s">
        <v>172</v>
      </c>
      <c r="TUZ312" s="30" t="s">
        <v>172</v>
      </c>
      <c r="TVA312" s="30" t="s">
        <v>172</v>
      </c>
      <c r="TVB312" s="30" t="s">
        <v>172</v>
      </c>
      <c r="TVC312" s="30" t="s">
        <v>172</v>
      </c>
      <c r="TVD312" s="30" t="s">
        <v>172</v>
      </c>
      <c r="TVE312" s="30" t="s">
        <v>172</v>
      </c>
      <c r="TVF312" s="30" t="s">
        <v>172</v>
      </c>
      <c r="TVG312" s="30" t="s">
        <v>172</v>
      </c>
      <c r="TVH312" s="30" t="s">
        <v>172</v>
      </c>
      <c r="TVI312" s="30" t="s">
        <v>172</v>
      </c>
      <c r="TVJ312" s="30" t="s">
        <v>172</v>
      </c>
      <c r="TVK312" s="30" t="s">
        <v>172</v>
      </c>
      <c r="TVL312" s="30" t="s">
        <v>172</v>
      </c>
      <c r="TVM312" s="30" t="s">
        <v>172</v>
      </c>
      <c r="TVN312" s="30" t="s">
        <v>172</v>
      </c>
      <c r="TVO312" s="30" t="s">
        <v>172</v>
      </c>
      <c r="TVP312" s="30" t="s">
        <v>172</v>
      </c>
      <c r="TVQ312" s="30" t="s">
        <v>172</v>
      </c>
      <c r="TVR312" s="30" t="s">
        <v>172</v>
      </c>
      <c r="TVS312" s="30" t="s">
        <v>172</v>
      </c>
      <c r="TVT312" s="30" t="s">
        <v>172</v>
      </c>
      <c r="TVU312" s="30" t="s">
        <v>172</v>
      </c>
      <c r="TVV312" s="30" t="s">
        <v>172</v>
      </c>
      <c r="TVW312" s="30" t="s">
        <v>172</v>
      </c>
      <c r="TVX312" s="30" t="s">
        <v>172</v>
      </c>
      <c r="TVY312" s="30" t="s">
        <v>172</v>
      </c>
      <c r="TVZ312" s="30" t="s">
        <v>172</v>
      </c>
      <c r="TWA312" s="30" t="s">
        <v>172</v>
      </c>
      <c r="TWB312" s="30" t="s">
        <v>172</v>
      </c>
      <c r="TWC312" s="30" t="s">
        <v>172</v>
      </c>
      <c r="TWD312" s="30" t="s">
        <v>172</v>
      </c>
      <c r="TWE312" s="30" t="s">
        <v>172</v>
      </c>
      <c r="TWF312" s="30" t="s">
        <v>172</v>
      </c>
      <c r="TWG312" s="30" t="s">
        <v>172</v>
      </c>
      <c r="TWH312" s="30" t="s">
        <v>172</v>
      </c>
      <c r="TWI312" s="30" t="s">
        <v>172</v>
      </c>
      <c r="TWJ312" s="30" t="s">
        <v>172</v>
      </c>
      <c r="TWK312" s="30" t="s">
        <v>172</v>
      </c>
      <c r="TWL312" s="30" t="s">
        <v>172</v>
      </c>
      <c r="TWM312" s="30" t="s">
        <v>172</v>
      </c>
      <c r="TWN312" s="30" t="s">
        <v>172</v>
      </c>
      <c r="TWO312" s="30" t="s">
        <v>172</v>
      </c>
      <c r="TWP312" s="30" t="s">
        <v>172</v>
      </c>
      <c r="TWQ312" s="30" t="s">
        <v>172</v>
      </c>
      <c r="TWR312" s="30" t="s">
        <v>172</v>
      </c>
      <c r="TWS312" s="30" t="s">
        <v>172</v>
      </c>
      <c r="TWT312" s="30" t="s">
        <v>172</v>
      </c>
      <c r="TWU312" s="30" t="s">
        <v>172</v>
      </c>
      <c r="TWV312" s="30" t="s">
        <v>172</v>
      </c>
      <c r="TWW312" s="30" t="s">
        <v>172</v>
      </c>
      <c r="TWX312" s="30" t="s">
        <v>172</v>
      </c>
      <c r="TWY312" s="30" t="s">
        <v>172</v>
      </c>
      <c r="TWZ312" s="30" t="s">
        <v>172</v>
      </c>
      <c r="TXA312" s="30" t="s">
        <v>172</v>
      </c>
      <c r="TXB312" s="30" t="s">
        <v>172</v>
      </c>
      <c r="TXC312" s="30" t="s">
        <v>172</v>
      </c>
      <c r="TXD312" s="30" t="s">
        <v>172</v>
      </c>
      <c r="TXE312" s="30" t="s">
        <v>172</v>
      </c>
      <c r="TXF312" s="30" t="s">
        <v>172</v>
      </c>
      <c r="TXG312" s="30" t="s">
        <v>172</v>
      </c>
      <c r="TXH312" s="30" t="s">
        <v>172</v>
      </c>
      <c r="TXI312" s="30" t="s">
        <v>172</v>
      </c>
      <c r="TXJ312" s="30" t="s">
        <v>172</v>
      </c>
      <c r="TXK312" s="30" t="s">
        <v>172</v>
      </c>
      <c r="TXL312" s="30" t="s">
        <v>172</v>
      </c>
      <c r="TXM312" s="30" t="s">
        <v>172</v>
      </c>
      <c r="TXN312" s="30" t="s">
        <v>172</v>
      </c>
      <c r="TXO312" s="30" t="s">
        <v>172</v>
      </c>
      <c r="TXP312" s="30" t="s">
        <v>172</v>
      </c>
      <c r="TXQ312" s="30" t="s">
        <v>172</v>
      </c>
      <c r="TXR312" s="30" t="s">
        <v>172</v>
      </c>
      <c r="TXS312" s="30" t="s">
        <v>172</v>
      </c>
      <c r="TXT312" s="30" t="s">
        <v>172</v>
      </c>
      <c r="TXU312" s="30" t="s">
        <v>172</v>
      </c>
      <c r="TXV312" s="30" t="s">
        <v>172</v>
      </c>
      <c r="TXW312" s="30" t="s">
        <v>172</v>
      </c>
      <c r="TXX312" s="30" t="s">
        <v>172</v>
      </c>
      <c r="TXY312" s="30" t="s">
        <v>172</v>
      </c>
      <c r="TXZ312" s="30" t="s">
        <v>172</v>
      </c>
      <c r="TYA312" s="30" t="s">
        <v>172</v>
      </c>
      <c r="TYB312" s="30" t="s">
        <v>172</v>
      </c>
      <c r="TYC312" s="30" t="s">
        <v>172</v>
      </c>
      <c r="TYD312" s="30" t="s">
        <v>172</v>
      </c>
      <c r="TYE312" s="30" t="s">
        <v>172</v>
      </c>
      <c r="TYF312" s="30" t="s">
        <v>172</v>
      </c>
      <c r="TYG312" s="30" t="s">
        <v>172</v>
      </c>
      <c r="TYH312" s="30" t="s">
        <v>172</v>
      </c>
      <c r="TYI312" s="30" t="s">
        <v>172</v>
      </c>
      <c r="TYJ312" s="30" t="s">
        <v>172</v>
      </c>
      <c r="TYK312" s="30" t="s">
        <v>172</v>
      </c>
      <c r="TYL312" s="30" t="s">
        <v>172</v>
      </c>
      <c r="TYM312" s="30" t="s">
        <v>172</v>
      </c>
      <c r="TYN312" s="30" t="s">
        <v>172</v>
      </c>
      <c r="TYO312" s="30" t="s">
        <v>172</v>
      </c>
      <c r="TYP312" s="30" t="s">
        <v>172</v>
      </c>
      <c r="TYQ312" s="30" t="s">
        <v>172</v>
      </c>
      <c r="TYR312" s="30" t="s">
        <v>172</v>
      </c>
      <c r="TYS312" s="30" t="s">
        <v>172</v>
      </c>
      <c r="TYT312" s="30" t="s">
        <v>172</v>
      </c>
      <c r="TYU312" s="30" t="s">
        <v>172</v>
      </c>
      <c r="TYV312" s="30" t="s">
        <v>172</v>
      </c>
      <c r="TYW312" s="30" t="s">
        <v>172</v>
      </c>
      <c r="TYX312" s="30" t="s">
        <v>172</v>
      </c>
      <c r="TYY312" s="30" t="s">
        <v>172</v>
      </c>
      <c r="TYZ312" s="30" t="s">
        <v>172</v>
      </c>
      <c r="TZA312" s="30" t="s">
        <v>172</v>
      </c>
      <c r="TZB312" s="30" t="s">
        <v>172</v>
      </c>
      <c r="TZC312" s="30" t="s">
        <v>172</v>
      </c>
      <c r="TZD312" s="30" t="s">
        <v>172</v>
      </c>
      <c r="TZE312" s="30" t="s">
        <v>172</v>
      </c>
      <c r="TZF312" s="30" t="s">
        <v>172</v>
      </c>
      <c r="TZG312" s="30" t="s">
        <v>172</v>
      </c>
      <c r="TZH312" s="30" t="s">
        <v>172</v>
      </c>
      <c r="TZI312" s="30" t="s">
        <v>172</v>
      </c>
      <c r="TZJ312" s="30" t="s">
        <v>172</v>
      </c>
      <c r="TZK312" s="30" t="s">
        <v>172</v>
      </c>
      <c r="TZL312" s="30" t="s">
        <v>172</v>
      </c>
      <c r="TZM312" s="30" t="s">
        <v>172</v>
      </c>
      <c r="TZN312" s="30" t="s">
        <v>172</v>
      </c>
      <c r="TZO312" s="30" t="s">
        <v>172</v>
      </c>
      <c r="TZP312" s="30" t="s">
        <v>172</v>
      </c>
      <c r="TZQ312" s="30" t="s">
        <v>172</v>
      </c>
      <c r="TZR312" s="30" t="s">
        <v>172</v>
      </c>
      <c r="TZS312" s="30" t="s">
        <v>172</v>
      </c>
      <c r="TZT312" s="30" t="s">
        <v>172</v>
      </c>
      <c r="TZU312" s="30" t="s">
        <v>172</v>
      </c>
      <c r="TZV312" s="30" t="s">
        <v>172</v>
      </c>
      <c r="TZW312" s="30" t="s">
        <v>172</v>
      </c>
      <c r="TZX312" s="30" t="s">
        <v>172</v>
      </c>
      <c r="TZY312" s="30" t="s">
        <v>172</v>
      </c>
      <c r="TZZ312" s="30" t="s">
        <v>172</v>
      </c>
      <c r="UAA312" s="30" t="s">
        <v>172</v>
      </c>
      <c r="UAB312" s="30" t="s">
        <v>172</v>
      </c>
      <c r="UAC312" s="30" t="s">
        <v>172</v>
      </c>
      <c r="UAD312" s="30" t="s">
        <v>172</v>
      </c>
      <c r="UAE312" s="30" t="s">
        <v>172</v>
      </c>
      <c r="UAF312" s="30" t="s">
        <v>172</v>
      </c>
      <c r="UAG312" s="30" t="s">
        <v>172</v>
      </c>
      <c r="UAH312" s="30" t="s">
        <v>172</v>
      </c>
      <c r="UAI312" s="30" t="s">
        <v>172</v>
      </c>
      <c r="UAJ312" s="30" t="s">
        <v>172</v>
      </c>
      <c r="UAK312" s="30" t="s">
        <v>172</v>
      </c>
      <c r="UAL312" s="30" t="s">
        <v>172</v>
      </c>
      <c r="UAM312" s="30" t="s">
        <v>172</v>
      </c>
      <c r="UAN312" s="30" t="s">
        <v>172</v>
      </c>
      <c r="UAO312" s="30" t="s">
        <v>172</v>
      </c>
      <c r="UAP312" s="30" t="s">
        <v>172</v>
      </c>
      <c r="UAQ312" s="30" t="s">
        <v>172</v>
      </c>
      <c r="UAR312" s="30" t="s">
        <v>172</v>
      </c>
      <c r="UAS312" s="30" t="s">
        <v>172</v>
      </c>
      <c r="UAT312" s="30" t="s">
        <v>172</v>
      </c>
      <c r="UAU312" s="30" t="s">
        <v>172</v>
      </c>
      <c r="UAV312" s="30" t="s">
        <v>172</v>
      </c>
      <c r="UAW312" s="30" t="s">
        <v>172</v>
      </c>
      <c r="UAX312" s="30" t="s">
        <v>172</v>
      </c>
      <c r="UAY312" s="30" t="s">
        <v>172</v>
      </c>
      <c r="UAZ312" s="30" t="s">
        <v>172</v>
      </c>
      <c r="UBA312" s="30" t="s">
        <v>172</v>
      </c>
      <c r="UBB312" s="30" t="s">
        <v>172</v>
      </c>
      <c r="UBC312" s="30" t="s">
        <v>172</v>
      </c>
      <c r="UBD312" s="30" t="s">
        <v>172</v>
      </c>
      <c r="UBE312" s="30" t="s">
        <v>172</v>
      </c>
      <c r="UBF312" s="30" t="s">
        <v>172</v>
      </c>
      <c r="UBG312" s="30" t="s">
        <v>172</v>
      </c>
      <c r="UBH312" s="30" t="s">
        <v>172</v>
      </c>
      <c r="UBI312" s="30" t="s">
        <v>172</v>
      </c>
      <c r="UBJ312" s="30" t="s">
        <v>172</v>
      </c>
      <c r="UBK312" s="30" t="s">
        <v>172</v>
      </c>
      <c r="UBL312" s="30" t="s">
        <v>172</v>
      </c>
      <c r="UBM312" s="30" t="s">
        <v>172</v>
      </c>
      <c r="UBN312" s="30" t="s">
        <v>172</v>
      </c>
      <c r="UBO312" s="30" t="s">
        <v>172</v>
      </c>
      <c r="UBP312" s="30" t="s">
        <v>172</v>
      </c>
      <c r="UBQ312" s="30" t="s">
        <v>172</v>
      </c>
      <c r="UBR312" s="30" t="s">
        <v>172</v>
      </c>
      <c r="UBS312" s="30" t="s">
        <v>172</v>
      </c>
      <c r="UBT312" s="30" t="s">
        <v>172</v>
      </c>
      <c r="UBU312" s="30" t="s">
        <v>172</v>
      </c>
      <c r="UBV312" s="30" t="s">
        <v>172</v>
      </c>
      <c r="UBW312" s="30" t="s">
        <v>172</v>
      </c>
      <c r="UBX312" s="30" t="s">
        <v>172</v>
      </c>
      <c r="UBY312" s="30" t="s">
        <v>172</v>
      </c>
      <c r="UBZ312" s="30" t="s">
        <v>172</v>
      </c>
      <c r="UCA312" s="30" t="s">
        <v>172</v>
      </c>
      <c r="UCB312" s="30" t="s">
        <v>172</v>
      </c>
      <c r="UCC312" s="30" t="s">
        <v>172</v>
      </c>
      <c r="UCD312" s="30" t="s">
        <v>172</v>
      </c>
      <c r="UCE312" s="30" t="s">
        <v>172</v>
      </c>
      <c r="UCF312" s="30" t="s">
        <v>172</v>
      </c>
      <c r="UCG312" s="30" t="s">
        <v>172</v>
      </c>
      <c r="UCH312" s="30" t="s">
        <v>172</v>
      </c>
      <c r="UCI312" s="30" t="s">
        <v>172</v>
      </c>
      <c r="UCJ312" s="30" t="s">
        <v>172</v>
      </c>
      <c r="UCK312" s="30" t="s">
        <v>172</v>
      </c>
      <c r="UCL312" s="30" t="s">
        <v>172</v>
      </c>
      <c r="UCM312" s="30" t="s">
        <v>172</v>
      </c>
      <c r="UCN312" s="30" t="s">
        <v>172</v>
      </c>
      <c r="UCO312" s="30" t="s">
        <v>172</v>
      </c>
      <c r="UCP312" s="30" t="s">
        <v>172</v>
      </c>
      <c r="UCQ312" s="30" t="s">
        <v>172</v>
      </c>
      <c r="UCR312" s="30" t="s">
        <v>172</v>
      </c>
      <c r="UCS312" s="30" t="s">
        <v>172</v>
      </c>
      <c r="UCT312" s="30" t="s">
        <v>172</v>
      </c>
      <c r="UCU312" s="30" t="s">
        <v>172</v>
      </c>
      <c r="UCV312" s="30" t="s">
        <v>172</v>
      </c>
      <c r="UCW312" s="30" t="s">
        <v>172</v>
      </c>
      <c r="UCX312" s="30" t="s">
        <v>172</v>
      </c>
      <c r="UCY312" s="30" t="s">
        <v>172</v>
      </c>
      <c r="UCZ312" s="30" t="s">
        <v>172</v>
      </c>
      <c r="UDA312" s="30" t="s">
        <v>172</v>
      </c>
      <c r="UDB312" s="30" t="s">
        <v>172</v>
      </c>
      <c r="UDC312" s="30" t="s">
        <v>172</v>
      </c>
      <c r="UDD312" s="30" t="s">
        <v>172</v>
      </c>
      <c r="UDE312" s="30" t="s">
        <v>172</v>
      </c>
      <c r="UDF312" s="30" t="s">
        <v>172</v>
      </c>
      <c r="UDG312" s="30" t="s">
        <v>172</v>
      </c>
      <c r="UDH312" s="30" t="s">
        <v>172</v>
      </c>
      <c r="UDI312" s="30" t="s">
        <v>172</v>
      </c>
      <c r="UDJ312" s="30" t="s">
        <v>172</v>
      </c>
      <c r="UDK312" s="30" t="s">
        <v>172</v>
      </c>
      <c r="UDL312" s="30" t="s">
        <v>172</v>
      </c>
      <c r="UDM312" s="30" t="s">
        <v>172</v>
      </c>
      <c r="UDN312" s="30" t="s">
        <v>172</v>
      </c>
      <c r="UDO312" s="30" t="s">
        <v>172</v>
      </c>
      <c r="UDP312" s="30" t="s">
        <v>172</v>
      </c>
      <c r="UDQ312" s="30" t="s">
        <v>172</v>
      </c>
      <c r="UDR312" s="30" t="s">
        <v>172</v>
      </c>
      <c r="UDS312" s="30" t="s">
        <v>172</v>
      </c>
      <c r="UDT312" s="30" t="s">
        <v>172</v>
      </c>
      <c r="UDU312" s="30" t="s">
        <v>172</v>
      </c>
      <c r="UDV312" s="30" t="s">
        <v>172</v>
      </c>
      <c r="UDW312" s="30" t="s">
        <v>172</v>
      </c>
      <c r="UDX312" s="30" t="s">
        <v>172</v>
      </c>
      <c r="UDY312" s="30" t="s">
        <v>172</v>
      </c>
      <c r="UDZ312" s="30" t="s">
        <v>172</v>
      </c>
      <c r="UEA312" s="30" t="s">
        <v>172</v>
      </c>
      <c r="UEB312" s="30" t="s">
        <v>172</v>
      </c>
      <c r="UEC312" s="30" t="s">
        <v>172</v>
      </c>
      <c r="UED312" s="30" t="s">
        <v>172</v>
      </c>
      <c r="UEE312" s="30" t="s">
        <v>172</v>
      </c>
      <c r="UEF312" s="30" t="s">
        <v>172</v>
      </c>
      <c r="UEG312" s="30" t="s">
        <v>172</v>
      </c>
      <c r="UEH312" s="30" t="s">
        <v>172</v>
      </c>
      <c r="UEI312" s="30" t="s">
        <v>172</v>
      </c>
      <c r="UEJ312" s="30" t="s">
        <v>172</v>
      </c>
      <c r="UEK312" s="30" t="s">
        <v>172</v>
      </c>
      <c r="UEL312" s="30" t="s">
        <v>172</v>
      </c>
      <c r="UEM312" s="30" t="s">
        <v>172</v>
      </c>
      <c r="UEN312" s="30" t="s">
        <v>172</v>
      </c>
      <c r="UEO312" s="30" t="s">
        <v>172</v>
      </c>
      <c r="UEP312" s="30" t="s">
        <v>172</v>
      </c>
      <c r="UEQ312" s="30" t="s">
        <v>172</v>
      </c>
      <c r="UER312" s="30" t="s">
        <v>172</v>
      </c>
      <c r="UES312" s="30" t="s">
        <v>172</v>
      </c>
      <c r="UET312" s="30" t="s">
        <v>172</v>
      </c>
      <c r="UEU312" s="30" t="s">
        <v>172</v>
      </c>
      <c r="UEV312" s="30" t="s">
        <v>172</v>
      </c>
      <c r="UEW312" s="30" t="s">
        <v>172</v>
      </c>
      <c r="UEX312" s="30" t="s">
        <v>172</v>
      </c>
      <c r="UEY312" s="30" t="s">
        <v>172</v>
      </c>
      <c r="UEZ312" s="30" t="s">
        <v>172</v>
      </c>
      <c r="UFA312" s="30" t="s">
        <v>172</v>
      </c>
      <c r="UFB312" s="30" t="s">
        <v>172</v>
      </c>
      <c r="UFC312" s="30" t="s">
        <v>172</v>
      </c>
      <c r="UFD312" s="30" t="s">
        <v>172</v>
      </c>
      <c r="UFE312" s="30" t="s">
        <v>172</v>
      </c>
      <c r="UFF312" s="30" t="s">
        <v>172</v>
      </c>
      <c r="UFG312" s="30" t="s">
        <v>172</v>
      </c>
      <c r="UFH312" s="30" t="s">
        <v>172</v>
      </c>
      <c r="UFI312" s="30" t="s">
        <v>172</v>
      </c>
      <c r="UFJ312" s="30" t="s">
        <v>172</v>
      </c>
      <c r="UFK312" s="30" t="s">
        <v>172</v>
      </c>
      <c r="UFL312" s="30" t="s">
        <v>172</v>
      </c>
      <c r="UFM312" s="30" t="s">
        <v>172</v>
      </c>
      <c r="UFN312" s="30" t="s">
        <v>172</v>
      </c>
      <c r="UFO312" s="30" t="s">
        <v>172</v>
      </c>
      <c r="UFP312" s="30" t="s">
        <v>172</v>
      </c>
      <c r="UFQ312" s="30" t="s">
        <v>172</v>
      </c>
      <c r="UFR312" s="30" t="s">
        <v>172</v>
      </c>
      <c r="UFS312" s="30" t="s">
        <v>172</v>
      </c>
      <c r="UFT312" s="30" t="s">
        <v>172</v>
      </c>
      <c r="UFU312" s="30" t="s">
        <v>172</v>
      </c>
      <c r="UFV312" s="30" t="s">
        <v>172</v>
      </c>
      <c r="UFW312" s="30" t="s">
        <v>172</v>
      </c>
      <c r="UFX312" s="30" t="s">
        <v>172</v>
      </c>
      <c r="UFY312" s="30" t="s">
        <v>172</v>
      </c>
      <c r="UFZ312" s="30" t="s">
        <v>172</v>
      </c>
      <c r="UGA312" s="30" t="s">
        <v>172</v>
      </c>
      <c r="UGB312" s="30" t="s">
        <v>172</v>
      </c>
      <c r="UGC312" s="30" t="s">
        <v>172</v>
      </c>
      <c r="UGD312" s="30" t="s">
        <v>172</v>
      </c>
      <c r="UGE312" s="30" t="s">
        <v>172</v>
      </c>
      <c r="UGF312" s="30" t="s">
        <v>172</v>
      </c>
      <c r="UGG312" s="30" t="s">
        <v>172</v>
      </c>
      <c r="UGH312" s="30" t="s">
        <v>172</v>
      </c>
      <c r="UGI312" s="30" t="s">
        <v>172</v>
      </c>
      <c r="UGJ312" s="30" t="s">
        <v>172</v>
      </c>
      <c r="UGK312" s="30" t="s">
        <v>172</v>
      </c>
      <c r="UGL312" s="30" t="s">
        <v>172</v>
      </c>
      <c r="UGM312" s="30" t="s">
        <v>172</v>
      </c>
      <c r="UGN312" s="30" t="s">
        <v>172</v>
      </c>
      <c r="UGO312" s="30" t="s">
        <v>172</v>
      </c>
      <c r="UGP312" s="30" t="s">
        <v>172</v>
      </c>
      <c r="UGQ312" s="30" t="s">
        <v>172</v>
      </c>
      <c r="UGR312" s="30" t="s">
        <v>172</v>
      </c>
      <c r="UGS312" s="30" t="s">
        <v>172</v>
      </c>
      <c r="UGT312" s="30" t="s">
        <v>172</v>
      </c>
      <c r="UGU312" s="30" t="s">
        <v>172</v>
      </c>
      <c r="UGV312" s="30" t="s">
        <v>172</v>
      </c>
      <c r="UGW312" s="30" t="s">
        <v>172</v>
      </c>
      <c r="UGX312" s="30" t="s">
        <v>172</v>
      </c>
      <c r="UGY312" s="30" t="s">
        <v>172</v>
      </c>
      <c r="UGZ312" s="30" t="s">
        <v>172</v>
      </c>
      <c r="UHA312" s="30" t="s">
        <v>172</v>
      </c>
      <c r="UHB312" s="30" t="s">
        <v>172</v>
      </c>
      <c r="UHC312" s="30" t="s">
        <v>172</v>
      </c>
      <c r="UHD312" s="30" t="s">
        <v>172</v>
      </c>
      <c r="UHE312" s="30" t="s">
        <v>172</v>
      </c>
      <c r="UHF312" s="30" t="s">
        <v>172</v>
      </c>
      <c r="UHG312" s="30" t="s">
        <v>172</v>
      </c>
      <c r="UHH312" s="30" t="s">
        <v>172</v>
      </c>
      <c r="UHI312" s="30" t="s">
        <v>172</v>
      </c>
      <c r="UHJ312" s="30" t="s">
        <v>172</v>
      </c>
      <c r="UHK312" s="30" t="s">
        <v>172</v>
      </c>
      <c r="UHL312" s="30" t="s">
        <v>172</v>
      </c>
      <c r="UHM312" s="30" t="s">
        <v>172</v>
      </c>
      <c r="UHN312" s="30" t="s">
        <v>172</v>
      </c>
      <c r="UHO312" s="30" t="s">
        <v>172</v>
      </c>
      <c r="UHP312" s="30" t="s">
        <v>172</v>
      </c>
      <c r="UHQ312" s="30" t="s">
        <v>172</v>
      </c>
      <c r="UHR312" s="30" t="s">
        <v>172</v>
      </c>
      <c r="UHS312" s="30" t="s">
        <v>172</v>
      </c>
      <c r="UHT312" s="30" t="s">
        <v>172</v>
      </c>
      <c r="UHU312" s="30" t="s">
        <v>172</v>
      </c>
      <c r="UHV312" s="30" t="s">
        <v>172</v>
      </c>
      <c r="UHW312" s="30" t="s">
        <v>172</v>
      </c>
      <c r="UHX312" s="30" t="s">
        <v>172</v>
      </c>
      <c r="UHY312" s="30" t="s">
        <v>172</v>
      </c>
      <c r="UHZ312" s="30" t="s">
        <v>172</v>
      </c>
      <c r="UIA312" s="30" t="s">
        <v>172</v>
      </c>
      <c r="UIB312" s="30" t="s">
        <v>172</v>
      </c>
      <c r="UIC312" s="30" t="s">
        <v>172</v>
      </c>
      <c r="UID312" s="30" t="s">
        <v>172</v>
      </c>
      <c r="UIE312" s="30" t="s">
        <v>172</v>
      </c>
      <c r="UIF312" s="30" t="s">
        <v>172</v>
      </c>
      <c r="UIG312" s="30" t="s">
        <v>172</v>
      </c>
      <c r="UIH312" s="30" t="s">
        <v>172</v>
      </c>
      <c r="UII312" s="30" t="s">
        <v>172</v>
      </c>
      <c r="UIJ312" s="30" t="s">
        <v>172</v>
      </c>
      <c r="UIK312" s="30" t="s">
        <v>172</v>
      </c>
      <c r="UIL312" s="30" t="s">
        <v>172</v>
      </c>
      <c r="UIM312" s="30" t="s">
        <v>172</v>
      </c>
      <c r="UIN312" s="30" t="s">
        <v>172</v>
      </c>
      <c r="UIO312" s="30" t="s">
        <v>172</v>
      </c>
      <c r="UIP312" s="30" t="s">
        <v>172</v>
      </c>
      <c r="UIQ312" s="30" t="s">
        <v>172</v>
      </c>
      <c r="UIR312" s="30" t="s">
        <v>172</v>
      </c>
      <c r="UIS312" s="30" t="s">
        <v>172</v>
      </c>
      <c r="UIT312" s="30" t="s">
        <v>172</v>
      </c>
      <c r="UIU312" s="30" t="s">
        <v>172</v>
      </c>
      <c r="UIV312" s="30" t="s">
        <v>172</v>
      </c>
      <c r="UIW312" s="30" t="s">
        <v>172</v>
      </c>
      <c r="UIX312" s="30" t="s">
        <v>172</v>
      </c>
      <c r="UIY312" s="30" t="s">
        <v>172</v>
      </c>
      <c r="UIZ312" s="30" t="s">
        <v>172</v>
      </c>
      <c r="UJA312" s="30" t="s">
        <v>172</v>
      </c>
      <c r="UJB312" s="30" t="s">
        <v>172</v>
      </c>
      <c r="UJC312" s="30" t="s">
        <v>172</v>
      </c>
      <c r="UJD312" s="30" t="s">
        <v>172</v>
      </c>
      <c r="UJE312" s="30" t="s">
        <v>172</v>
      </c>
      <c r="UJF312" s="30" t="s">
        <v>172</v>
      </c>
      <c r="UJG312" s="30" t="s">
        <v>172</v>
      </c>
      <c r="UJH312" s="30" t="s">
        <v>172</v>
      </c>
      <c r="UJI312" s="30" t="s">
        <v>172</v>
      </c>
      <c r="UJJ312" s="30" t="s">
        <v>172</v>
      </c>
      <c r="UJK312" s="30" t="s">
        <v>172</v>
      </c>
      <c r="UJL312" s="30" t="s">
        <v>172</v>
      </c>
      <c r="UJM312" s="30" t="s">
        <v>172</v>
      </c>
      <c r="UJN312" s="30" t="s">
        <v>172</v>
      </c>
      <c r="UJO312" s="30" t="s">
        <v>172</v>
      </c>
      <c r="UJP312" s="30" t="s">
        <v>172</v>
      </c>
      <c r="UJQ312" s="30" t="s">
        <v>172</v>
      </c>
      <c r="UJR312" s="30" t="s">
        <v>172</v>
      </c>
      <c r="UJS312" s="30" t="s">
        <v>172</v>
      </c>
      <c r="UJT312" s="30" t="s">
        <v>172</v>
      </c>
      <c r="UJU312" s="30" t="s">
        <v>172</v>
      </c>
      <c r="UJV312" s="30" t="s">
        <v>172</v>
      </c>
      <c r="UJW312" s="30" t="s">
        <v>172</v>
      </c>
      <c r="UJX312" s="30" t="s">
        <v>172</v>
      </c>
      <c r="UJY312" s="30" t="s">
        <v>172</v>
      </c>
      <c r="UJZ312" s="30" t="s">
        <v>172</v>
      </c>
      <c r="UKA312" s="30" t="s">
        <v>172</v>
      </c>
      <c r="UKB312" s="30" t="s">
        <v>172</v>
      </c>
      <c r="UKC312" s="30" t="s">
        <v>172</v>
      </c>
      <c r="UKD312" s="30" t="s">
        <v>172</v>
      </c>
      <c r="UKE312" s="30" t="s">
        <v>172</v>
      </c>
      <c r="UKF312" s="30" t="s">
        <v>172</v>
      </c>
      <c r="UKG312" s="30" t="s">
        <v>172</v>
      </c>
      <c r="UKH312" s="30" t="s">
        <v>172</v>
      </c>
      <c r="UKI312" s="30" t="s">
        <v>172</v>
      </c>
      <c r="UKJ312" s="30" t="s">
        <v>172</v>
      </c>
      <c r="UKK312" s="30" t="s">
        <v>172</v>
      </c>
      <c r="UKL312" s="30" t="s">
        <v>172</v>
      </c>
      <c r="UKM312" s="30" t="s">
        <v>172</v>
      </c>
      <c r="UKN312" s="30" t="s">
        <v>172</v>
      </c>
      <c r="UKO312" s="30" t="s">
        <v>172</v>
      </c>
      <c r="UKP312" s="30" t="s">
        <v>172</v>
      </c>
      <c r="UKQ312" s="30" t="s">
        <v>172</v>
      </c>
      <c r="UKR312" s="30" t="s">
        <v>172</v>
      </c>
      <c r="UKS312" s="30" t="s">
        <v>172</v>
      </c>
      <c r="UKT312" s="30" t="s">
        <v>172</v>
      </c>
      <c r="UKU312" s="30" t="s">
        <v>172</v>
      </c>
      <c r="UKV312" s="30" t="s">
        <v>172</v>
      </c>
      <c r="UKW312" s="30" t="s">
        <v>172</v>
      </c>
      <c r="UKX312" s="30" t="s">
        <v>172</v>
      </c>
      <c r="UKY312" s="30" t="s">
        <v>172</v>
      </c>
      <c r="UKZ312" s="30" t="s">
        <v>172</v>
      </c>
      <c r="ULA312" s="30" t="s">
        <v>172</v>
      </c>
      <c r="ULB312" s="30" t="s">
        <v>172</v>
      </c>
      <c r="ULC312" s="30" t="s">
        <v>172</v>
      </c>
      <c r="ULD312" s="30" t="s">
        <v>172</v>
      </c>
      <c r="ULE312" s="30" t="s">
        <v>172</v>
      </c>
      <c r="ULF312" s="30" t="s">
        <v>172</v>
      </c>
      <c r="ULG312" s="30" t="s">
        <v>172</v>
      </c>
      <c r="ULH312" s="30" t="s">
        <v>172</v>
      </c>
      <c r="ULI312" s="30" t="s">
        <v>172</v>
      </c>
      <c r="ULJ312" s="30" t="s">
        <v>172</v>
      </c>
      <c r="ULK312" s="30" t="s">
        <v>172</v>
      </c>
      <c r="ULL312" s="30" t="s">
        <v>172</v>
      </c>
      <c r="ULM312" s="30" t="s">
        <v>172</v>
      </c>
      <c r="ULN312" s="30" t="s">
        <v>172</v>
      </c>
      <c r="ULO312" s="30" t="s">
        <v>172</v>
      </c>
      <c r="ULP312" s="30" t="s">
        <v>172</v>
      </c>
      <c r="ULQ312" s="30" t="s">
        <v>172</v>
      </c>
      <c r="ULR312" s="30" t="s">
        <v>172</v>
      </c>
      <c r="ULS312" s="30" t="s">
        <v>172</v>
      </c>
      <c r="ULT312" s="30" t="s">
        <v>172</v>
      </c>
      <c r="ULU312" s="30" t="s">
        <v>172</v>
      </c>
      <c r="ULV312" s="30" t="s">
        <v>172</v>
      </c>
      <c r="ULW312" s="30" t="s">
        <v>172</v>
      </c>
      <c r="ULX312" s="30" t="s">
        <v>172</v>
      </c>
      <c r="ULY312" s="30" t="s">
        <v>172</v>
      </c>
      <c r="ULZ312" s="30" t="s">
        <v>172</v>
      </c>
      <c r="UMA312" s="30" t="s">
        <v>172</v>
      </c>
      <c r="UMB312" s="30" t="s">
        <v>172</v>
      </c>
      <c r="UMC312" s="30" t="s">
        <v>172</v>
      </c>
      <c r="UMD312" s="30" t="s">
        <v>172</v>
      </c>
      <c r="UME312" s="30" t="s">
        <v>172</v>
      </c>
      <c r="UMF312" s="30" t="s">
        <v>172</v>
      </c>
      <c r="UMG312" s="30" t="s">
        <v>172</v>
      </c>
      <c r="UMH312" s="30" t="s">
        <v>172</v>
      </c>
      <c r="UMI312" s="30" t="s">
        <v>172</v>
      </c>
      <c r="UMJ312" s="30" t="s">
        <v>172</v>
      </c>
      <c r="UMK312" s="30" t="s">
        <v>172</v>
      </c>
      <c r="UML312" s="30" t="s">
        <v>172</v>
      </c>
      <c r="UMM312" s="30" t="s">
        <v>172</v>
      </c>
      <c r="UMN312" s="30" t="s">
        <v>172</v>
      </c>
      <c r="UMO312" s="30" t="s">
        <v>172</v>
      </c>
      <c r="UMP312" s="30" t="s">
        <v>172</v>
      </c>
      <c r="UMQ312" s="30" t="s">
        <v>172</v>
      </c>
      <c r="UMR312" s="30" t="s">
        <v>172</v>
      </c>
      <c r="UMS312" s="30" t="s">
        <v>172</v>
      </c>
      <c r="UMT312" s="30" t="s">
        <v>172</v>
      </c>
      <c r="UMU312" s="30" t="s">
        <v>172</v>
      </c>
      <c r="UMV312" s="30" t="s">
        <v>172</v>
      </c>
      <c r="UMW312" s="30" t="s">
        <v>172</v>
      </c>
      <c r="UMX312" s="30" t="s">
        <v>172</v>
      </c>
      <c r="UMY312" s="30" t="s">
        <v>172</v>
      </c>
      <c r="UMZ312" s="30" t="s">
        <v>172</v>
      </c>
      <c r="UNA312" s="30" t="s">
        <v>172</v>
      </c>
      <c r="UNB312" s="30" t="s">
        <v>172</v>
      </c>
      <c r="UNC312" s="30" t="s">
        <v>172</v>
      </c>
      <c r="UND312" s="30" t="s">
        <v>172</v>
      </c>
      <c r="UNE312" s="30" t="s">
        <v>172</v>
      </c>
      <c r="UNF312" s="30" t="s">
        <v>172</v>
      </c>
      <c r="UNG312" s="30" t="s">
        <v>172</v>
      </c>
      <c r="UNH312" s="30" t="s">
        <v>172</v>
      </c>
      <c r="UNI312" s="30" t="s">
        <v>172</v>
      </c>
      <c r="UNJ312" s="30" t="s">
        <v>172</v>
      </c>
      <c r="UNK312" s="30" t="s">
        <v>172</v>
      </c>
      <c r="UNL312" s="30" t="s">
        <v>172</v>
      </c>
      <c r="UNM312" s="30" t="s">
        <v>172</v>
      </c>
      <c r="UNN312" s="30" t="s">
        <v>172</v>
      </c>
      <c r="UNO312" s="30" t="s">
        <v>172</v>
      </c>
      <c r="UNP312" s="30" t="s">
        <v>172</v>
      </c>
      <c r="UNQ312" s="30" t="s">
        <v>172</v>
      </c>
      <c r="UNR312" s="30" t="s">
        <v>172</v>
      </c>
      <c r="UNS312" s="30" t="s">
        <v>172</v>
      </c>
      <c r="UNT312" s="30" t="s">
        <v>172</v>
      </c>
      <c r="UNU312" s="30" t="s">
        <v>172</v>
      </c>
      <c r="UNV312" s="30" t="s">
        <v>172</v>
      </c>
      <c r="UNW312" s="30" t="s">
        <v>172</v>
      </c>
      <c r="UNX312" s="30" t="s">
        <v>172</v>
      </c>
      <c r="UNY312" s="30" t="s">
        <v>172</v>
      </c>
      <c r="UNZ312" s="30" t="s">
        <v>172</v>
      </c>
      <c r="UOA312" s="30" t="s">
        <v>172</v>
      </c>
      <c r="UOB312" s="30" t="s">
        <v>172</v>
      </c>
      <c r="UOC312" s="30" t="s">
        <v>172</v>
      </c>
      <c r="UOD312" s="30" t="s">
        <v>172</v>
      </c>
      <c r="UOE312" s="30" t="s">
        <v>172</v>
      </c>
      <c r="UOF312" s="30" t="s">
        <v>172</v>
      </c>
      <c r="UOG312" s="30" t="s">
        <v>172</v>
      </c>
      <c r="UOH312" s="30" t="s">
        <v>172</v>
      </c>
      <c r="UOI312" s="30" t="s">
        <v>172</v>
      </c>
      <c r="UOJ312" s="30" t="s">
        <v>172</v>
      </c>
      <c r="UOK312" s="30" t="s">
        <v>172</v>
      </c>
      <c r="UOL312" s="30" t="s">
        <v>172</v>
      </c>
      <c r="UOM312" s="30" t="s">
        <v>172</v>
      </c>
      <c r="UON312" s="30" t="s">
        <v>172</v>
      </c>
      <c r="UOO312" s="30" t="s">
        <v>172</v>
      </c>
      <c r="UOP312" s="30" t="s">
        <v>172</v>
      </c>
      <c r="UOQ312" s="30" t="s">
        <v>172</v>
      </c>
      <c r="UOR312" s="30" t="s">
        <v>172</v>
      </c>
      <c r="UOS312" s="30" t="s">
        <v>172</v>
      </c>
      <c r="UOT312" s="30" t="s">
        <v>172</v>
      </c>
      <c r="UOU312" s="30" t="s">
        <v>172</v>
      </c>
      <c r="UOV312" s="30" t="s">
        <v>172</v>
      </c>
      <c r="UOW312" s="30" t="s">
        <v>172</v>
      </c>
      <c r="UOX312" s="30" t="s">
        <v>172</v>
      </c>
      <c r="UOY312" s="30" t="s">
        <v>172</v>
      </c>
      <c r="UOZ312" s="30" t="s">
        <v>172</v>
      </c>
      <c r="UPA312" s="30" t="s">
        <v>172</v>
      </c>
      <c r="UPB312" s="30" t="s">
        <v>172</v>
      </c>
      <c r="UPC312" s="30" t="s">
        <v>172</v>
      </c>
      <c r="UPD312" s="30" t="s">
        <v>172</v>
      </c>
      <c r="UPE312" s="30" t="s">
        <v>172</v>
      </c>
      <c r="UPF312" s="30" t="s">
        <v>172</v>
      </c>
      <c r="UPG312" s="30" t="s">
        <v>172</v>
      </c>
      <c r="UPH312" s="30" t="s">
        <v>172</v>
      </c>
      <c r="UPI312" s="30" t="s">
        <v>172</v>
      </c>
      <c r="UPJ312" s="30" t="s">
        <v>172</v>
      </c>
      <c r="UPK312" s="30" t="s">
        <v>172</v>
      </c>
      <c r="UPL312" s="30" t="s">
        <v>172</v>
      </c>
      <c r="UPM312" s="30" t="s">
        <v>172</v>
      </c>
      <c r="UPN312" s="30" t="s">
        <v>172</v>
      </c>
      <c r="UPO312" s="30" t="s">
        <v>172</v>
      </c>
      <c r="UPP312" s="30" t="s">
        <v>172</v>
      </c>
      <c r="UPQ312" s="30" t="s">
        <v>172</v>
      </c>
      <c r="UPR312" s="30" t="s">
        <v>172</v>
      </c>
      <c r="UPS312" s="30" t="s">
        <v>172</v>
      </c>
      <c r="UPT312" s="30" t="s">
        <v>172</v>
      </c>
      <c r="UPU312" s="30" t="s">
        <v>172</v>
      </c>
      <c r="UPV312" s="30" t="s">
        <v>172</v>
      </c>
      <c r="UPW312" s="30" t="s">
        <v>172</v>
      </c>
      <c r="UPX312" s="30" t="s">
        <v>172</v>
      </c>
      <c r="UPY312" s="30" t="s">
        <v>172</v>
      </c>
      <c r="UPZ312" s="30" t="s">
        <v>172</v>
      </c>
      <c r="UQA312" s="30" t="s">
        <v>172</v>
      </c>
      <c r="UQB312" s="30" t="s">
        <v>172</v>
      </c>
      <c r="UQC312" s="30" t="s">
        <v>172</v>
      </c>
      <c r="UQD312" s="30" t="s">
        <v>172</v>
      </c>
      <c r="UQE312" s="30" t="s">
        <v>172</v>
      </c>
      <c r="UQF312" s="30" t="s">
        <v>172</v>
      </c>
      <c r="UQG312" s="30" t="s">
        <v>172</v>
      </c>
      <c r="UQH312" s="30" t="s">
        <v>172</v>
      </c>
      <c r="UQI312" s="30" t="s">
        <v>172</v>
      </c>
      <c r="UQJ312" s="30" t="s">
        <v>172</v>
      </c>
      <c r="UQK312" s="30" t="s">
        <v>172</v>
      </c>
      <c r="UQL312" s="30" t="s">
        <v>172</v>
      </c>
      <c r="UQM312" s="30" t="s">
        <v>172</v>
      </c>
      <c r="UQN312" s="30" t="s">
        <v>172</v>
      </c>
      <c r="UQO312" s="30" t="s">
        <v>172</v>
      </c>
      <c r="UQP312" s="30" t="s">
        <v>172</v>
      </c>
      <c r="UQQ312" s="30" t="s">
        <v>172</v>
      </c>
      <c r="UQR312" s="30" t="s">
        <v>172</v>
      </c>
      <c r="UQS312" s="30" t="s">
        <v>172</v>
      </c>
      <c r="UQT312" s="30" t="s">
        <v>172</v>
      </c>
      <c r="UQU312" s="30" t="s">
        <v>172</v>
      </c>
      <c r="UQV312" s="30" t="s">
        <v>172</v>
      </c>
      <c r="UQW312" s="30" t="s">
        <v>172</v>
      </c>
      <c r="UQX312" s="30" t="s">
        <v>172</v>
      </c>
      <c r="UQY312" s="30" t="s">
        <v>172</v>
      </c>
      <c r="UQZ312" s="30" t="s">
        <v>172</v>
      </c>
      <c r="URA312" s="30" t="s">
        <v>172</v>
      </c>
      <c r="URB312" s="30" t="s">
        <v>172</v>
      </c>
      <c r="URC312" s="30" t="s">
        <v>172</v>
      </c>
      <c r="URD312" s="30" t="s">
        <v>172</v>
      </c>
      <c r="URE312" s="30" t="s">
        <v>172</v>
      </c>
      <c r="URF312" s="30" t="s">
        <v>172</v>
      </c>
      <c r="URG312" s="30" t="s">
        <v>172</v>
      </c>
      <c r="URH312" s="30" t="s">
        <v>172</v>
      </c>
      <c r="URI312" s="30" t="s">
        <v>172</v>
      </c>
      <c r="URJ312" s="30" t="s">
        <v>172</v>
      </c>
      <c r="URK312" s="30" t="s">
        <v>172</v>
      </c>
      <c r="URL312" s="30" t="s">
        <v>172</v>
      </c>
      <c r="URM312" s="30" t="s">
        <v>172</v>
      </c>
      <c r="URN312" s="30" t="s">
        <v>172</v>
      </c>
      <c r="URO312" s="30" t="s">
        <v>172</v>
      </c>
      <c r="URP312" s="30" t="s">
        <v>172</v>
      </c>
      <c r="URQ312" s="30" t="s">
        <v>172</v>
      </c>
      <c r="URR312" s="30" t="s">
        <v>172</v>
      </c>
      <c r="URS312" s="30" t="s">
        <v>172</v>
      </c>
      <c r="URT312" s="30" t="s">
        <v>172</v>
      </c>
      <c r="URU312" s="30" t="s">
        <v>172</v>
      </c>
      <c r="URV312" s="30" t="s">
        <v>172</v>
      </c>
      <c r="URW312" s="30" t="s">
        <v>172</v>
      </c>
      <c r="URX312" s="30" t="s">
        <v>172</v>
      </c>
      <c r="URY312" s="30" t="s">
        <v>172</v>
      </c>
      <c r="URZ312" s="30" t="s">
        <v>172</v>
      </c>
      <c r="USA312" s="30" t="s">
        <v>172</v>
      </c>
      <c r="USB312" s="30" t="s">
        <v>172</v>
      </c>
      <c r="USC312" s="30" t="s">
        <v>172</v>
      </c>
      <c r="USD312" s="30" t="s">
        <v>172</v>
      </c>
      <c r="USE312" s="30" t="s">
        <v>172</v>
      </c>
      <c r="USF312" s="30" t="s">
        <v>172</v>
      </c>
      <c r="USG312" s="30" t="s">
        <v>172</v>
      </c>
      <c r="USH312" s="30" t="s">
        <v>172</v>
      </c>
      <c r="USI312" s="30" t="s">
        <v>172</v>
      </c>
      <c r="USJ312" s="30" t="s">
        <v>172</v>
      </c>
      <c r="USK312" s="30" t="s">
        <v>172</v>
      </c>
      <c r="USL312" s="30" t="s">
        <v>172</v>
      </c>
      <c r="USM312" s="30" t="s">
        <v>172</v>
      </c>
      <c r="USN312" s="30" t="s">
        <v>172</v>
      </c>
      <c r="USO312" s="30" t="s">
        <v>172</v>
      </c>
      <c r="USP312" s="30" t="s">
        <v>172</v>
      </c>
      <c r="USQ312" s="30" t="s">
        <v>172</v>
      </c>
      <c r="USR312" s="30" t="s">
        <v>172</v>
      </c>
      <c r="USS312" s="30" t="s">
        <v>172</v>
      </c>
      <c r="UST312" s="30" t="s">
        <v>172</v>
      </c>
      <c r="USU312" s="30" t="s">
        <v>172</v>
      </c>
      <c r="USV312" s="30" t="s">
        <v>172</v>
      </c>
      <c r="USW312" s="30" t="s">
        <v>172</v>
      </c>
      <c r="USX312" s="30" t="s">
        <v>172</v>
      </c>
      <c r="USY312" s="30" t="s">
        <v>172</v>
      </c>
      <c r="USZ312" s="30" t="s">
        <v>172</v>
      </c>
      <c r="UTA312" s="30" t="s">
        <v>172</v>
      </c>
      <c r="UTB312" s="30" t="s">
        <v>172</v>
      </c>
      <c r="UTC312" s="30" t="s">
        <v>172</v>
      </c>
      <c r="UTD312" s="30" t="s">
        <v>172</v>
      </c>
      <c r="UTE312" s="30" t="s">
        <v>172</v>
      </c>
      <c r="UTF312" s="30" t="s">
        <v>172</v>
      </c>
      <c r="UTG312" s="30" t="s">
        <v>172</v>
      </c>
      <c r="UTH312" s="30" t="s">
        <v>172</v>
      </c>
      <c r="UTI312" s="30" t="s">
        <v>172</v>
      </c>
      <c r="UTJ312" s="30" t="s">
        <v>172</v>
      </c>
      <c r="UTK312" s="30" t="s">
        <v>172</v>
      </c>
      <c r="UTL312" s="30" t="s">
        <v>172</v>
      </c>
      <c r="UTM312" s="30" t="s">
        <v>172</v>
      </c>
      <c r="UTN312" s="30" t="s">
        <v>172</v>
      </c>
      <c r="UTO312" s="30" t="s">
        <v>172</v>
      </c>
      <c r="UTP312" s="30" t="s">
        <v>172</v>
      </c>
      <c r="UTQ312" s="30" t="s">
        <v>172</v>
      </c>
      <c r="UTR312" s="30" t="s">
        <v>172</v>
      </c>
      <c r="UTS312" s="30" t="s">
        <v>172</v>
      </c>
      <c r="UTT312" s="30" t="s">
        <v>172</v>
      </c>
      <c r="UTU312" s="30" t="s">
        <v>172</v>
      </c>
      <c r="UTV312" s="30" t="s">
        <v>172</v>
      </c>
      <c r="UTW312" s="30" t="s">
        <v>172</v>
      </c>
      <c r="UTX312" s="30" t="s">
        <v>172</v>
      </c>
      <c r="UTY312" s="30" t="s">
        <v>172</v>
      </c>
      <c r="UTZ312" s="30" t="s">
        <v>172</v>
      </c>
      <c r="UUA312" s="30" t="s">
        <v>172</v>
      </c>
      <c r="UUB312" s="30" t="s">
        <v>172</v>
      </c>
      <c r="UUC312" s="30" t="s">
        <v>172</v>
      </c>
      <c r="UUD312" s="30" t="s">
        <v>172</v>
      </c>
      <c r="UUE312" s="30" t="s">
        <v>172</v>
      </c>
      <c r="UUF312" s="30" t="s">
        <v>172</v>
      </c>
      <c r="UUG312" s="30" t="s">
        <v>172</v>
      </c>
      <c r="UUH312" s="30" t="s">
        <v>172</v>
      </c>
      <c r="UUI312" s="30" t="s">
        <v>172</v>
      </c>
      <c r="UUJ312" s="30" t="s">
        <v>172</v>
      </c>
      <c r="UUK312" s="30" t="s">
        <v>172</v>
      </c>
      <c r="UUL312" s="30" t="s">
        <v>172</v>
      </c>
      <c r="UUM312" s="30" t="s">
        <v>172</v>
      </c>
      <c r="UUN312" s="30" t="s">
        <v>172</v>
      </c>
      <c r="UUO312" s="30" t="s">
        <v>172</v>
      </c>
      <c r="UUP312" s="30" t="s">
        <v>172</v>
      </c>
      <c r="UUQ312" s="30" t="s">
        <v>172</v>
      </c>
      <c r="UUR312" s="30" t="s">
        <v>172</v>
      </c>
      <c r="UUS312" s="30" t="s">
        <v>172</v>
      </c>
      <c r="UUT312" s="30" t="s">
        <v>172</v>
      </c>
      <c r="UUU312" s="30" t="s">
        <v>172</v>
      </c>
      <c r="UUV312" s="30" t="s">
        <v>172</v>
      </c>
      <c r="UUW312" s="30" t="s">
        <v>172</v>
      </c>
      <c r="UUX312" s="30" t="s">
        <v>172</v>
      </c>
      <c r="UUY312" s="30" t="s">
        <v>172</v>
      </c>
      <c r="UUZ312" s="30" t="s">
        <v>172</v>
      </c>
      <c r="UVA312" s="30" t="s">
        <v>172</v>
      </c>
      <c r="UVB312" s="30" t="s">
        <v>172</v>
      </c>
      <c r="UVC312" s="30" t="s">
        <v>172</v>
      </c>
      <c r="UVD312" s="30" t="s">
        <v>172</v>
      </c>
      <c r="UVE312" s="30" t="s">
        <v>172</v>
      </c>
      <c r="UVF312" s="30" t="s">
        <v>172</v>
      </c>
      <c r="UVG312" s="30" t="s">
        <v>172</v>
      </c>
      <c r="UVH312" s="30" t="s">
        <v>172</v>
      </c>
      <c r="UVI312" s="30" t="s">
        <v>172</v>
      </c>
      <c r="UVJ312" s="30" t="s">
        <v>172</v>
      </c>
      <c r="UVK312" s="30" t="s">
        <v>172</v>
      </c>
      <c r="UVL312" s="30" t="s">
        <v>172</v>
      </c>
      <c r="UVM312" s="30" t="s">
        <v>172</v>
      </c>
      <c r="UVN312" s="30" t="s">
        <v>172</v>
      </c>
      <c r="UVO312" s="30" t="s">
        <v>172</v>
      </c>
      <c r="UVP312" s="30" t="s">
        <v>172</v>
      </c>
      <c r="UVQ312" s="30" t="s">
        <v>172</v>
      </c>
      <c r="UVR312" s="30" t="s">
        <v>172</v>
      </c>
      <c r="UVS312" s="30" t="s">
        <v>172</v>
      </c>
      <c r="UVT312" s="30" t="s">
        <v>172</v>
      </c>
      <c r="UVU312" s="30" t="s">
        <v>172</v>
      </c>
      <c r="UVV312" s="30" t="s">
        <v>172</v>
      </c>
      <c r="UVW312" s="30" t="s">
        <v>172</v>
      </c>
      <c r="UVX312" s="30" t="s">
        <v>172</v>
      </c>
      <c r="UVY312" s="30" t="s">
        <v>172</v>
      </c>
      <c r="UVZ312" s="30" t="s">
        <v>172</v>
      </c>
      <c r="UWA312" s="30" t="s">
        <v>172</v>
      </c>
      <c r="UWB312" s="30" t="s">
        <v>172</v>
      </c>
      <c r="UWC312" s="30" t="s">
        <v>172</v>
      </c>
      <c r="UWD312" s="30" t="s">
        <v>172</v>
      </c>
      <c r="UWE312" s="30" t="s">
        <v>172</v>
      </c>
      <c r="UWF312" s="30" t="s">
        <v>172</v>
      </c>
      <c r="UWG312" s="30" t="s">
        <v>172</v>
      </c>
      <c r="UWH312" s="30" t="s">
        <v>172</v>
      </c>
      <c r="UWI312" s="30" t="s">
        <v>172</v>
      </c>
      <c r="UWJ312" s="30" t="s">
        <v>172</v>
      </c>
      <c r="UWK312" s="30" t="s">
        <v>172</v>
      </c>
      <c r="UWL312" s="30" t="s">
        <v>172</v>
      </c>
      <c r="UWM312" s="30" t="s">
        <v>172</v>
      </c>
      <c r="UWN312" s="30" t="s">
        <v>172</v>
      </c>
      <c r="UWO312" s="30" t="s">
        <v>172</v>
      </c>
      <c r="UWP312" s="30" t="s">
        <v>172</v>
      </c>
      <c r="UWQ312" s="30" t="s">
        <v>172</v>
      </c>
      <c r="UWR312" s="30" t="s">
        <v>172</v>
      </c>
      <c r="UWS312" s="30" t="s">
        <v>172</v>
      </c>
      <c r="UWT312" s="30" t="s">
        <v>172</v>
      </c>
      <c r="UWU312" s="30" t="s">
        <v>172</v>
      </c>
      <c r="UWV312" s="30" t="s">
        <v>172</v>
      </c>
      <c r="UWW312" s="30" t="s">
        <v>172</v>
      </c>
      <c r="UWX312" s="30" t="s">
        <v>172</v>
      </c>
      <c r="UWY312" s="30" t="s">
        <v>172</v>
      </c>
      <c r="UWZ312" s="30" t="s">
        <v>172</v>
      </c>
      <c r="UXA312" s="30" t="s">
        <v>172</v>
      </c>
      <c r="UXB312" s="30" t="s">
        <v>172</v>
      </c>
      <c r="UXC312" s="30" t="s">
        <v>172</v>
      </c>
      <c r="UXD312" s="30" t="s">
        <v>172</v>
      </c>
      <c r="UXE312" s="30" t="s">
        <v>172</v>
      </c>
      <c r="UXF312" s="30" t="s">
        <v>172</v>
      </c>
      <c r="UXG312" s="30" t="s">
        <v>172</v>
      </c>
      <c r="UXH312" s="30" t="s">
        <v>172</v>
      </c>
      <c r="UXI312" s="30" t="s">
        <v>172</v>
      </c>
      <c r="UXJ312" s="30" t="s">
        <v>172</v>
      </c>
      <c r="UXK312" s="30" t="s">
        <v>172</v>
      </c>
      <c r="UXL312" s="30" t="s">
        <v>172</v>
      </c>
      <c r="UXM312" s="30" t="s">
        <v>172</v>
      </c>
      <c r="UXN312" s="30" t="s">
        <v>172</v>
      </c>
      <c r="UXO312" s="30" t="s">
        <v>172</v>
      </c>
      <c r="UXP312" s="30" t="s">
        <v>172</v>
      </c>
      <c r="UXQ312" s="30" t="s">
        <v>172</v>
      </c>
      <c r="UXR312" s="30" t="s">
        <v>172</v>
      </c>
      <c r="UXS312" s="30" t="s">
        <v>172</v>
      </c>
      <c r="UXT312" s="30" t="s">
        <v>172</v>
      </c>
      <c r="UXU312" s="30" t="s">
        <v>172</v>
      </c>
      <c r="UXV312" s="30" t="s">
        <v>172</v>
      </c>
      <c r="UXW312" s="30" t="s">
        <v>172</v>
      </c>
      <c r="UXX312" s="30" t="s">
        <v>172</v>
      </c>
      <c r="UXY312" s="30" t="s">
        <v>172</v>
      </c>
      <c r="UXZ312" s="30" t="s">
        <v>172</v>
      </c>
      <c r="UYA312" s="30" t="s">
        <v>172</v>
      </c>
      <c r="UYB312" s="30" t="s">
        <v>172</v>
      </c>
      <c r="UYC312" s="30" t="s">
        <v>172</v>
      </c>
      <c r="UYD312" s="30" t="s">
        <v>172</v>
      </c>
      <c r="UYE312" s="30" t="s">
        <v>172</v>
      </c>
      <c r="UYF312" s="30" t="s">
        <v>172</v>
      </c>
      <c r="UYG312" s="30" t="s">
        <v>172</v>
      </c>
      <c r="UYH312" s="30" t="s">
        <v>172</v>
      </c>
      <c r="UYI312" s="30" t="s">
        <v>172</v>
      </c>
      <c r="UYJ312" s="30" t="s">
        <v>172</v>
      </c>
      <c r="UYK312" s="30" t="s">
        <v>172</v>
      </c>
      <c r="UYL312" s="30" t="s">
        <v>172</v>
      </c>
      <c r="UYM312" s="30" t="s">
        <v>172</v>
      </c>
      <c r="UYN312" s="30" t="s">
        <v>172</v>
      </c>
      <c r="UYO312" s="30" t="s">
        <v>172</v>
      </c>
      <c r="UYP312" s="30" t="s">
        <v>172</v>
      </c>
      <c r="UYQ312" s="30" t="s">
        <v>172</v>
      </c>
      <c r="UYR312" s="30" t="s">
        <v>172</v>
      </c>
      <c r="UYS312" s="30" t="s">
        <v>172</v>
      </c>
      <c r="UYT312" s="30" t="s">
        <v>172</v>
      </c>
      <c r="UYU312" s="30" t="s">
        <v>172</v>
      </c>
      <c r="UYV312" s="30" t="s">
        <v>172</v>
      </c>
      <c r="UYW312" s="30" t="s">
        <v>172</v>
      </c>
      <c r="UYX312" s="30" t="s">
        <v>172</v>
      </c>
      <c r="UYY312" s="30" t="s">
        <v>172</v>
      </c>
      <c r="UYZ312" s="30" t="s">
        <v>172</v>
      </c>
      <c r="UZA312" s="30" t="s">
        <v>172</v>
      </c>
      <c r="UZB312" s="30" t="s">
        <v>172</v>
      </c>
      <c r="UZC312" s="30" t="s">
        <v>172</v>
      </c>
      <c r="UZD312" s="30" t="s">
        <v>172</v>
      </c>
      <c r="UZE312" s="30" t="s">
        <v>172</v>
      </c>
      <c r="UZF312" s="30" t="s">
        <v>172</v>
      </c>
      <c r="UZG312" s="30" t="s">
        <v>172</v>
      </c>
      <c r="UZH312" s="30" t="s">
        <v>172</v>
      </c>
      <c r="UZI312" s="30" t="s">
        <v>172</v>
      </c>
      <c r="UZJ312" s="30" t="s">
        <v>172</v>
      </c>
      <c r="UZK312" s="30" t="s">
        <v>172</v>
      </c>
      <c r="UZL312" s="30" t="s">
        <v>172</v>
      </c>
      <c r="UZM312" s="30" t="s">
        <v>172</v>
      </c>
      <c r="UZN312" s="30" t="s">
        <v>172</v>
      </c>
      <c r="UZO312" s="30" t="s">
        <v>172</v>
      </c>
      <c r="UZP312" s="30" t="s">
        <v>172</v>
      </c>
      <c r="UZQ312" s="30" t="s">
        <v>172</v>
      </c>
      <c r="UZR312" s="30" t="s">
        <v>172</v>
      </c>
      <c r="UZS312" s="30" t="s">
        <v>172</v>
      </c>
      <c r="UZT312" s="30" t="s">
        <v>172</v>
      </c>
      <c r="UZU312" s="30" t="s">
        <v>172</v>
      </c>
      <c r="UZV312" s="30" t="s">
        <v>172</v>
      </c>
      <c r="UZW312" s="30" t="s">
        <v>172</v>
      </c>
      <c r="UZX312" s="30" t="s">
        <v>172</v>
      </c>
      <c r="UZY312" s="30" t="s">
        <v>172</v>
      </c>
      <c r="UZZ312" s="30" t="s">
        <v>172</v>
      </c>
      <c r="VAA312" s="30" t="s">
        <v>172</v>
      </c>
      <c r="VAB312" s="30" t="s">
        <v>172</v>
      </c>
      <c r="VAC312" s="30" t="s">
        <v>172</v>
      </c>
      <c r="VAD312" s="30" t="s">
        <v>172</v>
      </c>
      <c r="VAE312" s="30" t="s">
        <v>172</v>
      </c>
      <c r="VAF312" s="30" t="s">
        <v>172</v>
      </c>
      <c r="VAG312" s="30" t="s">
        <v>172</v>
      </c>
      <c r="VAH312" s="30" t="s">
        <v>172</v>
      </c>
      <c r="VAI312" s="30" t="s">
        <v>172</v>
      </c>
      <c r="VAJ312" s="30" t="s">
        <v>172</v>
      </c>
      <c r="VAK312" s="30" t="s">
        <v>172</v>
      </c>
      <c r="VAL312" s="30" t="s">
        <v>172</v>
      </c>
      <c r="VAM312" s="30" t="s">
        <v>172</v>
      </c>
      <c r="VAN312" s="30" t="s">
        <v>172</v>
      </c>
      <c r="VAO312" s="30" t="s">
        <v>172</v>
      </c>
      <c r="VAP312" s="30" t="s">
        <v>172</v>
      </c>
      <c r="VAQ312" s="30" t="s">
        <v>172</v>
      </c>
      <c r="VAR312" s="30" t="s">
        <v>172</v>
      </c>
      <c r="VAS312" s="30" t="s">
        <v>172</v>
      </c>
      <c r="VAT312" s="30" t="s">
        <v>172</v>
      </c>
      <c r="VAU312" s="30" t="s">
        <v>172</v>
      </c>
      <c r="VAV312" s="30" t="s">
        <v>172</v>
      </c>
      <c r="VAW312" s="30" t="s">
        <v>172</v>
      </c>
      <c r="VAX312" s="30" t="s">
        <v>172</v>
      </c>
      <c r="VAY312" s="30" t="s">
        <v>172</v>
      </c>
      <c r="VAZ312" s="30" t="s">
        <v>172</v>
      </c>
      <c r="VBA312" s="30" t="s">
        <v>172</v>
      </c>
      <c r="VBB312" s="30" t="s">
        <v>172</v>
      </c>
      <c r="VBC312" s="30" t="s">
        <v>172</v>
      </c>
      <c r="VBD312" s="30" t="s">
        <v>172</v>
      </c>
      <c r="VBE312" s="30" t="s">
        <v>172</v>
      </c>
      <c r="VBF312" s="30" t="s">
        <v>172</v>
      </c>
      <c r="VBG312" s="30" t="s">
        <v>172</v>
      </c>
      <c r="VBH312" s="30" t="s">
        <v>172</v>
      </c>
      <c r="VBI312" s="30" t="s">
        <v>172</v>
      </c>
      <c r="VBJ312" s="30" t="s">
        <v>172</v>
      </c>
      <c r="VBK312" s="30" t="s">
        <v>172</v>
      </c>
      <c r="VBL312" s="30" t="s">
        <v>172</v>
      </c>
      <c r="VBM312" s="30" t="s">
        <v>172</v>
      </c>
      <c r="VBN312" s="30" t="s">
        <v>172</v>
      </c>
      <c r="VBO312" s="30" t="s">
        <v>172</v>
      </c>
      <c r="VBP312" s="30" t="s">
        <v>172</v>
      </c>
      <c r="VBQ312" s="30" t="s">
        <v>172</v>
      </c>
      <c r="VBR312" s="30" t="s">
        <v>172</v>
      </c>
      <c r="VBS312" s="30" t="s">
        <v>172</v>
      </c>
      <c r="VBT312" s="30" t="s">
        <v>172</v>
      </c>
      <c r="VBU312" s="30" t="s">
        <v>172</v>
      </c>
      <c r="VBV312" s="30" t="s">
        <v>172</v>
      </c>
      <c r="VBW312" s="30" t="s">
        <v>172</v>
      </c>
      <c r="VBX312" s="30" t="s">
        <v>172</v>
      </c>
      <c r="VBY312" s="30" t="s">
        <v>172</v>
      </c>
      <c r="VBZ312" s="30" t="s">
        <v>172</v>
      </c>
      <c r="VCA312" s="30" t="s">
        <v>172</v>
      </c>
      <c r="VCB312" s="30" t="s">
        <v>172</v>
      </c>
      <c r="VCC312" s="30" t="s">
        <v>172</v>
      </c>
      <c r="VCD312" s="30" t="s">
        <v>172</v>
      </c>
      <c r="VCE312" s="30" t="s">
        <v>172</v>
      </c>
      <c r="VCF312" s="30" t="s">
        <v>172</v>
      </c>
      <c r="VCG312" s="30" t="s">
        <v>172</v>
      </c>
      <c r="VCH312" s="30" t="s">
        <v>172</v>
      </c>
      <c r="VCI312" s="30" t="s">
        <v>172</v>
      </c>
      <c r="VCJ312" s="30" t="s">
        <v>172</v>
      </c>
      <c r="VCK312" s="30" t="s">
        <v>172</v>
      </c>
      <c r="VCL312" s="30" t="s">
        <v>172</v>
      </c>
      <c r="VCM312" s="30" t="s">
        <v>172</v>
      </c>
      <c r="VCN312" s="30" t="s">
        <v>172</v>
      </c>
      <c r="VCO312" s="30" t="s">
        <v>172</v>
      </c>
      <c r="VCP312" s="30" t="s">
        <v>172</v>
      </c>
      <c r="VCQ312" s="30" t="s">
        <v>172</v>
      </c>
      <c r="VCR312" s="30" t="s">
        <v>172</v>
      </c>
      <c r="VCS312" s="30" t="s">
        <v>172</v>
      </c>
      <c r="VCT312" s="30" t="s">
        <v>172</v>
      </c>
      <c r="VCU312" s="30" t="s">
        <v>172</v>
      </c>
      <c r="VCV312" s="30" t="s">
        <v>172</v>
      </c>
      <c r="VCW312" s="30" t="s">
        <v>172</v>
      </c>
      <c r="VCX312" s="30" t="s">
        <v>172</v>
      </c>
      <c r="VCY312" s="30" t="s">
        <v>172</v>
      </c>
      <c r="VCZ312" s="30" t="s">
        <v>172</v>
      </c>
      <c r="VDA312" s="30" t="s">
        <v>172</v>
      </c>
      <c r="VDB312" s="30" t="s">
        <v>172</v>
      </c>
      <c r="VDC312" s="30" t="s">
        <v>172</v>
      </c>
      <c r="VDD312" s="30" t="s">
        <v>172</v>
      </c>
      <c r="VDE312" s="30" t="s">
        <v>172</v>
      </c>
      <c r="VDF312" s="30" t="s">
        <v>172</v>
      </c>
      <c r="VDG312" s="30" t="s">
        <v>172</v>
      </c>
      <c r="VDH312" s="30" t="s">
        <v>172</v>
      </c>
      <c r="VDI312" s="30" t="s">
        <v>172</v>
      </c>
      <c r="VDJ312" s="30" t="s">
        <v>172</v>
      </c>
      <c r="VDK312" s="30" t="s">
        <v>172</v>
      </c>
      <c r="VDL312" s="30" t="s">
        <v>172</v>
      </c>
      <c r="VDM312" s="30" t="s">
        <v>172</v>
      </c>
      <c r="VDN312" s="30" t="s">
        <v>172</v>
      </c>
      <c r="VDO312" s="30" t="s">
        <v>172</v>
      </c>
      <c r="VDP312" s="30" t="s">
        <v>172</v>
      </c>
      <c r="VDQ312" s="30" t="s">
        <v>172</v>
      </c>
      <c r="VDR312" s="30" t="s">
        <v>172</v>
      </c>
      <c r="VDS312" s="30" t="s">
        <v>172</v>
      </c>
      <c r="VDT312" s="30" t="s">
        <v>172</v>
      </c>
      <c r="VDU312" s="30" t="s">
        <v>172</v>
      </c>
      <c r="VDV312" s="30" t="s">
        <v>172</v>
      </c>
      <c r="VDW312" s="30" t="s">
        <v>172</v>
      </c>
      <c r="VDX312" s="30" t="s">
        <v>172</v>
      </c>
      <c r="VDY312" s="30" t="s">
        <v>172</v>
      </c>
      <c r="VDZ312" s="30" t="s">
        <v>172</v>
      </c>
      <c r="VEA312" s="30" t="s">
        <v>172</v>
      </c>
      <c r="VEB312" s="30" t="s">
        <v>172</v>
      </c>
      <c r="VEC312" s="30" t="s">
        <v>172</v>
      </c>
      <c r="VED312" s="30" t="s">
        <v>172</v>
      </c>
      <c r="VEE312" s="30" t="s">
        <v>172</v>
      </c>
      <c r="VEF312" s="30" t="s">
        <v>172</v>
      </c>
      <c r="VEG312" s="30" t="s">
        <v>172</v>
      </c>
      <c r="VEH312" s="30" t="s">
        <v>172</v>
      </c>
      <c r="VEI312" s="30" t="s">
        <v>172</v>
      </c>
      <c r="VEJ312" s="30" t="s">
        <v>172</v>
      </c>
      <c r="VEK312" s="30" t="s">
        <v>172</v>
      </c>
      <c r="VEL312" s="30" t="s">
        <v>172</v>
      </c>
      <c r="VEM312" s="30" t="s">
        <v>172</v>
      </c>
      <c r="VEN312" s="30" t="s">
        <v>172</v>
      </c>
      <c r="VEO312" s="30" t="s">
        <v>172</v>
      </c>
      <c r="VEP312" s="30" t="s">
        <v>172</v>
      </c>
      <c r="VEQ312" s="30" t="s">
        <v>172</v>
      </c>
      <c r="VER312" s="30" t="s">
        <v>172</v>
      </c>
      <c r="VES312" s="30" t="s">
        <v>172</v>
      </c>
      <c r="VET312" s="30" t="s">
        <v>172</v>
      </c>
      <c r="VEU312" s="30" t="s">
        <v>172</v>
      </c>
      <c r="VEV312" s="30" t="s">
        <v>172</v>
      </c>
      <c r="VEW312" s="30" t="s">
        <v>172</v>
      </c>
      <c r="VEX312" s="30" t="s">
        <v>172</v>
      </c>
      <c r="VEY312" s="30" t="s">
        <v>172</v>
      </c>
      <c r="VEZ312" s="30" t="s">
        <v>172</v>
      </c>
      <c r="VFA312" s="30" t="s">
        <v>172</v>
      </c>
      <c r="VFB312" s="30" t="s">
        <v>172</v>
      </c>
      <c r="VFC312" s="30" t="s">
        <v>172</v>
      </c>
      <c r="VFD312" s="30" t="s">
        <v>172</v>
      </c>
      <c r="VFE312" s="30" t="s">
        <v>172</v>
      </c>
      <c r="VFF312" s="30" t="s">
        <v>172</v>
      </c>
      <c r="VFG312" s="30" t="s">
        <v>172</v>
      </c>
      <c r="VFH312" s="30" t="s">
        <v>172</v>
      </c>
      <c r="VFI312" s="30" t="s">
        <v>172</v>
      </c>
      <c r="VFJ312" s="30" t="s">
        <v>172</v>
      </c>
      <c r="VFK312" s="30" t="s">
        <v>172</v>
      </c>
      <c r="VFL312" s="30" t="s">
        <v>172</v>
      </c>
      <c r="VFM312" s="30" t="s">
        <v>172</v>
      </c>
      <c r="VFN312" s="30" t="s">
        <v>172</v>
      </c>
      <c r="VFO312" s="30" t="s">
        <v>172</v>
      </c>
      <c r="VFP312" s="30" t="s">
        <v>172</v>
      </c>
      <c r="VFQ312" s="30" t="s">
        <v>172</v>
      </c>
      <c r="VFR312" s="30" t="s">
        <v>172</v>
      </c>
      <c r="VFS312" s="30" t="s">
        <v>172</v>
      </c>
      <c r="VFT312" s="30" t="s">
        <v>172</v>
      </c>
      <c r="VFU312" s="30" t="s">
        <v>172</v>
      </c>
      <c r="VFV312" s="30" t="s">
        <v>172</v>
      </c>
      <c r="VFW312" s="30" t="s">
        <v>172</v>
      </c>
      <c r="VFX312" s="30" t="s">
        <v>172</v>
      </c>
      <c r="VFY312" s="30" t="s">
        <v>172</v>
      </c>
      <c r="VFZ312" s="30" t="s">
        <v>172</v>
      </c>
      <c r="VGA312" s="30" t="s">
        <v>172</v>
      </c>
      <c r="VGB312" s="30" t="s">
        <v>172</v>
      </c>
      <c r="VGC312" s="30" t="s">
        <v>172</v>
      </c>
      <c r="VGD312" s="30" t="s">
        <v>172</v>
      </c>
      <c r="VGE312" s="30" t="s">
        <v>172</v>
      </c>
      <c r="VGF312" s="30" t="s">
        <v>172</v>
      </c>
      <c r="VGG312" s="30" t="s">
        <v>172</v>
      </c>
      <c r="VGH312" s="30" t="s">
        <v>172</v>
      </c>
      <c r="VGI312" s="30" t="s">
        <v>172</v>
      </c>
      <c r="VGJ312" s="30" t="s">
        <v>172</v>
      </c>
      <c r="VGK312" s="30" t="s">
        <v>172</v>
      </c>
      <c r="VGL312" s="30" t="s">
        <v>172</v>
      </c>
      <c r="VGM312" s="30" t="s">
        <v>172</v>
      </c>
      <c r="VGN312" s="30" t="s">
        <v>172</v>
      </c>
      <c r="VGO312" s="30" t="s">
        <v>172</v>
      </c>
      <c r="VGP312" s="30" t="s">
        <v>172</v>
      </c>
      <c r="VGQ312" s="30" t="s">
        <v>172</v>
      </c>
      <c r="VGR312" s="30" t="s">
        <v>172</v>
      </c>
      <c r="VGS312" s="30" t="s">
        <v>172</v>
      </c>
      <c r="VGT312" s="30" t="s">
        <v>172</v>
      </c>
      <c r="VGU312" s="30" t="s">
        <v>172</v>
      </c>
      <c r="VGV312" s="30" t="s">
        <v>172</v>
      </c>
      <c r="VGW312" s="30" t="s">
        <v>172</v>
      </c>
      <c r="VGX312" s="30" t="s">
        <v>172</v>
      </c>
      <c r="VGY312" s="30" t="s">
        <v>172</v>
      </c>
      <c r="VGZ312" s="30" t="s">
        <v>172</v>
      </c>
      <c r="VHA312" s="30" t="s">
        <v>172</v>
      </c>
      <c r="VHB312" s="30" t="s">
        <v>172</v>
      </c>
      <c r="VHC312" s="30" t="s">
        <v>172</v>
      </c>
      <c r="VHD312" s="30" t="s">
        <v>172</v>
      </c>
      <c r="VHE312" s="30" t="s">
        <v>172</v>
      </c>
      <c r="VHF312" s="30" t="s">
        <v>172</v>
      </c>
      <c r="VHG312" s="30" t="s">
        <v>172</v>
      </c>
      <c r="VHH312" s="30" t="s">
        <v>172</v>
      </c>
      <c r="VHI312" s="30" t="s">
        <v>172</v>
      </c>
      <c r="VHJ312" s="30" t="s">
        <v>172</v>
      </c>
      <c r="VHK312" s="30" t="s">
        <v>172</v>
      </c>
      <c r="VHL312" s="30" t="s">
        <v>172</v>
      </c>
      <c r="VHM312" s="30" t="s">
        <v>172</v>
      </c>
      <c r="VHN312" s="30" t="s">
        <v>172</v>
      </c>
      <c r="VHO312" s="30" t="s">
        <v>172</v>
      </c>
      <c r="VHP312" s="30" t="s">
        <v>172</v>
      </c>
      <c r="VHQ312" s="30" t="s">
        <v>172</v>
      </c>
      <c r="VHR312" s="30" t="s">
        <v>172</v>
      </c>
      <c r="VHS312" s="30" t="s">
        <v>172</v>
      </c>
      <c r="VHT312" s="30" t="s">
        <v>172</v>
      </c>
      <c r="VHU312" s="30" t="s">
        <v>172</v>
      </c>
      <c r="VHV312" s="30" t="s">
        <v>172</v>
      </c>
      <c r="VHW312" s="30" t="s">
        <v>172</v>
      </c>
      <c r="VHX312" s="30" t="s">
        <v>172</v>
      </c>
      <c r="VHY312" s="30" t="s">
        <v>172</v>
      </c>
      <c r="VHZ312" s="30" t="s">
        <v>172</v>
      </c>
      <c r="VIA312" s="30" t="s">
        <v>172</v>
      </c>
      <c r="VIB312" s="30" t="s">
        <v>172</v>
      </c>
      <c r="VIC312" s="30" t="s">
        <v>172</v>
      </c>
      <c r="VID312" s="30" t="s">
        <v>172</v>
      </c>
      <c r="VIE312" s="30" t="s">
        <v>172</v>
      </c>
      <c r="VIF312" s="30" t="s">
        <v>172</v>
      </c>
      <c r="VIG312" s="30" t="s">
        <v>172</v>
      </c>
      <c r="VIH312" s="30" t="s">
        <v>172</v>
      </c>
      <c r="VII312" s="30" t="s">
        <v>172</v>
      </c>
      <c r="VIJ312" s="30" t="s">
        <v>172</v>
      </c>
      <c r="VIK312" s="30" t="s">
        <v>172</v>
      </c>
      <c r="VIL312" s="30" t="s">
        <v>172</v>
      </c>
      <c r="VIM312" s="30" t="s">
        <v>172</v>
      </c>
      <c r="VIN312" s="30" t="s">
        <v>172</v>
      </c>
      <c r="VIO312" s="30" t="s">
        <v>172</v>
      </c>
      <c r="VIP312" s="30" t="s">
        <v>172</v>
      </c>
      <c r="VIQ312" s="30" t="s">
        <v>172</v>
      </c>
      <c r="VIR312" s="30" t="s">
        <v>172</v>
      </c>
      <c r="VIS312" s="30" t="s">
        <v>172</v>
      </c>
      <c r="VIT312" s="30" t="s">
        <v>172</v>
      </c>
      <c r="VIU312" s="30" t="s">
        <v>172</v>
      </c>
      <c r="VIV312" s="30" t="s">
        <v>172</v>
      </c>
      <c r="VIW312" s="30" t="s">
        <v>172</v>
      </c>
      <c r="VIX312" s="30" t="s">
        <v>172</v>
      </c>
      <c r="VIY312" s="30" t="s">
        <v>172</v>
      </c>
      <c r="VIZ312" s="30" t="s">
        <v>172</v>
      </c>
      <c r="VJA312" s="30" t="s">
        <v>172</v>
      </c>
      <c r="VJB312" s="30" t="s">
        <v>172</v>
      </c>
      <c r="VJC312" s="30" t="s">
        <v>172</v>
      </c>
      <c r="VJD312" s="30" t="s">
        <v>172</v>
      </c>
      <c r="VJE312" s="30" t="s">
        <v>172</v>
      </c>
      <c r="VJF312" s="30" t="s">
        <v>172</v>
      </c>
      <c r="VJG312" s="30" t="s">
        <v>172</v>
      </c>
      <c r="VJH312" s="30" t="s">
        <v>172</v>
      </c>
      <c r="VJI312" s="30" t="s">
        <v>172</v>
      </c>
      <c r="VJJ312" s="30" t="s">
        <v>172</v>
      </c>
      <c r="VJK312" s="30" t="s">
        <v>172</v>
      </c>
      <c r="VJL312" s="30" t="s">
        <v>172</v>
      </c>
      <c r="VJM312" s="30" t="s">
        <v>172</v>
      </c>
      <c r="VJN312" s="30" t="s">
        <v>172</v>
      </c>
      <c r="VJO312" s="30" t="s">
        <v>172</v>
      </c>
      <c r="VJP312" s="30" t="s">
        <v>172</v>
      </c>
      <c r="VJQ312" s="30" t="s">
        <v>172</v>
      </c>
      <c r="VJR312" s="30" t="s">
        <v>172</v>
      </c>
      <c r="VJS312" s="30" t="s">
        <v>172</v>
      </c>
      <c r="VJT312" s="30" t="s">
        <v>172</v>
      </c>
      <c r="VJU312" s="30" t="s">
        <v>172</v>
      </c>
      <c r="VJV312" s="30" t="s">
        <v>172</v>
      </c>
      <c r="VJW312" s="30" t="s">
        <v>172</v>
      </c>
      <c r="VJX312" s="30" t="s">
        <v>172</v>
      </c>
      <c r="VJY312" s="30" t="s">
        <v>172</v>
      </c>
      <c r="VJZ312" s="30" t="s">
        <v>172</v>
      </c>
      <c r="VKA312" s="30" t="s">
        <v>172</v>
      </c>
      <c r="VKB312" s="30" t="s">
        <v>172</v>
      </c>
      <c r="VKC312" s="30" t="s">
        <v>172</v>
      </c>
      <c r="VKD312" s="30" t="s">
        <v>172</v>
      </c>
      <c r="VKE312" s="30" t="s">
        <v>172</v>
      </c>
      <c r="VKF312" s="30" t="s">
        <v>172</v>
      </c>
      <c r="VKG312" s="30" t="s">
        <v>172</v>
      </c>
      <c r="VKH312" s="30" t="s">
        <v>172</v>
      </c>
      <c r="VKI312" s="30" t="s">
        <v>172</v>
      </c>
      <c r="VKJ312" s="30" t="s">
        <v>172</v>
      </c>
      <c r="VKK312" s="30" t="s">
        <v>172</v>
      </c>
      <c r="VKL312" s="30" t="s">
        <v>172</v>
      </c>
      <c r="VKM312" s="30" t="s">
        <v>172</v>
      </c>
      <c r="VKN312" s="30" t="s">
        <v>172</v>
      </c>
      <c r="VKO312" s="30" t="s">
        <v>172</v>
      </c>
      <c r="VKP312" s="30" t="s">
        <v>172</v>
      </c>
      <c r="VKQ312" s="30" t="s">
        <v>172</v>
      </c>
      <c r="VKR312" s="30" t="s">
        <v>172</v>
      </c>
      <c r="VKS312" s="30" t="s">
        <v>172</v>
      </c>
      <c r="VKT312" s="30" t="s">
        <v>172</v>
      </c>
      <c r="VKU312" s="30" t="s">
        <v>172</v>
      </c>
      <c r="VKV312" s="30" t="s">
        <v>172</v>
      </c>
      <c r="VKW312" s="30" t="s">
        <v>172</v>
      </c>
      <c r="VKX312" s="30" t="s">
        <v>172</v>
      </c>
      <c r="VKY312" s="30" t="s">
        <v>172</v>
      </c>
      <c r="VKZ312" s="30" t="s">
        <v>172</v>
      </c>
      <c r="VLA312" s="30" t="s">
        <v>172</v>
      </c>
      <c r="VLB312" s="30" t="s">
        <v>172</v>
      </c>
      <c r="VLC312" s="30" t="s">
        <v>172</v>
      </c>
      <c r="VLD312" s="30" t="s">
        <v>172</v>
      </c>
      <c r="VLE312" s="30" t="s">
        <v>172</v>
      </c>
      <c r="VLF312" s="30" t="s">
        <v>172</v>
      </c>
      <c r="VLG312" s="30" t="s">
        <v>172</v>
      </c>
      <c r="VLH312" s="30" t="s">
        <v>172</v>
      </c>
      <c r="VLI312" s="30" t="s">
        <v>172</v>
      </c>
      <c r="VLJ312" s="30" t="s">
        <v>172</v>
      </c>
      <c r="VLK312" s="30" t="s">
        <v>172</v>
      </c>
      <c r="VLL312" s="30" t="s">
        <v>172</v>
      </c>
      <c r="VLM312" s="30" t="s">
        <v>172</v>
      </c>
      <c r="VLN312" s="30" t="s">
        <v>172</v>
      </c>
      <c r="VLO312" s="30" t="s">
        <v>172</v>
      </c>
      <c r="VLP312" s="30" t="s">
        <v>172</v>
      </c>
      <c r="VLQ312" s="30" t="s">
        <v>172</v>
      </c>
      <c r="VLR312" s="30" t="s">
        <v>172</v>
      </c>
      <c r="VLS312" s="30" t="s">
        <v>172</v>
      </c>
      <c r="VLT312" s="30" t="s">
        <v>172</v>
      </c>
      <c r="VLU312" s="30" t="s">
        <v>172</v>
      </c>
      <c r="VLV312" s="30" t="s">
        <v>172</v>
      </c>
      <c r="VLW312" s="30" t="s">
        <v>172</v>
      </c>
      <c r="VLX312" s="30" t="s">
        <v>172</v>
      </c>
      <c r="VLY312" s="30" t="s">
        <v>172</v>
      </c>
      <c r="VLZ312" s="30" t="s">
        <v>172</v>
      </c>
      <c r="VMA312" s="30" t="s">
        <v>172</v>
      </c>
      <c r="VMB312" s="30" t="s">
        <v>172</v>
      </c>
      <c r="VMC312" s="30" t="s">
        <v>172</v>
      </c>
      <c r="VMD312" s="30" t="s">
        <v>172</v>
      </c>
      <c r="VME312" s="30" t="s">
        <v>172</v>
      </c>
      <c r="VMF312" s="30" t="s">
        <v>172</v>
      </c>
      <c r="VMG312" s="30" t="s">
        <v>172</v>
      </c>
      <c r="VMH312" s="30" t="s">
        <v>172</v>
      </c>
      <c r="VMI312" s="30" t="s">
        <v>172</v>
      </c>
      <c r="VMJ312" s="30" t="s">
        <v>172</v>
      </c>
      <c r="VMK312" s="30" t="s">
        <v>172</v>
      </c>
      <c r="VML312" s="30" t="s">
        <v>172</v>
      </c>
      <c r="VMM312" s="30" t="s">
        <v>172</v>
      </c>
      <c r="VMN312" s="30" t="s">
        <v>172</v>
      </c>
      <c r="VMO312" s="30" t="s">
        <v>172</v>
      </c>
      <c r="VMP312" s="30" t="s">
        <v>172</v>
      </c>
      <c r="VMQ312" s="30" t="s">
        <v>172</v>
      </c>
      <c r="VMR312" s="30" t="s">
        <v>172</v>
      </c>
      <c r="VMS312" s="30" t="s">
        <v>172</v>
      </c>
      <c r="VMT312" s="30" t="s">
        <v>172</v>
      </c>
      <c r="VMU312" s="30" t="s">
        <v>172</v>
      </c>
      <c r="VMV312" s="30" t="s">
        <v>172</v>
      </c>
      <c r="VMW312" s="30" t="s">
        <v>172</v>
      </c>
      <c r="VMX312" s="30" t="s">
        <v>172</v>
      </c>
      <c r="VMY312" s="30" t="s">
        <v>172</v>
      </c>
      <c r="VMZ312" s="30" t="s">
        <v>172</v>
      </c>
      <c r="VNA312" s="30" t="s">
        <v>172</v>
      </c>
      <c r="VNB312" s="30" t="s">
        <v>172</v>
      </c>
      <c r="VNC312" s="30" t="s">
        <v>172</v>
      </c>
      <c r="VND312" s="30" t="s">
        <v>172</v>
      </c>
      <c r="VNE312" s="30" t="s">
        <v>172</v>
      </c>
      <c r="VNF312" s="30" t="s">
        <v>172</v>
      </c>
      <c r="VNG312" s="30" t="s">
        <v>172</v>
      </c>
      <c r="VNH312" s="30" t="s">
        <v>172</v>
      </c>
      <c r="VNI312" s="30" t="s">
        <v>172</v>
      </c>
      <c r="VNJ312" s="30" t="s">
        <v>172</v>
      </c>
      <c r="VNK312" s="30" t="s">
        <v>172</v>
      </c>
      <c r="VNL312" s="30" t="s">
        <v>172</v>
      </c>
      <c r="VNM312" s="30" t="s">
        <v>172</v>
      </c>
      <c r="VNN312" s="30" t="s">
        <v>172</v>
      </c>
      <c r="VNO312" s="30" t="s">
        <v>172</v>
      </c>
      <c r="VNP312" s="30" t="s">
        <v>172</v>
      </c>
      <c r="VNQ312" s="30" t="s">
        <v>172</v>
      </c>
      <c r="VNR312" s="30" t="s">
        <v>172</v>
      </c>
      <c r="VNS312" s="30" t="s">
        <v>172</v>
      </c>
      <c r="VNT312" s="30" t="s">
        <v>172</v>
      </c>
      <c r="VNU312" s="30" t="s">
        <v>172</v>
      </c>
      <c r="VNV312" s="30" t="s">
        <v>172</v>
      </c>
      <c r="VNW312" s="30" t="s">
        <v>172</v>
      </c>
      <c r="VNX312" s="30" t="s">
        <v>172</v>
      </c>
      <c r="VNY312" s="30" t="s">
        <v>172</v>
      </c>
      <c r="VNZ312" s="30" t="s">
        <v>172</v>
      </c>
      <c r="VOA312" s="30" t="s">
        <v>172</v>
      </c>
      <c r="VOB312" s="30" t="s">
        <v>172</v>
      </c>
      <c r="VOC312" s="30" t="s">
        <v>172</v>
      </c>
      <c r="VOD312" s="30" t="s">
        <v>172</v>
      </c>
      <c r="VOE312" s="30" t="s">
        <v>172</v>
      </c>
      <c r="VOF312" s="30" t="s">
        <v>172</v>
      </c>
      <c r="VOG312" s="30" t="s">
        <v>172</v>
      </c>
      <c r="VOH312" s="30" t="s">
        <v>172</v>
      </c>
      <c r="VOI312" s="30" t="s">
        <v>172</v>
      </c>
      <c r="VOJ312" s="30" t="s">
        <v>172</v>
      </c>
      <c r="VOK312" s="30" t="s">
        <v>172</v>
      </c>
      <c r="VOL312" s="30" t="s">
        <v>172</v>
      </c>
      <c r="VOM312" s="30" t="s">
        <v>172</v>
      </c>
      <c r="VON312" s="30" t="s">
        <v>172</v>
      </c>
      <c r="VOO312" s="30" t="s">
        <v>172</v>
      </c>
      <c r="VOP312" s="30" t="s">
        <v>172</v>
      </c>
      <c r="VOQ312" s="30" t="s">
        <v>172</v>
      </c>
      <c r="VOR312" s="30" t="s">
        <v>172</v>
      </c>
      <c r="VOS312" s="30" t="s">
        <v>172</v>
      </c>
      <c r="VOT312" s="30" t="s">
        <v>172</v>
      </c>
      <c r="VOU312" s="30" t="s">
        <v>172</v>
      </c>
      <c r="VOV312" s="30" t="s">
        <v>172</v>
      </c>
      <c r="VOW312" s="30" t="s">
        <v>172</v>
      </c>
      <c r="VOX312" s="30" t="s">
        <v>172</v>
      </c>
      <c r="VOY312" s="30" t="s">
        <v>172</v>
      </c>
      <c r="VOZ312" s="30" t="s">
        <v>172</v>
      </c>
      <c r="VPA312" s="30" t="s">
        <v>172</v>
      </c>
      <c r="VPB312" s="30" t="s">
        <v>172</v>
      </c>
      <c r="VPC312" s="30" t="s">
        <v>172</v>
      </c>
      <c r="VPD312" s="30" t="s">
        <v>172</v>
      </c>
      <c r="VPE312" s="30" t="s">
        <v>172</v>
      </c>
      <c r="VPF312" s="30" t="s">
        <v>172</v>
      </c>
      <c r="VPG312" s="30" t="s">
        <v>172</v>
      </c>
      <c r="VPH312" s="30" t="s">
        <v>172</v>
      </c>
      <c r="VPI312" s="30" t="s">
        <v>172</v>
      </c>
      <c r="VPJ312" s="30" t="s">
        <v>172</v>
      </c>
      <c r="VPK312" s="30" t="s">
        <v>172</v>
      </c>
      <c r="VPL312" s="30" t="s">
        <v>172</v>
      </c>
      <c r="VPM312" s="30" t="s">
        <v>172</v>
      </c>
      <c r="VPN312" s="30" t="s">
        <v>172</v>
      </c>
      <c r="VPO312" s="30" t="s">
        <v>172</v>
      </c>
      <c r="VPP312" s="30" t="s">
        <v>172</v>
      </c>
      <c r="VPQ312" s="30" t="s">
        <v>172</v>
      </c>
      <c r="VPR312" s="30" t="s">
        <v>172</v>
      </c>
      <c r="VPS312" s="30" t="s">
        <v>172</v>
      </c>
      <c r="VPT312" s="30" t="s">
        <v>172</v>
      </c>
      <c r="VPU312" s="30" t="s">
        <v>172</v>
      </c>
      <c r="VPV312" s="30" t="s">
        <v>172</v>
      </c>
      <c r="VPW312" s="30" t="s">
        <v>172</v>
      </c>
      <c r="VPX312" s="30" t="s">
        <v>172</v>
      </c>
      <c r="VPY312" s="30" t="s">
        <v>172</v>
      </c>
      <c r="VPZ312" s="30" t="s">
        <v>172</v>
      </c>
      <c r="VQA312" s="30" t="s">
        <v>172</v>
      </c>
      <c r="VQB312" s="30" t="s">
        <v>172</v>
      </c>
      <c r="VQC312" s="30" t="s">
        <v>172</v>
      </c>
      <c r="VQD312" s="30" t="s">
        <v>172</v>
      </c>
      <c r="VQE312" s="30" t="s">
        <v>172</v>
      </c>
      <c r="VQF312" s="30" t="s">
        <v>172</v>
      </c>
      <c r="VQG312" s="30" t="s">
        <v>172</v>
      </c>
      <c r="VQH312" s="30" t="s">
        <v>172</v>
      </c>
      <c r="VQI312" s="30" t="s">
        <v>172</v>
      </c>
      <c r="VQJ312" s="30" t="s">
        <v>172</v>
      </c>
      <c r="VQK312" s="30" t="s">
        <v>172</v>
      </c>
      <c r="VQL312" s="30" t="s">
        <v>172</v>
      </c>
      <c r="VQM312" s="30" t="s">
        <v>172</v>
      </c>
      <c r="VQN312" s="30" t="s">
        <v>172</v>
      </c>
      <c r="VQO312" s="30" t="s">
        <v>172</v>
      </c>
      <c r="VQP312" s="30" t="s">
        <v>172</v>
      </c>
      <c r="VQQ312" s="30" t="s">
        <v>172</v>
      </c>
      <c r="VQR312" s="30" t="s">
        <v>172</v>
      </c>
      <c r="VQS312" s="30" t="s">
        <v>172</v>
      </c>
      <c r="VQT312" s="30" t="s">
        <v>172</v>
      </c>
      <c r="VQU312" s="30" t="s">
        <v>172</v>
      </c>
      <c r="VQV312" s="30" t="s">
        <v>172</v>
      </c>
      <c r="VQW312" s="30" t="s">
        <v>172</v>
      </c>
      <c r="VQX312" s="30" t="s">
        <v>172</v>
      </c>
      <c r="VQY312" s="30" t="s">
        <v>172</v>
      </c>
      <c r="VQZ312" s="30" t="s">
        <v>172</v>
      </c>
      <c r="VRA312" s="30" t="s">
        <v>172</v>
      </c>
      <c r="VRB312" s="30" t="s">
        <v>172</v>
      </c>
      <c r="VRC312" s="30" t="s">
        <v>172</v>
      </c>
      <c r="VRD312" s="30" t="s">
        <v>172</v>
      </c>
      <c r="VRE312" s="30" t="s">
        <v>172</v>
      </c>
      <c r="VRF312" s="30" t="s">
        <v>172</v>
      </c>
      <c r="VRG312" s="30" t="s">
        <v>172</v>
      </c>
      <c r="VRH312" s="30" t="s">
        <v>172</v>
      </c>
      <c r="VRI312" s="30" t="s">
        <v>172</v>
      </c>
      <c r="VRJ312" s="30" t="s">
        <v>172</v>
      </c>
      <c r="VRK312" s="30" t="s">
        <v>172</v>
      </c>
      <c r="VRL312" s="30" t="s">
        <v>172</v>
      </c>
      <c r="VRM312" s="30" t="s">
        <v>172</v>
      </c>
      <c r="VRN312" s="30" t="s">
        <v>172</v>
      </c>
      <c r="VRO312" s="30" t="s">
        <v>172</v>
      </c>
      <c r="VRP312" s="30" t="s">
        <v>172</v>
      </c>
      <c r="VRQ312" s="30" t="s">
        <v>172</v>
      </c>
      <c r="VRR312" s="30" t="s">
        <v>172</v>
      </c>
      <c r="VRS312" s="30" t="s">
        <v>172</v>
      </c>
      <c r="VRT312" s="30" t="s">
        <v>172</v>
      </c>
      <c r="VRU312" s="30" t="s">
        <v>172</v>
      </c>
      <c r="VRV312" s="30" t="s">
        <v>172</v>
      </c>
      <c r="VRW312" s="30" t="s">
        <v>172</v>
      </c>
      <c r="VRX312" s="30" t="s">
        <v>172</v>
      </c>
      <c r="VRY312" s="30" t="s">
        <v>172</v>
      </c>
      <c r="VRZ312" s="30" t="s">
        <v>172</v>
      </c>
      <c r="VSA312" s="30" t="s">
        <v>172</v>
      </c>
      <c r="VSB312" s="30" t="s">
        <v>172</v>
      </c>
      <c r="VSC312" s="30" t="s">
        <v>172</v>
      </c>
      <c r="VSD312" s="30" t="s">
        <v>172</v>
      </c>
      <c r="VSE312" s="30" t="s">
        <v>172</v>
      </c>
      <c r="VSF312" s="30" t="s">
        <v>172</v>
      </c>
      <c r="VSG312" s="30" t="s">
        <v>172</v>
      </c>
      <c r="VSH312" s="30" t="s">
        <v>172</v>
      </c>
      <c r="VSI312" s="30" t="s">
        <v>172</v>
      </c>
      <c r="VSJ312" s="30" t="s">
        <v>172</v>
      </c>
      <c r="VSK312" s="30" t="s">
        <v>172</v>
      </c>
      <c r="VSL312" s="30" t="s">
        <v>172</v>
      </c>
      <c r="VSM312" s="30" t="s">
        <v>172</v>
      </c>
      <c r="VSN312" s="30" t="s">
        <v>172</v>
      </c>
      <c r="VSO312" s="30" t="s">
        <v>172</v>
      </c>
      <c r="VSP312" s="30" t="s">
        <v>172</v>
      </c>
      <c r="VSQ312" s="30" t="s">
        <v>172</v>
      </c>
      <c r="VSR312" s="30" t="s">
        <v>172</v>
      </c>
      <c r="VSS312" s="30" t="s">
        <v>172</v>
      </c>
      <c r="VST312" s="30" t="s">
        <v>172</v>
      </c>
      <c r="VSU312" s="30" t="s">
        <v>172</v>
      </c>
      <c r="VSV312" s="30" t="s">
        <v>172</v>
      </c>
      <c r="VSW312" s="30" t="s">
        <v>172</v>
      </c>
      <c r="VSX312" s="30" t="s">
        <v>172</v>
      </c>
      <c r="VSY312" s="30" t="s">
        <v>172</v>
      </c>
      <c r="VSZ312" s="30" t="s">
        <v>172</v>
      </c>
      <c r="VTA312" s="30" t="s">
        <v>172</v>
      </c>
      <c r="VTB312" s="30" t="s">
        <v>172</v>
      </c>
      <c r="VTC312" s="30" t="s">
        <v>172</v>
      </c>
      <c r="VTD312" s="30" t="s">
        <v>172</v>
      </c>
      <c r="VTE312" s="30" t="s">
        <v>172</v>
      </c>
      <c r="VTF312" s="30" t="s">
        <v>172</v>
      </c>
      <c r="VTG312" s="30" t="s">
        <v>172</v>
      </c>
      <c r="VTH312" s="30" t="s">
        <v>172</v>
      </c>
      <c r="VTI312" s="30" t="s">
        <v>172</v>
      </c>
      <c r="VTJ312" s="30" t="s">
        <v>172</v>
      </c>
      <c r="VTK312" s="30" t="s">
        <v>172</v>
      </c>
      <c r="VTL312" s="30" t="s">
        <v>172</v>
      </c>
      <c r="VTM312" s="30" t="s">
        <v>172</v>
      </c>
      <c r="VTN312" s="30" t="s">
        <v>172</v>
      </c>
      <c r="VTO312" s="30" t="s">
        <v>172</v>
      </c>
      <c r="VTP312" s="30" t="s">
        <v>172</v>
      </c>
      <c r="VTQ312" s="30" t="s">
        <v>172</v>
      </c>
      <c r="VTR312" s="30" t="s">
        <v>172</v>
      </c>
      <c r="VTS312" s="30" t="s">
        <v>172</v>
      </c>
      <c r="VTT312" s="30" t="s">
        <v>172</v>
      </c>
      <c r="VTU312" s="30" t="s">
        <v>172</v>
      </c>
      <c r="VTV312" s="30" t="s">
        <v>172</v>
      </c>
      <c r="VTW312" s="30" t="s">
        <v>172</v>
      </c>
      <c r="VTX312" s="30" t="s">
        <v>172</v>
      </c>
      <c r="VTY312" s="30" t="s">
        <v>172</v>
      </c>
      <c r="VTZ312" s="30" t="s">
        <v>172</v>
      </c>
      <c r="VUA312" s="30" t="s">
        <v>172</v>
      </c>
      <c r="VUB312" s="30" t="s">
        <v>172</v>
      </c>
      <c r="VUC312" s="30" t="s">
        <v>172</v>
      </c>
      <c r="VUD312" s="30" t="s">
        <v>172</v>
      </c>
      <c r="VUE312" s="30" t="s">
        <v>172</v>
      </c>
      <c r="VUF312" s="30" t="s">
        <v>172</v>
      </c>
      <c r="VUG312" s="30" t="s">
        <v>172</v>
      </c>
      <c r="VUH312" s="30" t="s">
        <v>172</v>
      </c>
      <c r="VUI312" s="30" t="s">
        <v>172</v>
      </c>
      <c r="VUJ312" s="30" t="s">
        <v>172</v>
      </c>
      <c r="VUK312" s="30" t="s">
        <v>172</v>
      </c>
      <c r="VUL312" s="30" t="s">
        <v>172</v>
      </c>
      <c r="VUM312" s="30" t="s">
        <v>172</v>
      </c>
      <c r="VUN312" s="30" t="s">
        <v>172</v>
      </c>
      <c r="VUO312" s="30" t="s">
        <v>172</v>
      </c>
      <c r="VUP312" s="30" t="s">
        <v>172</v>
      </c>
      <c r="VUQ312" s="30" t="s">
        <v>172</v>
      </c>
      <c r="VUR312" s="30" t="s">
        <v>172</v>
      </c>
      <c r="VUS312" s="30" t="s">
        <v>172</v>
      </c>
      <c r="VUT312" s="30" t="s">
        <v>172</v>
      </c>
      <c r="VUU312" s="30" t="s">
        <v>172</v>
      </c>
      <c r="VUV312" s="30" t="s">
        <v>172</v>
      </c>
      <c r="VUW312" s="30" t="s">
        <v>172</v>
      </c>
      <c r="VUX312" s="30" t="s">
        <v>172</v>
      </c>
      <c r="VUY312" s="30" t="s">
        <v>172</v>
      </c>
      <c r="VUZ312" s="30" t="s">
        <v>172</v>
      </c>
      <c r="VVA312" s="30" t="s">
        <v>172</v>
      </c>
      <c r="VVB312" s="30" t="s">
        <v>172</v>
      </c>
      <c r="VVC312" s="30" t="s">
        <v>172</v>
      </c>
      <c r="VVD312" s="30" t="s">
        <v>172</v>
      </c>
      <c r="VVE312" s="30" t="s">
        <v>172</v>
      </c>
      <c r="VVF312" s="30" t="s">
        <v>172</v>
      </c>
      <c r="VVG312" s="30" t="s">
        <v>172</v>
      </c>
      <c r="VVH312" s="30" t="s">
        <v>172</v>
      </c>
      <c r="VVI312" s="30" t="s">
        <v>172</v>
      </c>
      <c r="VVJ312" s="30" t="s">
        <v>172</v>
      </c>
      <c r="VVK312" s="30" t="s">
        <v>172</v>
      </c>
      <c r="VVL312" s="30" t="s">
        <v>172</v>
      </c>
      <c r="VVM312" s="30" t="s">
        <v>172</v>
      </c>
      <c r="VVN312" s="30" t="s">
        <v>172</v>
      </c>
      <c r="VVO312" s="30" t="s">
        <v>172</v>
      </c>
      <c r="VVP312" s="30" t="s">
        <v>172</v>
      </c>
      <c r="VVQ312" s="30" t="s">
        <v>172</v>
      </c>
      <c r="VVR312" s="30" t="s">
        <v>172</v>
      </c>
      <c r="VVS312" s="30" t="s">
        <v>172</v>
      </c>
      <c r="VVT312" s="30" t="s">
        <v>172</v>
      </c>
      <c r="VVU312" s="30" t="s">
        <v>172</v>
      </c>
      <c r="VVV312" s="30" t="s">
        <v>172</v>
      </c>
      <c r="VVW312" s="30" t="s">
        <v>172</v>
      </c>
      <c r="VVX312" s="30" t="s">
        <v>172</v>
      </c>
      <c r="VVY312" s="30" t="s">
        <v>172</v>
      </c>
      <c r="VVZ312" s="30" t="s">
        <v>172</v>
      </c>
      <c r="VWA312" s="30" t="s">
        <v>172</v>
      </c>
      <c r="VWB312" s="30" t="s">
        <v>172</v>
      </c>
      <c r="VWC312" s="30" t="s">
        <v>172</v>
      </c>
      <c r="VWD312" s="30" t="s">
        <v>172</v>
      </c>
      <c r="VWE312" s="30" t="s">
        <v>172</v>
      </c>
      <c r="VWF312" s="30" t="s">
        <v>172</v>
      </c>
      <c r="VWG312" s="30" t="s">
        <v>172</v>
      </c>
      <c r="VWH312" s="30" t="s">
        <v>172</v>
      </c>
      <c r="VWI312" s="30" t="s">
        <v>172</v>
      </c>
      <c r="VWJ312" s="30" t="s">
        <v>172</v>
      </c>
      <c r="VWK312" s="30" t="s">
        <v>172</v>
      </c>
      <c r="VWL312" s="30" t="s">
        <v>172</v>
      </c>
      <c r="VWM312" s="30" t="s">
        <v>172</v>
      </c>
      <c r="VWN312" s="30" t="s">
        <v>172</v>
      </c>
      <c r="VWO312" s="30" t="s">
        <v>172</v>
      </c>
      <c r="VWP312" s="30" t="s">
        <v>172</v>
      </c>
      <c r="VWQ312" s="30" t="s">
        <v>172</v>
      </c>
      <c r="VWR312" s="30" t="s">
        <v>172</v>
      </c>
      <c r="VWS312" s="30" t="s">
        <v>172</v>
      </c>
      <c r="VWT312" s="30" t="s">
        <v>172</v>
      </c>
      <c r="VWU312" s="30" t="s">
        <v>172</v>
      </c>
      <c r="VWV312" s="30" t="s">
        <v>172</v>
      </c>
      <c r="VWW312" s="30" t="s">
        <v>172</v>
      </c>
      <c r="VWX312" s="30" t="s">
        <v>172</v>
      </c>
      <c r="VWY312" s="30" t="s">
        <v>172</v>
      </c>
      <c r="VWZ312" s="30" t="s">
        <v>172</v>
      </c>
      <c r="VXA312" s="30" t="s">
        <v>172</v>
      </c>
      <c r="VXB312" s="30" t="s">
        <v>172</v>
      </c>
      <c r="VXC312" s="30" t="s">
        <v>172</v>
      </c>
      <c r="VXD312" s="30" t="s">
        <v>172</v>
      </c>
      <c r="VXE312" s="30" t="s">
        <v>172</v>
      </c>
      <c r="VXF312" s="30" t="s">
        <v>172</v>
      </c>
      <c r="VXG312" s="30" t="s">
        <v>172</v>
      </c>
      <c r="VXH312" s="30" t="s">
        <v>172</v>
      </c>
      <c r="VXI312" s="30" t="s">
        <v>172</v>
      </c>
      <c r="VXJ312" s="30" t="s">
        <v>172</v>
      </c>
      <c r="VXK312" s="30" t="s">
        <v>172</v>
      </c>
      <c r="VXL312" s="30" t="s">
        <v>172</v>
      </c>
      <c r="VXM312" s="30" t="s">
        <v>172</v>
      </c>
      <c r="VXN312" s="30" t="s">
        <v>172</v>
      </c>
      <c r="VXO312" s="30" t="s">
        <v>172</v>
      </c>
      <c r="VXP312" s="30" t="s">
        <v>172</v>
      </c>
      <c r="VXQ312" s="30" t="s">
        <v>172</v>
      </c>
      <c r="VXR312" s="30" t="s">
        <v>172</v>
      </c>
      <c r="VXS312" s="30" t="s">
        <v>172</v>
      </c>
      <c r="VXT312" s="30" t="s">
        <v>172</v>
      </c>
      <c r="VXU312" s="30" t="s">
        <v>172</v>
      </c>
      <c r="VXV312" s="30" t="s">
        <v>172</v>
      </c>
      <c r="VXW312" s="30" t="s">
        <v>172</v>
      </c>
      <c r="VXX312" s="30" t="s">
        <v>172</v>
      </c>
      <c r="VXY312" s="30" t="s">
        <v>172</v>
      </c>
      <c r="VXZ312" s="30" t="s">
        <v>172</v>
      </c>
      <c r="VYA312" s="30" t="s">
        <v>172</v>
      </c>
      <c r="VYB312" s="30" t="s">
        <v>172</v>
      </c>
      <c r="VYC312" s="30" t="s">
        <v>172</v>
      </c>
      <c r="VYD312" s="30" t="s">
        <v>172</v>
      </c>
      <c r="VYE312" s="30" t="s">
        <v>172</v>
      </c>
      <c r="VYF312" s="30" t="s">
        <v>172</v>
      </c>
      <c r="VYG312" s="30" t="s">
        <v>172</v>
      </c>
      <c r="VYH312" s="30" t="s">
        <v>172</v>
      </c>
      <c r="VYI312" s="30" t="s">
        <v>172</v>
      </c>
      <c r="VYJ312" s="30" t="s">
        <v>172</v>
      </c>
      <c r="VYK312" s="30" t="s">
        <v>172</v>
      </c>
      <c r="VYL312" s="30" t="s">
        <v>172</v>
      </c>
      <c r="VYM312" s="30" t="s">
        <v>172</v>
      </c>
      <c r="VYN312" s="30" t="s">
        <v>172</v>
      </c>
      <c r="VYO312" s="30" t="s">
        <v>172</v>
      </c>
      <c r="VYP312" s="30" t="s">
        <v>172</v>
      </c>
      <c r="VYQ312" s="30" t="s">
        <v>172</v>
      </c>
      <c r="VYR312" s="30" t="s">
        <v>172</v>
      </c>
      <c r="VYS312" s="30" t="s">
        <v>172</v>
      </c>
      <c r="VYT312" s="30" t="s">
        <v>172</v>
      </c>
      <c r="VYU312" s="30" t="s">
        <v>172</v>
      </c>
      <c r="VYV312" s="30" t="s">
        <v>172</v>
      </c>
      <c r="VYW312" s="30" t="s">
        <v>172</v>
      </c>
      <c r="VYX312" s="30" t="s">
        <v>172</v>
      </c>
      <c r="VYY312" s="30" t="s">
        <v>172</v>
      </c>
      <c r="VYZ312" s="30" t="s">
        <v>172</v>
      </c>
      <c r="VZA312" s="30" t="s">
        <v>172</v>
      </c>
      <c r="VZB312" s="30" t="s">
        <v>172</v>
      </c>
      <c r="VZC312" s="30" t="s">
        <v>172</v>
      </c>
      <c r="VZD312" s="30" t="s">
        <v>172</v>
      </c>
      <c r="VZE312" s="30" t="s">
        <v>172</v>
      </c>
      <c r="VZF312" s="30" t="s">
        <v>172</v>
      </c>
      <c r="VZG312" s="30" t="s">
        <v>172</v>
      </c>
      <c r="VZH312" s="30" t="s">
        <v>172</v>
      </c>
      <c r="VZI312" s="30" t="s">
        <v>172</v>
      </c>
      <c r="VZJ312" s="30" t="s">
        <v>172</v>
      </c>
      <c r="VZK312" s="30" t="s">
        <v>172</v>
      </c>
      <c r="VZL312" s="30" t="s">
        <v>172</v>
      </c>
      <c r="VZM312" s="30" t="s">
        <v>172</v>
      </c>
      <c r="VZN312" s="30" t="s">
        <v>172</v>
      </c>
      <c r="VZO312" s="30" t="s">
        <v>172</v>
      </c>
      <c r="VZP312" s="30" t="s">
        <v>172</v>
      </c>
      <c r="VZQ312" s="30" t="s">
        <v>172</v>
      </c>
      <c r="VZR312" s="30" t="s">
        <v>172</v>
      </c>
      <c r="VZS312" s="30" t="s">
        <v>172</v>
      </c>
      <c r="VZT312" s="30" t="s">
        <v>172</v>
      </c>
      <c r="VZU312" s="30" t="s">
        <v>172</v>
      </c>
      <c r="VZV312" s="30" t="s">
        <v>172</v>
      </c>
      <c r="VZW312" s="30" t="s">
        <v>172</v>
      </c>
      <c r="VZX312" s="30" t="s">
        <v>172</v>
      </c>
      <c r="VZY312" s="30" t="s">
        <v>172</v>
      </c>
      <c r="VZZ312" s="30" t="s">
        <v>172</v>
      </c>
      <c r="WAA312" s="30" t="s">
        <v>172</v>
      </c>
      <c r="WAB312" s="30" t="s">
        <v>172</v>
      </c>
      <c r="WAC312" s="30" t="s">
        <v>172</v>
      </c>
      <c r="WAD312" s="30" t="s">
        <v>172</v>
      </c>
      <c r="WAE312" s="30" t="s">
        <v>172</v>
      </c>
      <c r="WAF312" s="30" t="s">
        <v>172</v>
      </c>
      <c r="WAG312" s="30" t="s">
        <v>172</v>
      </c>
      <c r="WAH312" s="30" t="s">
        <v>172</v>
      </c>
      <c r="WAI312" s="30" t="s">
        <v>172</v>
      </c>
      <c r="WAJ312" s="30" t="s">
        <v>172</v>
      </c>
      <c r="WAK312" s="30" t="s">
        <v>172</v>
      </c>
      <c r="WAL312" s="30" t="s">
        <v>172</v>
      </c>
      <c r="WAM312" s="30" t="s">
        <v>172</v>
      </c>
      <c r="WAN312" s="30" t="s">
        <v>172</v>
      </c>
      <c r="WAO312" s="30" t="s">
        <v>172</v>
      </c>
      <c r="WAP312" s="30" t="s">
        <v>172</v>
      </c>
      <c r="WAQ312" s="30" t="s">
        <v>172</v>
      </c>
      <c r="WAR312" s="30" t="s">
        <v>172</v>
      </c>
      <c r="WAS312" s="30" t="s">
        <v>172</v>
      </c>
      <c r="WAT312" s="30" t="s">
        <v>172</v>
      </c>
      <c r="WAU312" s="30" t="s">
        <v>172</v>
      </c>
      <c r="WAV312" s="30" t="s">
        <v>172</v>
      </c>
      <c r="WAW312" s="30" t="s">
        <v>172</v>
      </c>
      <c r="WAX312" s="30" t="s">
        <v>172</v>
      </c>
      <c r="WAY312" s="30" t="s">
        <v>172</v>
      </c>
      <c r="WAZ312" s="30" t="s">
        <v>172</v>
      </c>
      <c r="WBA312" s="30" t="s">
        <v>172</v>
      </c>
      <c r="WBB312" s="30" t="s">
        <v>172</v>
      </c>
      <c r="WBC312" s="30" t="s">
        <v>172</v>
      </c>
      <c r="WBD312" s="30" t="s">
        <v>172</v>
      </c>
      <c r="WBE312" s="30" t="s">
        <v>172</v>
      </c>
      <c r="WBF312" s="30" t="s">
        <v>172</v>
      </c>
      <c r="WBG312" s="30" t="s">
        <v>172</v>
      </c>
      <c r="WBH312" s="30" t="s">
        <v>172</v>
      </c>
      <c r="WBI312" s="30" t="s">
        <v>172</v>
      </c>
      <c r="WBJ312" s="30" t="s">
        <v>172</v>
      </c>
      <c r="WBK312" s="30" t="s">
        <v>172</v>
      </c>
      <c r="WBL312" s="30" t="s">
        <v>172</v>
      </c>
      <c r="WBM312" s="30" t="s">
        <v>172</v>
      </c>
      <c r="WBN312" s="30" t="s">
        <v>172</v>
      </c>
      <c r="WBO312" s="30" t="s">
        <v>172</v>
      </c>
      <c r="WBP312" s="30" t="s">
        <v>172</v>
      </c>
      <c r="WBQ312" s="30" t="s">
        <v>172</v>
      </c>
      <c r="WBR312" s="30" t="s">
        <v>172</v>
      </c>
      <c r="WBS312" s="30" t="s">
        <v>172</v>
      </c>
      <c r="WBT312" s="30" t="s">
        <v>172</v>
      </c>
      <c r="WBU312" s="30" t="s">
        <v>172</v>
      </c>
      <c r="WBV312" s="30" t="s">
        <v>172</v>
      </c>
      <c r="WBW312" s="30" t="s">
        <v>172</v>
      </c>
      <c r="WBX312" s="30" t="s">
        <v>172</v>
      </c>
      <c r="WBY312" s="30" t="s">
        <v>172</v>
      </c>
      <c r="WBZ312" s="30" t="s">
        <v>172</v>
      </c>
      <c r="WCA312" s="30" t="s">
        <v>172</v>
      </c>
      <c r="WCB312" s="30" t="s">
        <v>172</v>
      </c>
      <c r="WCC312" s="30" t="s">
        <v>172</v>
      </c>
      <c r="WCD312" s="30" t="s">
        <v>172</v>
      </c>
      <c r="WCE312" s="30" t="s">
        <v>172</v>
      </c>
      <c r="WCF312" s="30" t="s">
        <v>172</v>
      </c>
      <c r="WCG312" s="30" t="s">
        <v>172</v>
      </c>
      <c r="WCH312" s="30" t="s">
        <v>172</v>
      </c>
      <c r="WCI312" s="30" t="s">
        <v>172</v>
      </c>
      <c r="WCJ312" s="30" t="s">
        <v>172</v>
      </c>
      <c r="WCK312" s="30" t="s">
        <v>172</v>
      </c>
      <c r="WCL312" s="30" t="s">
        <v>172</v>
      </c>
      <c r="WCM312" s="30" t="s">
        <v>172</v>
      </c>
      <c r="WCN312" s="30" t="s">
        <v>172</v>
      </c>
      <c r="WCO312" s="30" t="s">
        <v>172</v>
      </c>
      <c r="WCP312" s="30" t="s">
        <v>172</v>
      </c>
      <c r="WCQ312" s="30" t="s">
        <v>172</v>
      </c>
      <c r="WCR312" s="30" t="s">
        <v>172</v>
      </c>
      <c r="WCS312" s="30" t="s">
        <v>172</v>
      </c>
      <c r="WCT312" s="30" t="s">
        <v>172</v>
      </c>
      <c r="WCU312" s="30" t="s">
        <v>172</v>
      </c>
      <c r="WCV312" s="30" t="s">
        <v>172</v>
      </c>
      <c r="WCW312" s="30" t="s">
        <v>172</v>
      </c>
      <c r="WCX312" s="30" t="s">
        <v>172</v>
      </c>
      <c r="WCY312" s="30" t="s">
        <v>172</v>
      </c>
      <c r="WCZ312" s="30" t="s">
        <v>172</v>
      </c>
      <c r="WDA312" s="30" t="s">
        <v>172</v>
      </c>
      <c r="WDB312" s="30" t="s">
        <v>172</v>
      </c>
      <c r="WDC312" s="30" t="s">
        <v>172</v>
      </c>
      <c r="WDD312" s="30" t="s">
        <v>172</v>
      </c>
      <c r="WDE312" s="30" t="s">
        <v>172</v>
      </c>
      <c r="WDF312" s="30" t="s">
        <v>172</v>
      </c>
      <c r="WDG312" s="30" t="s">
        <v>172</v>
      </c>
      <c r="WDH312" s="30" t="s">
        <v>172</v>
      </c>
      <c r="WDI312" s="30" t="s">
        <v>172</v>
      </c>
      <c r="WDJ312" s="30" t="s">
        <v>172</v>
      </c>
      <c r="WDK312" s="30" t="s">
        <v>172</v>
      </c>
      <c r="WDL312" s="30" t="s">
        <v>172</v>
      </c>
      <c r="WDM312" s="30" t="s">
        <v>172</v>
      </c>
      <c r="WDN312" s="30" t="s">
        <v>172</v>
      </c>
      <c r="WDO312" s="30" t="s">
        <v>172</v>
      </c>
      <c r="WDP312" s="30" t="s">
        <v>172</v>
      </c>
      <c r="WDQ312" s="30" t="s">
        <v>172</v>
      </c>
      <c r="WDR312" s="30" t="s">
        <v>172</v>
      </c>
      <c r="WDS312" s="30" t="s">
        <v>172</v>
      </c>
      <c r="WDT312" s="30" t="s">
        <v>172</v>
      </c>
      <c r="WDU312" s="30" t="s">
        <v>172</v>
      </c>
      <c r="WDV312" s="30" t="s">
        <v>172</v>
      </c>
      <c r="WDW312" s="30" t="s">
        <v>172</v>
      </c>
      <c r="WDX312" s="30" t="s">
        <v>172</v>
      </c>
      <c r="WDY312" s="30" t="s">
        <v>172</v>
      </c>
      <c r="WDZ312" s="30" t="s">
        <v>172</v>
      </c>
      <c r="WEA312" s="30" t="s">
        <v>172</v>
      </c>
      <c r="WEB312" s="30" t="s">
        <v>172</v>
      </c>
      <c r="WEC312" s="30" t="s">
        <v>172</v>
      </c>
      <c r="WED312" s="30" t="s">
        <v>172</v>
      </c>
      <c r="WEE312" s="30" t="s">
        <v>172</v>
      </c>
      <c r="WEF312" s="30" t="s">
        <v>172</v>
      </c>
      <c r="WEG312" s="30" t="s">
        <v>172</v>
      </c>
      <c r="WEH312" s="30" t="s">
        <v>172</v>
      </c>
      <c r="WEI312" s="30" t="s">
        <v>172</v>
      </c>
      <c r="WEJ312" s="30" t="s">
        <v>172</v>
      </c>
      <c r="WEK312" s="30" t="s">
        <v>172</v>
      </c>
      <c r="WEL312" s="30" t="s">
        <v>172</v>
      </c>
      <c r="WEM312" s="30" t="s">
        <v>172</v>
      </c>
      <c r="WEN312" s="30" t="s">
        <v>172</v>
      </c>
      <c r="WEO312" s="30" t="s">
        <v>172</v>
      </c>
      <c r="WEP312" s="30" t="s">
        <v>172</v>
      </c>
      <c r="WEQ312" s="30" t="s">
        <v>172</v>
      </c>
      <c r="WER312" s="30" t="s">
        <v>172</v>
      </c>
      <c r="WES312" s="30" t="s">
        <v>172</v>
      </c>
      <c r="WET312" s="30" t="s">
        <v>172</v>
      </c>
      <c r="WEU312" s="30" t="s">
        <v>172</v>
      </c>
      <c r="WEV312" s="30" t="s">
        <v>172</v>
      </c>
      <c r="WEW312" s="30" t="s">
        <v>172</v>
      </c>
      <c r="WEX312" s="30" t="s">
        <v>172</v>
      </c>
      <c r="WEY312" s="30" t="s">
        <v>172</v>
      </c>
      <c r="WEZ312" s="30" t="s">
        <v>172</v>
      </c>
      <c r="WFA312" s="30" t="s">
        <v>172</v>
      </c>
      <c r="WFB312" s="30" t="s">
        <v>172</v>
      </c>
      <c r="WFC312" s="30" t="s">
        <v>172</v>
      </c>
      <c r="WFD312" s="30" t="s">
        <v>172</v>
      </c>
      <c r="WFE312" s="30" t="s">
        <v>172</v>
      </c>
      <c r="WFF312" s="30" t="s">
        <v>172</v>
      </c>
      <c r="WFG312" s="30" t="s">
        <v>172</v>
      </c>
      <c r="WFH312" s="30" t="s">
        <v>172</v>
      </c>
      <c r="WFI312" s="30" t="s">
        <v>172</v>
      </c>
      <c r="WFJ312" s="30" t="s">
        <v>172</v>
      </c>
      <c r="WFK312" s="30" t="s">
        <v>172</v>
      </c>
      <c r="WFL312" s="30" t="s">
        <v>172</v>
      </c>
      <c r="WFM312" s="30" t="s">
        <v>172</v>
      </c>
      <c r="WFN312" s="30" t="s">
        <v>172</v>
      </c>
      <c r="WFO312" s="30" t="s">
        <v>172</v>
      </c>
      <c r="WFP312" s="30" t="s">
        <v>172</v>
      </c>
      <c r="WFQ312" s="30" t="s">
        <v>172</v>
      </c>
      <c r="WFR312" s="30" t="s">
        <v>172</v>
      </c>
      <c r="WFS312" s="30" t="s">
        <v>172</v>
      </c>
      <c r="WFT312" s="30" t="s">
        <v>172</v>
      </c>
      <c r="WFU312" s="30" t="s">
        <v>172</v>
      </c>
      <c r="WFV312" s="30" t="s">
        <v>172</v>
      </c>
      <c r="WFW312" s="30" t="s">
        <v>172</v>
      </c>
      <c r="WFX312" s="30" t="s">
        <v>172</v>
      </c>
      <c r="WFY312" s="30" t="s">
        <v>172</v>
      </c>
      <c r="WFZ312" s="30" t="s">
        <v>172</v>
      </c>
      <c r="WGA312" s="30" t="s">
        <v>172</v>
      </c>
      <c r="WGB312" s="30" t="s">
        <v>172</v>
      </c>
      <c r="WGC312" s="30" t="s">
        <v>172</v>
      </c>
      <c r="WGD312" s="30" t="s">
        <v>172</v>
      </c>
      <c r="WGE312" s="30" t="s">
        <v>172</v>
      </c>
      <c r="WGF312" s="30" t="s">
        <v>172</v>
      </c>
      <c r="WGG312" s="30" t="s">
        <v>172</v>
      </c>
      <c r="WGH312" s="30" t="s">
        <v>172</v>
      </c>
      <c r="WGI312" s="30" t="s">
        <v>172</v>
      </c>
      <c r="WGJ312" s="30" t="s">
        <v>172</v>
      </c>
      <c r="WGK312" s="30" t="s">
        <v>172</v>
      </c>
      <c r="WGL312" s="30" t="s">
        <v>172</v>
      </c>
      <c r="WGM312" s="30" t="s">
        <v>172</v>
      </c>
      <c r="WGN312" s="30" t="s">
        <v>172</v>
      </c>
      <c r="WGO312" s="30" t="s">
        <v>172</v>
      </c>
      <c r="WGP312" s="30" t="s">
        <v>172</v>
      </c>
      <c r="WGQ312" s="30" t="s">
        <v>172</v>
      </c>
      <c r="WGR312" s="30" t="s">
        <v>172</v>
      </c>
      <c r="WGS312" s="30" t="s">
        <v>172</v>
      </c>
      <c r="WGT312" s="30" t="s">
        <v>172</v>
      </c>
      <c r="WGU312" s="30" t="s">
        <v>172</v>
      </c>
      <c r="WGV312" s="30" t="s">
        <v>172</v>
      </c>
      <c r="WGW312" s="30" t="s">
        <v>172</v>
      </c>
      <c r="WGX312" s="30" t="s">
        <v>172</v>
      </c>
      <c r="WGY312" s="30" t="s">
        <v>172</v>
      </c>
      <c r="WGZ312" s="30" t="s">
        <v>172</v>
      </c>
      <c r="WHA312" s="30" t="s">
        <v>172</v>
      </c>
      <c r="WHB312" s="30" t="s">
        <v>172</v>
      </c>
      <c r="WHC312" s="30" t="s">
        <v>172</v>
      </c>
      <c r="WHD312" s="30" t="s">
        <v>172</v>
      </c>
      <c r="WHE312" s="30" t="s">
        <v>172</v>
      </c>
      <c r="WHF312" s="30" t="s">
        <v>172</v>
      </c>
      <c r="WHG312" s="30" t="s">
        <v>172</v>
      </c>
      <c r="WHH312" s="30" t="s">
        <v>172</v>
      </c>
      <c r="WHI312" s="30" t="s">
        <v>172</v>
      </c>
      <c r="WHJ312" s="30" t="s">
        <v>172</v>
      </c>
      <c r="WHK312" s="30" t="s">
        <v>172</v>
      </c>
      <c r="WHL312" s="30" t="s">
        <v>172</v>
      </c>
      <c r="WHM312" s="30" t="s">
        <v>172</v>
      </c>
      <c r="WHN312" s="30" t="s">
        <v>172</v>
      </c>
      <c r="WHO312" s="30" t="s">
        <v>172</v>
      </c>
      <c r="WHP312" s="30" t="s">
        <v>172</v>
      </c>
      <c r="WHQ312" s="30" t="s">
        <v>172</v>
      </c>
      <c r="WHR312" s="30" t="s">
        <v>172</v>
      </c>
      <c r="WHS312" s="30" t="s">
        <v>172</v>
      </c>
      <c r="WHT312" s="30" t="s">
        <v>172</v>
      </c>
      <c r="WHU312" s="30" t="s">
        <v>172</v>
      </c>
      <c r="WHV312" s="30" t="s">
        <v>172</v>
      </c>
      <c r="WHW312" s="30" t="s">
        <v>172</v>
      </c>
      <c r="WHX312" s="30" t="s">
        <v>172</v>
      </c>
      <c r="WHY312" s="30" t="s">
        <v>172</v>
      </c>
      <c r="WHZ312" s="30" t="s">
        <v>172</v>
      </c>
      <c r="WIA312" s="30" t="s">
        <v>172</v>
      </c>
      <c r="WIB312" s="30" t="s">
        <v>172</v>
      </c>
      <c r="WIC312" s="30" t="s">
        <v>172</v>
      </c>
      <c r="WID312" s="30" t="s">
        <v>172</v>
      </c>
      <c r="WIE312" s="30" t="s">
        <v>172</v>
      </c>
      <c r="WIF312" s="30" t="s">
        <v>172</v>
      </c>
      <c r="WIG312" s="30" t="s">
        <v>172</v>
      </c>
      <c r="WIH312" s="30" t="s">
        <v>172</v>
      </c>
      <c r="WII312" s="30" t="s">
        <v>172</v>
      </c>
      <c r="WIJ312" s="30" t="s">
        <v>172</v>
      </c>
      <c r="WIK312" s="30" t="s">
        <v>172</v>
      </c>
      <c r="WIL312" s="30" t="s">
        <v>172</v>
      </c>
      <c r="WIM312" s="30" t="s">
        <v>172</v>
      </c>
      <c r="WIN312" s="30" t="s">
        <v>172</v>
      </c>
      <c r="WIO312" s="30" t="s">
        <v>172</v>
      </c>
      <c r="WIP312" s="30" t="s">
        <v>172</v>
      </c>
      <c r="WIQ312" s="30" t="s">
        <v>172</v>
      </c>
      <c r="WIR312" s="30" t="s">
        <v>172</v>
      </c>
      <c r="WIS312" s="30" t="s">
        <v>172</v>
      </c>
      <c r="WIT312" s="30" t="s">
        <v>172</v>
      </c>
      <c r="WIU312" s="30" t="s">
        <v>172</v>
      </c>
      <c r="WIV312" s="30" t="s">
        <v>172</v>
      </c>
      <c r="WIW312" s="30" t="s">
        <v>172</v>
      </c>
      <c r="WIX312" s="30" t="s">
        <v>172</v>
      </c>
      <c r="WIY312" s="30" t="s">
        <v>172</v>
      </c>
      <c r="WIZ312" s="30" t="s">
        <v>172</v>
      </c>
      <c r="WJA312" s="30" t="s">
        <v>172</v>
      </c>
      <c r="WJB312" s="30" t="s">
        <v>172</v>
      </c>
      <c r="WJC312" s="30" t="s">
        <v>172</v>
      </c>
      <c r="WJD312" s="30" t="s">
        <v>172</v>
      </c>
      <c r="WJE312" s="30" t="s">
        <v>172</v>
      </c>
      <c r="WJF312" s="30" t="s">
        <v>172</v>
      </c>
      <c r="WJG312" s="30" t="s">
        <v>172</v>
      </c>
      <c r="WJH312" s="30" t="s">
        <v>172</v>
      </c>
      <c r="WJI312" s="30" t="s">
        <v>172</v>
      </c>
      <c r="WJJ312" s="30" t="s">
        <v>172</v>
      </c>
      <c r="WJK312" s="30" t="s">
        <v>172</v>
      </c>
      <c r="WJL312" s="30" t="s">
        <v>172</v>
      </c>
      <c r="WJM312" s="30" t="s">
        <v>172</v>
      </c>
      <c r="WJN312" s="30" t="s">
        <v>172</v>
      </c>
      <c r="WJO312" s="30" t="s">
        <v>172</v>
      </c>
      <c r="WJP312" s="30" t="s">
        <v>172</v>
      </c>
      <c r="WJQ312" s="30" t="s">
        <v>172</v>
      </c>
      <c r="WJR312" s="30" t="s">
        <v>172</v>
      </c>
      <c r="WJS312" s="30" t="s">
        <v>172</v>
      </c>
      <c r="WJT312" s="30" t="s">
        <v>172</v>
      </c>
      <c r="WJU312" s="30" t="s">
        <v>172</v>
      </c>
      <c r="WJV312" s="30" t="s">
        <v>172</v>
      </c>
      <c r="WJW312" s="30" t="s">
        <v>172</v>
      </c>
      <c r="WJX312" s="30" t="s">
        <v>172</v>
      </c>
      <c r="WJY312" s="30" t="s">
        <v>172</v>
      </c>
      <c r="WJZ312" s="30" t="s">
        <v>172</v>
      </c>
      <c r="WKA312" s="30" t="s">
        <v>172</v>
      </c>
      <c r="WKB312" s="30" t="s">
        <v>172</v>
      </c>
      <c r="WKC312" s="30" t="s">
        <v>172</v>
      </c>
      <c r="WKD312" s="30" t="s">
        <v>172</v>
      </c>
      <c r="WKE312" s="30" t="s">
        <v>172</v>
      </c>
      <c r="WKF312" s="30" t="s">
        <v>172</v>
      </c>
      <c r="WKG312" s="30" t="s">
        <v>172</v>
      </c>
      <c r="WKH312" s="30" t="s">
        <v>172</v>
      </c>
      <c r="WKI312" s="30" t="s">
        <v>172</v>
      </c>
      <c r="WKJ312" s="30" t="s">
        <v>172</v>
      </c>
      <c r="WKK312" s="30" t="s">
        <v>172</v>
      </c>
      <c r="WKL312" s="30" t="s">
        <v>172</v>
      </c>
      <c r="WKM312" s="30" t="s">
        <v>172</v>
      </c>
      <c r="WKN312" s="30" t="s">
        <v>172</v>
      </c>
      <c r="WKO312" s="30" t="s">
        <v>172</v>
      </c>
      <c r="WKP312" s="30" t="s">
        <v>172</v>
      </c>
      <c r="WKQ312" s="30" t="s">
        <v>172</v>
      </c>
      <c r="WKR312" s="30" t="s">
        <v>172</v>
      </c>
      <c r="WKS312" s="30" t="s">
        <v>172</v>
      </c>
      <c r="WKT312" s="30" t="s">
        <v>172</v>
      </c>
      <c r="WKU312" s="30" t="s">
        <v>172</v>
      </c>
      <c r="WKV312" s="30" t="s">
        <v>172</v>
      </c>
      <c r="WKW312" s="30" t="s">
        <v>172</v>
      </c>
      <c r="WKX312" s="30" t="s">
        <v>172</v>
      </c>
      <c r="WKY312" s="30" t="s">
        <v>172</v>
      </c>
      <c r="WKZ312" s="30" t="s">
        <v>172</v>
      </c>
      <c r="WLA312" s="30" t="s">
        <v>172</v>
      </c>
      <c r="WLB312" s="30" t="s">
        <v>172</v>
      </c>
      <c r="WLC312" s="30" t="s">
        <v>172</v>
      </c>
      <c r="WLD312" s="30" t="s">
        <v>172</v>
      </c>
      <c r="WLE312" s="30" t="s">
        <v>172</v>
      </c>
      <c r="WLF312" s="30" t="s">
        <v>172</v>
      </c>
      <c r="WLG312" s="30" t="s">
        <v>172</v>
      </c>
      <c r="WLH312" s="30" t="s">
        <v>172</v>
      </c>
      <c r="WLI312" s="30" t="s">
        <v>172</v>
      </c>
      <c r="WLJ312" s="30" t="s">
        <v>172</v>
      </c>
      <c r="WLK312" s="30" t="s">
        <v>172</v>
      </c>
      <c r="WLL312" s="30" t="s">
        <v>172</v>
      </c>
      <c r="WLM312" s="30" t="s">
        <v>172</v>
      </c>
      <c r="WLN312" s="30" t="s">
        <v>172</v>
      </c>
      <c r="WLO312" s="30" t="s">
        <v>172</v>
      </c>
      <c r="WLP312" s="30" t="s">
        <v>172</v>
      </c>
      <c r="WLQ312" s="30" t="s">
        <v>172</v>
      </c>
      <c r="WLR312" s="30" t="s">
        <v>172</v>
      </c>
      <c r="WLS312" s="30" t="s">
        <v>172</v>
      </c>
      <c r="WLT312" s="30" t="s">
        <v>172</v>
      </c>
      <c r="WLU312" s="30" t="s">
        <v>172</v>
      </c>
      <c r="WLV312" s="30" t="s">
        <v>172</v>
      </c>
      <c r="WLW312" s="30" t="s">
        <v>172</v>
      </c>
      <c r="WLX312" s="30" t="s">
        <v>172</v>
      </c>
      <c r="WLY312" s="30" t="s">
        <v>172</v>
      </c>
      <c r="WLZ312" s="30" t="s">
        <v>172</v>
      </c>
      <c r="WMA312" s="30" t="s">
        <v>172</v>
      </c>
      <c r="WMB312" s="30" t="s">
        <v>172</v>
      </c>
      <c r="WMC312" s="30" t="s">
        <v>172</v>
      </c>
      <c r="WMD312" s="30" t="s">
        <v>172</v>
      </c>
      <c r="WME312" s="30" t="s">
        <v>172</v>
      </c>
      <c r="WMF312" s="30" t="s">
        <v>172</v>
      </c>
      <c r="WMG312" s="30" t="s">
        <v>172</v>
      </c>
      <c r="WMH312" s="30" t="s">
        <v>172</v>
      </c>
      <c r="WMI312" s="30" t="s">
        <v>172</v>
      </c>
      <c r="WMJ312" s="30" t="s">
        <v>172</v>
      </c>
      <c r="WMK312" s="30" t="s">
        <v>172</v>
      </c>
      <c r="WML312" s="30" t="s">
        <v>172</v>
      </c>
      <c r="WMM312" s="30" t="s">
        <v>172</v>
      </c>
      <c r="WMN312" s="30" t="s">
        <v>172</v>
      </c>
      <c r="WMO312" s="30" t="s">
        <v>172</v>
      </c>
      <c r="WMP312" s="30" t="s">
        <v>172</v>
      </c>
      <c r="WMQ312" s="30" t="s">
        <v>172</v>
      </c>
      <c r="WMR312" s="30" t="s">
        <v>172</v>
      </c>
      <c r="WMS312" s="30" t="s">
        <v>172</v>
      </c>
      <c r="WMT312" s="30" t="s">
        <v>172</v>
      </c>
      <c r="WMU312" s="30" t="s">
        <v>172</v>
      </c>
      <c r="WMV312" s="30" t="s">
        <v>172</v>
      </c>
      <c r="WMW312" s="30" t="s">
        <v>172</v>
      </c>
      <c r="WMX312" s="30" t="s">
        <v>172</v>
      </c>
      <c r="WMY312" s="30" t="s">
        <v>172</v>
      </c>
      <c r="WMZ312" s="30" t="s">
        <v>172</v>
      </c>
      <c r="WNA312" s="30" t="s">
        <v>172</v>
      </c>
      <c r="WNB312" s="30" t="s">
        <v>172</v>
      </c>
      <c r="WNC312" s="30" t="s">
        <v>172</v>
      </c>
      <c r="WND312" s="30" t="s">
        <v>172</v>
      </c>
      <c r="WNE312" s="30" t="s">
        <v>172</v>
      </c>
      <c r="WNF312" s="30" t="s">
        <v>172</v>
      </c>
      <c r="WNG312" s="30" t="s">
        <v>172</v>
      </c>
      <c r="WNH312" s="30" t="s">
        <v>172</v>
      </c>
      <c r="WNI312" s="30" t="s">
        <v>172</v>
      </c>
      <c r="WNJ312" s="30" t="s">
        <v>172</v>
      </c>
      <c r="WNK312" s="30" t="s">
        <v>172</v>
      </c>
      <c r="WNL312" s="30" t="s">
        <v>172</v>
      </c>
      <c r="WNM312" s="30" t="s">
        <v>172</v>
      </c>
      <c r="WNN312" s="30" t="s">
        <v>172</v>
      </c>
      <c r="WNO312" s="30" t="s">
        <v>172</v>
      </c>
      <c r="WNP312" s="30" t="s">
        <v>172</v>
      </c>
      <c r="WNQ312" s="30" t="s">
        <v>172</v>
      </c>
      <c r="WNR312" s="30" t="s">
        <v>172</v>
      </c>
      <c r="WNS312" s="30" t="s">
        <v>172</v>
      </c>
      <c r="WNT312" s="30" t="s">
        <v>172</v>
      </c>
      <c r="WNU312" s="30" t="s">
        <v>172</v>
      </c>
      <c r="WNV312" s="30" t="s">
        <v>172</v>
      </c>
      <c r="WNW312" s="30" t="s">
        <v>172</v>
      </c>
      <c r="WNX312" s="30" t="s">
        <v>172</v>
      </c>
      <c r="WNY312" s="30" t="s">
        <v>172</v>
      </c>
      <c r="WNZ312" s="30" t="s">
        <v>172</v>
      </c>
      <c r="WOA312" s="30" t="s">
        <v>172</v>
      </c>
      <c r="WOB312" s="30" t="s">
        <v>172</v>
      </c>
      <c r="WOC312" s="30" t="s">
        <v>172</v>
      </c>
      <c r="WOD312" s="30" t="s">
        <v>172</v>
      </c>
      <c r="WOE312" s="30" t="s">
        <v>172</v>
      </c>
      <c r="WOF312" s="30" t="s">
        <v>172</v>
      </c>
      <c r="WOG312" s="30" t="s">
        <v>172</v>
      </c>
      <c r="WOH312" s="30" t="s">
        <v>172</v>
      </c>
      <c r="WOI312" s="30" t="s">
        <v>172</v>
      </c>
      <c r="WOJ312" s="30" t="s">
        <v>172</v>
      </c>
      <c r="WOK312" s="30" t="s">
        <v>172</v>
      </c>
      <c r="WOL312" s="30" t="s">
        <v>172</v>
      </c>
      <c r="WOM312" s="30" t="s">
        <v>172</v>
      </c>
      <c r="WON312" s="30" t="s">
        <v>172</v>
      </c>
      <c r="WOO312" s="30" t="s">
        <v>172</v>
      </c>
      <c r="WOP312" s="30" t="s">
        <v>172</v>
      </c>
      <c r="WOQ312" s="30" t="s">
        <v>172</v>
      </c>
      <c r="WOR312" s="30" t="s">
        <v>172</v>
      </c>
      <c r="WOS312" s="30" t="s">
        <v>172</v>
      </c>
      <c r="WOT312" s="30" t="s">
        <v>172</v>
      </c>
      <c r="WOU312" s="30" t="s">
        <v>172</v>
      </c>
      <c r="WOV312" s="30" t="s">
        <v>172</v>
      </c>
      <c r="WOW312" s="30" t="s">
        <v>172</v>
      </c>
      <c r="WOX312" s="30" t="s">
        <v>172</v>
      </c>
      <c r="WOY312" s="30" t="s">
        <v>172</v>
      </c>
      <c r="WOZ312" s="30" t="s">
        <v>172</v>
      </c>
      <c r="WPA312" s="30" t="s">
        <v>172</v>
      </c>
      <c r="WPB312" s="30" t="s">
        <v>172</v>
      </c>
      <c r="WPC312" s="30" t="s">
        <v>172</v>
      </c>
      <c r="WPD312" s="30" t="s">
        <v>172</v>
      </c>
      <c r="WPE312" s="30" t="s">
        <v>172</v>
      </c>
      <c r="WPF312" s="30" t="s">
        <v>172</v>
      </c>
      <c r="WPG312" s="30" t="s">
        <v>172</v>
      </c>
      <c r="WPH312" s="30" t="s">
        <v>172</v>
      </c>
      <c r="WPI312" s="30" t="s">
        <v>172</v>
      </c>
      <c r="WPJ312" s="30" t="s">
        <v>172</v>
      </c>
      <c r="WPK312" s="30" t="s">
        <v>172</v>
      </c>
      <c r="WPL312" s="30" t="s">
        <v>172</v>
      </c>
      <c r="WPM312" s="30" t="s">
        <v>172</v>
      </c>
      <c r="WPN312" s="30" t="s">
        <v>172</v>
      </c>
      <c r="WPO312" s="30" t="s">
        <v>172</v>
      </c>
      <c r="WPP312" s="30" t="s">
        <v>172</v>
      </c>
      <c r="WPQ312" s="30" t="s">
        <v>172</v>
      </c>
      <c r="WPR312" s="30" t="s">
        <v>172</v>
      </c>
      <c r="WPS312" s="30" t="s">
        <v>172</v>
      </c>
      <c r="WPT312" s="30" t="s">
        <v>172</v>
      </c>
      <c r="WPU312" s="30" t="s">
        <v>172</v>
      </c>
      <c r="WPV312" s="30" t="s">
        <v>172</v>
      </c>
      <c r="WPW312" s="30" t="s">
        <v>172</v>
      </c>
      <c r="WPX312" s="30" t="s">
        <v>172</v>
      </c>
      <c r="WPY312" s="30" t="s">
        <v>172</v>
      </c>
      <c r="WPZ312" s="30" t="s">
        <v>172</v>
      </c>
      <c r="WQA312" s="30" t="s">
        <v>172</v>
      </c>
      <c r="WQB312" s="30" t="s">
        <v>172</v>
      </c>
      <c r="WQC312" s="30" t="s">
        <v>172</v>
      </c>
      <c r="WQD312" s="30" t="s">
        <v>172</v>
      </c>
      <c r="WQE312" s="30" t="s">
        <v>172</v>
      </c>
      <c r="WQF312" s="30" t="s">
        <v>172</v>
      </c>
      <c r="WQG312" s="30" t="s">
        <v>172</v>
      </c>
      <c r="WQH312" s="30" t="s">
        <v>172</v>
      </c>
      <c r="WQI312" s="30" t="s">
        <v>172</v>
      </c>
      <c r="WQJ312" s="30" t="s">
        <v>172</v>
      </c>
      <c r="WQK312" s="30" t="s">
        <v>172</v>
      </c>
      <c r="WQL312" s="30" t="s">
        <v>172</v>
      </c>
      <c r="WQM312" s="30" t="s">
        <v>172</v>
      </c>
      <c r="WQN312" s="30" t="s">
        <v>172</v>
      </c>
      <c r="WQO312" s="30" t="s">
        <v>172</v>
      </c>
      <c r="WQP312" s="30" t="s">
        <v>172</v>
      </c>
      <c r="WQQ312" s="30" t="s">
        <v>172</v>
      </c>
      <c r="WQR312" s="30" t="s">
        <v>172</v>
      </c>
      <c r="WQS312" s="30" t="s">
        <v>172</v>
      </c>
      <c r="WQT312" s="30" t="s">
        <v>172</v>
      </c>
      <c r="WQU312" s="30" t="s">
        <v>172</v>
      </c>
      <c r="WQV312" s="30" t="s">
        <v>172</v>
      </c>
      <c r="WQW312" s="30" t="s">
        <v>172</v>
      </c>
      <c r="WQX312" s="30" t="s">
        <v>172</v>
      </c>
      <c r="WQY312" s="30" t="s">
        <v>172</v>
      </c>
      <c r="WQZ312" s="30" t="s">
        <v>172</v>
      </c>
      <c r="WRA312" s="30" t="s">
        <v>172</v>
      </c>
      <c r="WRB312" s="30" t="s">
        <v>172</v>
      </c>
      <c r="WRC312" s="30" t="s">
        <v>172</v>
      </c>
      <c r="WRD312" s="30" t="s">
        <v>172</v>
      </c>
      <c r="WRE312" s="30" t="s">
        <v>172</v>
      </c>
      <c r="WRF312" s="30" t="s">
        <v>172</v>
      </c>
      <c r="WRG312" s="30" t="s">
        <v>172</v>
      </c>
      <c r="WRH312" s="30" t="s">
        <v>172</v>
      </c>
      <c r="WRI312" s="30" t="s">
        <v>172</v>
      </c>
      <c r="WRJ312" s="30" t="s">
        <v>172</v>
      </c>
      <c r="WRK312" s="30" t="s">
        <v>172</v>
      </c>
      <c r="WRL312" s="30" t="s">
        <v>172</v>
      </c>
      <c r="WRM312" s="30" t="s">
        <v>172</v>
      </c>
      <c r="WRN312" s="30" t="s">
        <v>172</v>
      </c>
      <c r="WRO312" s="30" t="s">
        <v>172</v>
      </c>
      <c r="WRP312" s="30" t="s">
        <v>172</v>
      </c>
      <c r="WRQ312" s="30" t="s">
        <v>172</v>
      </c>
      <c r="WRR312" s="30" t="s">
        <v>172</v>
      </c>
      <c r="WRS312" s="30" t="s">
        <v>172</v>
      </c>
      <c r="WRT312" s="30" t="s">
        <v>172</v>
      </c>
      <c r="WRU312" s="30" t="s">
        <v>172</v>
      </c>
      <c r="WRV312" s="30" t="s">
        <v>172</v>
      </c>
      <c r="WRW312" s="30" t="s">
        <v>172</v>
      </c>
      <c r="WRX312" s="30" t="s">
        <v>172</v>
      </c>
      <c r="WRY312" s="30" t="s">
        <v>172</v>
      </c>
      <c r="WRZ312" s="30" t="s">
        <v>172</v>
      </c>
      <c r="WSA312" s="30" t="s">
        <v>172</v>
      </c>
      <c r="WSB312" s="30" t="s">
        <v>172</v>
      </c>
      <c r="WSC312" s="30" t="s">
        <v>172</v>
      </c>
      <c r="WSD312" s="30" t="s">
        <v>172</v>
      </c>
      <c r="WSE312" s="30" t="s">
        <v>172</v>
      </c>
      <c r="WSF312" s="30" t="s">
        <v>172</v>
      </c>
      <c r="WSG312" s="30" t="s">
        <v>172</v>
      </c>
      <c r="WSH312" s="30" t="s">
        <v>172</v>
      </c>
      <c r="WSI312" s="30" t="s">
        <v>172</v>
      </c>
      <c r="WSJ312" s="30" t="s">
        <v>172</v>
      </c>
      <c r="WSK312" s="30" t="s">
        <v>172</v>
      </c>
      <c r="WSL312" s="30" t="s">
        <v>172</v>
      </c>
      <c r="WSM312" s="30" t="s">
        <v>172</v>
      </c>
      <c r="WSN312" s="30" t="s">
        <v>172</v>
      </c>
      <c r="WSO312" s="30" t="s">
        <v>172</v>
      </c>
      <c r="WSP312" s="30" t="s">
        <v>172</v>
      </c>
      <c r="WSQ312" s="30" t="s">
        <v>172</v>
      </c>
      <c r="WSR312" s="30" t="s">
        <v>172</v>
      </c>
      <c r="WSS312" s="30" t="s">
        <v>172</v>
      </c>
      <c r="WST312" s="30" t="s">
        <v>172</v>
      </c>
      <c r="WSU312" s="30" t="s">
        <v>172</v>
      </c>
      <c r="WSV312" s="30" t="s">
        <v>172</v>
      </c>
      <c r="WSW312" s="30" t="s">
        <v>172</v>
      </c>
      <c r="WSX312" s="30" t="s">
        <v>172</v>
      </c>
      <c r="WSY312" s="30" t="s">
        <v>172</v>
      </c>
      <c r="WSZ312" s="30" t="s">
        <v>172</v>
      </c>
      <c r="WTA312" s="30" t="s">
        <v>172</v>
      </c>
      <c r="WTB312" s="30" t="s">
        <v>172</v>
      </c>
      <c r="WTC312" s="30" t="s">
        <v>172</v>
      </c>
      <c r="WTD312" s="30" t="s">
        <v>172</v>
      </c>
      <c r="WTE312" s="30" t="s">
        <v>172</v>
      </c>
      <c r="WTF312" s="30" t="s">
        <v>172</v>
      </c>
      <c r="WTG312" s="30" t="s">
        <v>172</v>
      </c>
      <c r="WTH312" s="30" t="s">
        <v>172</v>
      </c>
      <c r="WTI312" s="30" t="s">
        <v>172</v>
      </c>
      <c r="WTJ312" s="30" t="s">
        <v>172</v>
      </c>
      <c r="WTK312" s="30" t="s">
        <v>172</v>
      </c>
      <c r="WTL312" s="30" t="s">
        <v>172</v>
      </c>
      <c r="WTM312" s="30" t="s">
        <v>172</v>
      </c>
      <c r="WTN312" s="30" t="s">
        <v>172</v>
      </c>
      <c r="WTO312" s="30" t="s">
        <v>172</v>
      </c>
      <c r="WTP312" s="30" t="s">
        <v>172</v>
      </c>
      <c r="WTQ312" s="30" t="s">
        <v>172</v>
      </c>
      <c r="WTR312" s="30" t="s">
        <v>172</v>
      </c>
      <c r="WTS312" s="30" t="s">
        <v>172</v>
      </c>
      <c r="WTT312" s="30" t="s">
        <v>172</v>
      </c>
      <c r="WTU312" s="30" t="s">
        <v>172</v>
      </c>
      <c r="WTV312" s="30" t="s">
        <v>172</v>
      </c>
      <c r="WTW312" s="30" t="s">
        <v>172</v>
      </c>
      <c r="WTX312" s="30" t="s">
        <v>172</v>
      </c>
      <c r="WTY312" s="30" t="s">
        <v>172</v>
      </c>
      <c r="WTZ312" s="30" t="s">
        <v>172</v>
      </c>
      <c r="WUA312" s="30" t="s">
        <v>172</v>
      </c>
      <c r="WUB312" s="30" t="s">
        <v>172</v>
      </c>
      <c r="WUC312" s="30" t="s">
        <v>172</v>
      </c>
      <c r="WUD312" s="30" t="s">
        <v>172</v>
      </c>
      <c r="WUE312" s="30" t="s">
        <v>172</v>
      </c>
      <c r="WUF312" s="30" t="s">
        <v>172</v>
      </c>
      <c r="WUG312" s="30" t="s">
        <v>172</v>
      </c>
      <c r="WUH312" s="30" t="s">
        <v>172</v>
      </c>
      <c r="WUI312" s="30" t="s">
        <v>172</v>
      </c>
      <c r="WUJ312" s="30" t="s">
        <v>172</v>
      </c>
      <c r="WUK312" s="30" t="s">
        <v>172</v>
      </c>
      <c r="WUL312" s="30" t="s">
        <v>172</v>
      </c>
      <c r="WUM312" s="30" t="s">
        <v>172</v>
      </c>
      <c r="WUN312" s="30" t="s">
        <v>172</v>
      </c>
      <c r="WUO312" s="30" t="s">
        <v>172</v>
      </c>
      <c r="WUP312" s="30" t="s">
        <v>172</v>
      </c>
      <c r="WUQ312" s="30" t="s">
        <v>172</v>
      </c>
      <c r="WUR312" s="30" t="s">
        <v>172</v>
      </c>
      <c r="WUS312" s="30" t="s">
        <v>172</v>
      </c>
      <c r="WUT312" s="30" t="s">
        <v>172</v>
      </c>
      <c r="WUU312" s="30" t="s">
        <v>172</v>
      </c>
      <c r="WUV312" s="30" t="s">
        <v>172</v>
      </c>
      <c r="WUW312" s="30" t="s">
        <v>172</v>
      </c>
      <c r="WUX312" s="30" t="s">
        <v>172</v>
      </c>
      <c r="WUY312" s="30" t="s">
        <v>172</v>
      </c>
      <c r="WUZ312" s="30" t="s">
        <v>172</v>
      </c>
      <c r="WVA312" s="30" t="s">
        <v>172</v>
      </c>
      <c r="WVB312" s="30" t="s">
        <v>172</v>
      </c>
      <c r="WVC312" s="30" t="s">
        <v>172</v>
      </c>
      <c r="WVD312" s="30" t="s">
        <v>172</v>
      </c>
      <c r="WVE312" s="30" t="s">
        <v>172</v>
      </c>
      <c r="WVF312" s="30" t="s">
        <v>172</v>
      </c>
      <c r="WVG312" s="30" t="s">
        <v>172</v>
      </c>
      <c r="WVH312" s="30" t="s">
        <v>172</v>
      </c>
      <c r="WVI312" s="30" t="s">
        <v>172</v>
      </c>
      <c r="WVJ312" s="30" t="s">
        <v>172</v>
      </c>
      <c r="WVK312" s="30" t="s">
        <v>172</v>
      </c>
      <c r="WVL312" s="30" t="s">
        <v>172</v>
      </c>
      <c r="WVM312" s="30" t="s">
        <v>172</v>
      </c>
      <c r="WVN312" s="30" t="s">
        <v>172</v>
      </c>
      <c r="WVO312" s="30" t="s">
        <v>172</v>
      </c>
      <c r="WVP312" s="30" t="s">
        <v>172</v>
      </c>
      <c r="WVQ312" s="30" t="s">
        <v>172</v>
      </c>
      <c r="WVR312" s="30" t="s">
        <v>172</v>
      </c>
      <c r="WVS312" s="30" t="s">
        <v>172</v>
      </c>
      <c r="WVT312" s="30" t="s">
        <v>172</v>
      </c>
      <c r="WVU312" s="30" t="s">
        <v>172</v>
      </c>
      <c r="WVV312" s="30" t="s">
        <v>172</v>
      </c>
      <c r="WVW312" s="30" t="s">
        <v>172</v>
      </c>
      <c r="WVX312" s="30" t="s">
        <v>172</v>
      </c>
      <c r="WVY312" s="30" t="s">
        <v>172</v>
      </c>
      <c r="WVZ312" s="30" t="s">
        <v>172</v>
      </c>
      <c r="WWA312" s="30" t="s">
        <v>172</v>
      </c>
      <c r="WWB312" s="30" t="s">
        <v>172</v>
      </c>
      <c r="WWC312" s="30" t="s">
        <v>172</v>
      </c>
      <c r="WWD312" s="30" t="s">
        <v>172</v>
      </c>
      <c r="WWE312" s="30" t="s">
        <v>172</v>
      </c>
      <c r="WWF312" s="30" t="s">
        <v>172</v>
      </c>
      <c r="WWG312" s="30" t="s">
        <v>172</v>
      </c>
      <c r="WWH312" s="30" t="s">
        <v>172</v>
      </c>
      <c r="WWI312" s="30" t="s">
        <v>172</v>
      </c>
      <c r="WWJ312" s="30" t="s">
        <v>172</v>
      </c>
      <c r="WWK312" s="30" t="s">
        <v>172</v>
      </c>
      <c r="WWL312" s="30" t="s">
        <v>172</v>
      </c>
      <c r="WWM312" s="30" t="s">
        <v>172</v>
      </c>
      <c r="WWN312" s="30" t="s">
        <v>172</v>
      </c>
      <c r="WWO312" s="30" t="s">
        <v>172</v>
      </c>
      <c r="WWP312" s="30" t="s">
        <v>172</v>
      </c>
      <c r="WWQ312" s="30" t="s">
        <v>172</v>
      </c>
      <c r="WWR312" s="30" t="s">
        <v>172</v>
      </c>
      <c r="WWS312" s="30" t="s">
        <v>172</v>
      </c>
      <c r="WWT312" s="30" t="s">
        <v>172</v>
      </c>
      <c r="WWU312" s="30" t="s">
        <v>172</v>
      </c>
      <c r="WWV312" s="30" t="s">
        <v>172</v>
      </c>
      <c r="WWW312" s="30" t="s">
        <v>172</v>
      </c>
      <c r="WWX312" s="30" t="s">
        <v>172</v>
      </c>
      <c r="WWY312" s="30" t="s">
        <v>172</v>
      </c>
      <c r="WWZ312" s="30" t="s">
        <v>172</v>
      </c>
      <c r="WXA312" s="30" t="s">
        <v>172</v>
      </c>
      <c r="WXB312" s="30" t="s">
        <v>172</v>
      </c>
      <c r="WXC312" s="30" t="s">
        <v>172</v>
      </c>
      <c r="WXD312" s="30" t="s">
        <v>172</v>
      </c>
      <c r="WXE312" s="30" t="s">
        <v>172</v>
      </c>
      <c r="WXF312" s="30" t="s">
        <v>172</v>
      </c>
      <c r="WXG312" s="30" t="s">
        <v>172</v>
      </c>
      <c r="WXH312" s="30" t="s">
        <v>172</v>
      </c>
      <c r="WXI312" s="30" t="s">
        <v>172</v>
      </c>
      <c r="WXJ312" s="30" t="s">
        <v>172</v>
      </c>
      <c r="WXK312" s="30" t="s">
        <v>172</v>
      </c>
      <c r="WXL312" s="30" t="s">
        <v>172</v>
      </c>
      <c r="WXM312" s="30" t="s">
        <v>172</v>
      </c>
      <c r="WXN312" s="30" t="s">
        <v>172</v>
      </c>
      <c r="WXO312" s="30" t="s">
        <v>172</v>
      </c>
    </row>
    <row r="313" spans="1:16187">
      <c r="A313" s="25">
        <f t="shared" si="35"/>
        <v>298</v>
      </c>
      <c r="B313" s="26">
        <f t="shared" si="36"/>
        <v>105</v>
      </c>
      <c r="C313" s="27"/>
      <c r="D313" s="27" t="s">
        <v>382</v>
      </c>
      <c r="E313" s="28">
        <f t="shared" si="37"/>
        <v>54474244.048956841</v>
      </c>
      <c r="F313" s="29">
        <v>16034044.1521801</v>
      </c>
      <c r="G313" s="29">
        <v>5691851.8389192801</v>
      </c>
      <c r="H313" s="29">
        <v>6092197.7857524296</v>
      </c>
      <c r="I313" s="29">
        <v>3794974.5043992801</v>
      </c>
      <c r="J313" s="29">
        <v>2792950.7234944901</v>
      </c>
      <c r="K313" s="29"/>
      <c r="L313" s="29">
        <v>582245.94929312496</v>
      </c>
      <c r="M313" s="29"/>
      <c r="N313" s="29"/>
      <c r="O313" s="29"/>
      <c r="P313" s="40"/>
      <c r="Q313" s="29">
        <v>16788121.983090501</v>
      </c>
      <c r="R313" s="29">
        <v>1515314.3848925601</v>
      </c>
      <c r="S313" s="38">
        <v>50298.009528000002</v>
      </c>
      <c r="T313" s="39">
        <v>1132244.7174070801</v>
      </c>
      <c r="U313" s="37">
        <f t="shared" si="38"/>
        <v>7</v>
      </c>
    </row>
    <row r="314" spans="1:16187">
      <c r="A314" s="25">
        <f t="shared" si="35"/>
        <v>299</v>
      </c>
      <c r="B314" s="26">
        <f t="shared" si="36"/>
        <v>106</v>
      </c>
      <c r="C314" s="27" t="s">
        <v>109</v>
      </c>
      <c r="D314" s="27" t="s">
        <v>175</v>
      </c>
      <c r="E314" s="28">
        <f t="shared" si="37"/>
        <v>14675956.192334455</v>
      </c>
      <c r="F314" s="29">
        <v>6939356.6437431397</v>
      </c>
      <c r="G314" s="29">
        <v>0</v>
      </c>
      <c r="H314" s="29">
        <v>0</v>
      </c>
      <c r="I314" s="29">
        <v>0</v>
      </c>
      <c r="J314" s="29">
        <v>818458.35</v>
      </c>
      <c r="K314" s="29"/>
      <c r="L314" s="29">
        <v>266268.26596902299</v>
      </c>
      <c r="M314" s="29">
        <v>0</v>
      </c>
      <c r="N314" s="29">
        <v>6490827.1100000003</v>
      </c>
      <c r="O314" s="29">
        <v>0</v>
      </c>
      <c r="P314" s="29">
        <v>0</v>
      </c>
      <c r="Q314" s="29">
        <v>0</v>
      </c>
      <c r="R314" s="29"/>
      <c r="S314" s="38"/>
      <c r="T314" s="39">
        <v>161045.82262229201</v>
      </c>
      <c r="U314" s="37">
        <f t="shared" si="38"/>
        <v>4</v>
      </c>
    </row>
    <row r="315" spans="1:16187">
      <c r="A315" s="25">
        <f t="shared" si="35"/>
        <v>300</v>
      </c>
      <c r="B315" s="26">
        <f t="shared" si="36"/>
        <v>107</v>
      </c>
      <c r="C315" s="27" t="s">
        <v>109</v>
      </c>
      <c r="D315" s="27" t="s">
        <v>384</v>
      </c>
      <c r="E315" s="28">
        <f t="shared" si="37"/>
        <v>494347.02441200003</v>
      </c>
      <c r="F315" s="29">
        <v>0</v>
      </c>
      <c r="G315" s="29">
        <v>0</v>
      </c>
      <c r="H315" s="29">
        <v>0</v>
      </c>
      <c r="I315" s="29">
        <v>0</v>
      </c>
      <c r="J315" s="29">
        <v>491444.9</v>
      </c>
      <c r="K315" s="29"/>
      <c r="L315" s="29"/>
      <c r="M315" s="29">
        <v>0</v>
      </c>
      <c r="N315" s="29">
        <v>0</v>
      </c>
      <c r="O315" s="29">
        <v>0</v>
      </c>
      <c r="P315" s="29"/>
      <c r="Q315" s="29"/>
      <c r="R315" s="29"/>
      <c r="S315" s="38"/>
      <c r="T315" s="39">
        <v>2902.1244120000001</v>
      </c>
      <c r="U315" s="37">
        <f t="shared" si="38"/>
        <v>1</v>
      </c>
    </row>
    <row r="316" spans="1:16187">
      <c r="A316" s="25">
        <f t="shared" si="35"/>
        <v>301</v>
      </c>
      <c r="B316" s="26">
        <f t="shared" si="36"/>
        <v>108</v>
      </c>
      <c r="C316" s="27" t="s">
        <v>109</v>
      </c>
      <c r="D316" s="27" t="s">
        <v>176</v>
      </c>
      <c r="E316" s="28">
        <f t="shared" si="37"/>
        <v>3954803.0756240003</v>
      </c>
      <c r="F316" s="29">
        <v>3286355.06</v>
      </c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>
        <v>0</v>
      </c>
      <c r="R316" s="29">
        <v>157569.70000000001</v>
      </c>
      <c r="S316" s="38">
        <v>24000</v>
      </c>
      <c r="T316" s="39">
        <v>486878.31562399998</v>
      </c>
      <c r="U316" s="37">
        <f t="shared" si="38"/>
        <v>1</v>
      </c>
      <c r="V316" s="6" t="s">
        <v>714</v>
      </c>
    </row>
    <row r="317" spans="1:16187">
      <c r="A317" s="25">
        <f t="shared" si="35"/>
        <v>302</v>
      </c>
      <c r="B317" s="26">
        <f t="shared" si="36"/>
        <v>109</v>
      </c>
      <c r="C317" s="27" t="s">
        <v>109</v>
      </c>
      <c r="D317" s="27" t="s">
        <v>385</v>
      </c>
      <c r="E317" s="28">
        <f t="shared" si="37"/>
        <v>16015618.41</v>
      </c>
      <c r="F317" s="29">
        <v>0</v>
      </c>
      <c r="G317" s="29">
        <v>0</v>
      </c>
      <c r="H317" s="29">
        <v>0</v>
      </c>
      <c r="I317" s="29">
        <v>0</v>
      </c>
      <c r="J317" s="29">
        <v>0</v>
      </c>
      <c r="K317" s="29"/>
      <c r="L317" s="29"/>
      <c r="M317" s="29">
        <v>0</v>
      </c>
      <c r="N317" s="29">
        <v>0</v>
      </c>
      <c r="O317" s="29">
        <v>0</v>
      </c>
      <c r="P317" s="29">
        <v>0</v>
      </c>
      <c r="Q317" s="29">
        <v>15672884.176026</v>
      </c>
      <c r="R317" s="29"/>
      <c r="S317" s="38"/>
      <c r="T317" s="39">
        <v>342734.23397399997</v>
      </c>
      <c r="U317" s="37">
        <f t="shared" si="38"/>
        <v>1</v>
      </c>
    </row>
    <row r="318" spans="1:16187">
      <c r="A318" s="25">
        <f t="shared" si="35"/>
        <v>303</v>
      </c>
      <c r="B318" s="26">
        <f t="shared" si="36"/>
        <v>110</v>
      </c>
      <c r="C318" s="27" t="s">
        <v>109</v>
      </c>
      <c r="D318" s="27" t="s">
        <v>386</v>
      </c>
      <c r="E318" s="28">
        <f t="shared" si="37"/>
        <v>7682194.3148301998</v>
      </c>
      <c r="F318" s="29">
        <v>0</v>
      </c>
      <c r="G318" s="29">
        <v>0</v>
      </c>
      <c r="H318" s="29"/>
      <c r="I318" s="29">
        <v>0</v>
      </c>
      <c r="J318" s="29">
        <v>0</v>
      </c>
      <c r="K318" s="29"/>
      <c r="L318" s="29"/>
      <c r="M318" s="29">
        <v>0</v>
      </c>
      <c r="N318" s="29">
        <v>7389654.1600000001</v>
      </c>
      <c r="O318" s="29">
        <v>0</v>
      </c>
      <c r="P318" s="29"/>
      <c r="Q318" s="29">
        <v>0</v>
      </c>
      <c r="R318" s="29"/>
      <c r="S318" s="38"/>
      <c r="T318" s="39">
        <v>292540.15483020002</v>
      </c>
      <c r="U318" s="37">
        <f t="shared" si="38"/>
        <v>1</v>
      </c>
      <c r="V318" s="6" t="s">
        <v>714</v>
      </c>
    </row>
    <row r="319" spans="1:16187">
      <c r="A319" s="25">
        <f t="shared" si="35"/>
        <v>304</v>
      </c>
      <c r="B319" s="26">
        <f t="shared" si="36"/>
        <v>111</v>
      </c>
      <c r="C319" s="27" t="s">
        <v>109</v>
      </c>
      <c r="D319" s="27" t="s">
        <v>177</v>
      </c>
      <c r="E319" s="28">
        <f t="shared" si="37"/>
        <v>2498104.0629126201</v>
      </c>
      <c r="F319" s="29"/>
      <c r="G319" s="29">
        <v>1245773.46</v>
      </c>
      <c r="H319" s="43">
        <v>1202952.82</v>
      </c>
      <c r="I319" s="29"/>
      <c r="J319" s="29"/>
      <c r="K319" s="29"/>
      <c r="L319" s="29"/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/>
      <c r="S319" s="38"/>
      <c r="T319" s="39">
        <v>49377.782912620001</v>
      </c>
      <c r="U319" s="37">
        <f t="shared" si="38"/>
        <v>2</v>
      </c>
    </row>
    <row r="320" spans="1:16187">
      <c r="A320" s="25">
        <f t="shared" si="35"/>
        <v>305</v>
      </c>
      <c r="B320" s="26">
        <f t="shared" si="36"/>
        <v>112</v>
      </c>
      <c r="C320" s="27" t="s">
        <v>109</v>
      </c>
      <c r="D320" s="27" t="s">
        <v>387</v>
      </c>
      <c r="E320" s="28">
        <f t="shared" si="37"/>
        <v>1024499.247894</v>
      </c>
      <c r="F320" s="29"/>
      <c r="G320" s="29"/>
      <c r="H320" s="29"/>
      <c r="I320" s="29">
        <v>0</v>
      </c>
      <c r="J320" s="29">
        <v>1020388.92</v>
      </c>
      <c r="K320" s="29"/>
      <c r="L320" s="29"/>
      <c r="M320" s="29"/>
      <c r="N320" s="29"/>
      <c r="O320" s="29"/>
      <c r="P320" s="29"/>
      <c r="Q320" s="29"/>
      <c r="R320" s="29"/>
      <c r="S320" s="38"/>
      <c r="T320" s="39">
        <v>4110.327894</v>
      </c>
      <c r="U320" s="37">
        <f t="shared" si="38"/>
        <v>1</v>
      </c>
    </row>
    <row r="321" spans="1:16187">
      <c r="A321" s="25">
        <f t="shared" si="35"/>
        <v>306</v>
      </c>
      <c r="B321" s="26">
        <f t="shared" si="36"/>
        <v>113</v>
      </c>
      <c r="C321" s="27"/>
      <c r="D321" s="27" t="s">
        <v>388</v>
      </c>
      <c r="E321" s="28">
        <f t="shared" si="37"/>
        <v>11931064.429999959</v>
      </c>
      <c r="F321" s="29"/>
      <c r="G321" s="29"/>
      <c r="H321" s="29"/>
      <c r="I321" s="29"/>
      <c r="J321" s="29"/>
      <c r="K321" s="29"/>
      <c r="L321" s="29"/>
      <c r="M321" s="29"/>
      <c r="N321" s="29">
        <v>11429694.424158501</v>
      </c>
      <c r="O321" s="29"/>
      <c r="P321" s="29"/>
      <c r="Q321" s="29"/>
      <c r="R321" s="29">
        <v>227425.73782899999</v>
      </c>
      <c r="S321" s="38">
        <v>24000</v>
      </c>
      <c r="T321" s="39">
        <v>249944.26801245901</v>
      </c>
      <c r="U321" s="37">
        <f t="shared" si="38"/>
        <v>1</v>
      </c>
    </row>
    <row r="322" spans="1:16187">
      <c r="A322" s="25">
        <f t="shared" si="35"/>
        <v>307</v>
      </c>
      <c r="B322" s="26">
        <f t="shared" si="36"/>
        <v>114</v>
      </c>
      <c r="C322" s="27" t="s">
        <v>109</v>
      </c>
      <c r="D322" s="27" t="s">
        <v>179</v>
      </c>
      <c r="E322" s="28">
        <f t="shared" si="37"/>
        <v>1835710.56090784</v>
      </c>
      <c r="F322" s="29"/>
      <c r="G322" s="29"/>
      <c r="H322" s="29"/>
      <c r="I322" s="29">
        <v>1155001.04</v>
      </c>
      <c r="J322" s="29">
        <v>0</v>
      </c>
      <c r="K322" s="29"/>
      <c r="L322" s="29"/>
      <c r="M322" s="29">
        <v>0</v>
      </c>
      <c r="N322" s="29"/>
      <c r="O322" s="29">
        <v>0</v>
      </c>
      <c r="P322" s="29">
        <v>0</v>
      </c>
      <c r="Q322" s="29"/>
      <c r="R322" s="29">
        <v>160007.0122</v>
      </c>
      <c r="S322" s="38">
        <v>37048.782200000001</v>
      </c>
      <c r="T322" s="39">
        <v>483653.72650783998</v>
      </c>
      <c r="U322" s="37">
        <f t="shared" si="38"/>
        <v>1</v>
      </c>
      <c r="V322" s="6" t="s">
        <v>714</v>
      </c>
    </row>
    <row r="323" spans="1:16187">
      <c r="A323" s="25">
        <f t="shared" si="35"/>
        <v>308</v>
      </c>
      <c r="B323" s="26">
        <f t="shared" si="36"/>
        <v>115</v>
      </c>
      <c r="C323" s="27" t="s">
        <v>109</v>
      </c>
      <c r="D323" s="27" t="s">
        <v>389</v>
      </c>
      <c r="E323" s="28">
        <f t="shared" si="37"/>
        <v>1024198.037306</v>
      </c>
      <c r="F323" s="29"/>
      <c r="G323" s="29"/>
      <c r="H323" s="29"/>
      <c r="I323" s="29"/>
      <c r="J323" s="29">
        <v>1013323.25</v>
      </c>
      <c r="K323" s="29"/>
      <c r="L323" s="29"/>
      <c r="M323" s="29"/>
      <c r="N323" s="29"/>
      <c r="O323" s="29"/>
      <c r="P323" s="29"/>
      <c r="Q323" s="29"/>
      <c r="R323" s="29"/>
      <c r="S323" s="38"/>
      <c r="T323" s="39">
        <v>10874.787306</v>
      </c>
      <c r="U323" s="37">
        <f t="shared" si="38"/>
        <v>1</v>
      </c>
    </row>
    <row r="324" spans="1:16187">
      <c r="A324" s="25">
        <f t="shared" si="35"/>
        <v>309</v>
      </c>
      <c r="B324" s="26">
        <f t="shared" si="36"/>
        <v>116</v>
      </c>
      <c r="C324" s="27" t="s">
        <v>109</v>
      </c>
      <c r="D324" s="27" t="s">
        <v>390</v>
      </c>
      <c r="E324" s="28">
        <f t="shared" si="37"/>
        <v>1245038.665028</v>
      </c>
      <c r="F324" s="29"/>
      <c r="G324" s="29"/>
      <c r="H324" s="29"/>
      <c r="I324" s="29"/>
      <c r="J324" s="29">
        <v>1240916.79</v>
      </c>
      <c r="K324" s="29"/>
      <c r="L324" s="29"/>
      <c r="M324" s="29"/>
      <c r="N324" s="29"/>
      <c r="O324" s="29"/>
      <c r="P324" s="29"/>
      <c r="Q324" s="29">
        <v>0</v>
      </c>
      <c r="R324" s="29"/>
      <c r="S324" s="38"/>
      <c r="T324" s="39">
        <v>4121.8750280000004</v>
      </c>
      <c r="U324" s="37">
        <f t="shared" si="38"/>
        <v>1</v>
      </c>
    </row>
    <row r="325" spans="1:16187">
      <c r="A325" s="25">
        <f t="shared" si="35"/>
        <v>310</v>
      </c>
      <c r="B325" s="26">
        <f t="shared" si="36"/>
        <v>117</v>
      </c>
      <c r="C325" s="27" t="s">
        <v>109</v>
      </c>
      <c r="D325" s="27" t="s">
        <v>185</v>
      </c>
      <c r="E325" s="28">
        <f t="shared" si="37"/>
        <v>3402678.6930303602</v>
      </c>
      <c r="F325" s="29"/>
      <c r="G325" s="29"/>
      <c r="H325" s="29">
        <v>1751486.18</v>
      </c>
      <c r="I325" s="29"/>
      <c r="J325" s="29"/>
      <c r="K325" s="29"/>
      <c r="L325" s="29"/>
      <c r="M325" s="29">
        <v>0</v>
      </c>
      <c r="N325" s="29"/>
      <c r="O325" s="29"/>
      <c r="P325" s="29"/>
      <c r="Q325" s="29"/>
      <c r="R325" s="29"/>
      <c r="S325" s="38"/>
      <c r="T325" s="39">
        <v>1651192.51303036</v>
      </c>
      <c r="U325" s="37">
        <f t="shared" si="38"/>
        <v>1</v>
      </c>
      <c r="V325" s="6" t="s">
        <v>714</v>
      </c>
    </row>
    <row r="326" spans="1:16187" s="7" customFormat="1">
      <c r="A326" s="25">
        <f t="shared" si="35"/>
        <v>311</v>
      </c>
      <c r="B326" s="26">
        <f t="shared" si="36"/>
        <v>118</v>
      </c>
      <c r="C326" s="55" t="s">
        <v>723</v>
      </c>
      <c r="D326" s="27" t="s">
        <v>186</v>
      </c>
      <c r="E326" s="28">
        <f t="shared" si="37"/>
        <v>73380912.513798714</v>
      </c>
      <c r="F326" s="29">
        <v>8835258.7268668804</v>
      </c>
      <c r="G326" s="29">
        <v>5161965.2787407003</v>
      </c>
      <c r="H326" s="29">
        <v>5569271.4127483098</v>
      </c>
      <c r="I326" s="29">
        <v>4295867.3561626999</v>
      </c>
      <c r="J326" s="29">
        <v>2018239.63880549</v>
      </c>
      <c r="K326" s="29"/>
      <c r="L326" s="29">
        <v>418101.46163142798</v>
      </c>
      <c r="M326" s="29"/>
      <c r="N326" s="29"/>
      <c r="O326" s="29"/>
      <c r="P326" s="29">
        <v>31664608.563177802</v>
      </c>
      <c r="Q326" s="29">
        <v>12348392.0298228</v>
      </c>
      <c r="R326" s="29">
        <v>1482907.8558986599</v>
      </c>
      <c r="S326" s="29">
        <v>48725.618500800003</v>
      </c>
      <c r="T326" s="56">
        <v>1537574.57144314</v>
      </c>
      <c r="U326" s="37">
        <f t="shared" si="38"/>
        <v>8</v>
      </c>
      <c r="CW326" s="7" t="s">
        <v>723</v>
      </c>
      <c r="CX326" s="7" t="s">
        <v>723</v>
      </c>
      <c r="CY326" s="7" t="s">
        <v>723</v>
      </c>
      <c r="CZ326" s="7" t="s">
        <v>723</v>
      </c>
      <c r="DA326" s="7" t="s">
        <v>723</v>
      </c>
      <c r="DB326" s="7" t="s">
        <v>723</v>
      </c>
      <c r="DC326" s="7" t="s">
        <v>723</v>
      </c>
      <c r="DD326" s="7" t="s">
        <v>723</v>
      </c>
      <c r="DE326" s="7" t="s">
        <v>723</v>
      </c>
      <c r="DF326" s="7" t="s">
        <v>723</v>
      </c>
      <c r="DG326" s="7" t="s">
        <v>723</v>
      </c>
      <c r="DH326" s="7" t="s">
        <v>723</v>
      </c>
      <c r="DI326" s="7" t="s">
        <v>723</v>
      </c>
      <c r="DJ326" s="7" t="s">
        <v>723</v>
      </c>
      <c r="DK326" s="7" t="s">
        <v>723</v>
      </c>
      <c r="DL326" s="7" t="s">
        <v>723</v>
      </c>
      <c r="DM326" s="7" t="s">
        <v>723</v>
      </c>
      <c r="DN326" s="7" t="s">
        <v>723</v>
      </c>
      <c r="DO326" s="7" t="s">
        <v>723</v>
      </c>
      <c r="DP326" s="7" t="s">
        <v>723</v>
      </c>
      <c r="DQ326" s="7" t="s">
        <v>723</v>
      </c>
      <c r="DR326" s="7" t="s">
        <v>723</v>
      </c>
      <c r="DS326" s="7" t="s">
        <v>723</v>
      </c>
      <c r="DT326" s="7" t="s">
        <v>723</v>
      </c>
      <c r="DU326" s="7" t="s">
        <v>723</v>
      </c>
      <c r="DV326" s="7" t="s">
        <v>723</v>
      </c>
      <c r="DW326" s="7" t="s">
        <v>723</v>
      </c>
      <c r="DX326" s="7" t="s">
        <v>723</v>
      </c>
      <c r="DY326" s="7" t="s">
        <v>723</v>
      </c>
      <c r="DZ326" s="7" t="s">
        <v>723</v>
      </c>
      <c r="EA326" s="7" t="s">
        <v>723</v>
      </c>
      <c r="EB326" s="7" t="s">
        <v>723</v>
      </c>
      <c r="EC326" s="7" t="s">
        <v>723</v>
      </c>
      <c r="ED326" s="7" t="s">
        <v>723</v>
      </c>
      <c r="EE326" s="7" t="s">
        <v>723</v>
      </c>
      <c r="EF326" s="7" t="s">
        <v>723</v>
      </c>
      <c r="EG326" s="7" t="s">
        <v>723</v>
      </c>
      <c r="EH326" s="7" t="s">
        <v>723</v>
      </c>
      <c r="EI326" s="7" t="s">
        <v>723</v>
      </c>
      <c r="EJ326" s="7" t="s">
        <v>723</v>
      </c>
      <c r="EK326" s="7" t="s">
        <v>723</v>
      </c>
      <c r="EL326" s="7" t="s">
        <v>723</v>
      </c>
      <c r="EM326" s="7" t="s">
        <v>723</v>
      </c>
      <c r="EN326" s="7" t="s">
        <v>723</v>
      </c>
      <c r="EO326" s="7" t="s">
        <v>723</v>
      </c>
      <c r="EP326" s="7" t="s">
        <v>723</v>
      </c>
      <c r="EQ326" s="7" t="s">
        <v>723</v>
      </c>
      <c r="ER326" s="7" t="s">
        <v>723</v>
      </c>
      <c r="ES326" s="7" t="s">
        <v>723</v>
      </c>
      <c r="ET326" s="7" t="s">
        <v>723</v>
      </c>
      <c r="EU326" s="7" t="s">
        <v>723</v>
      </c>
      <c r="EV326" s="7" t="s">
        <v>723</v>
      </c>
      <c r="EW326" s="7" t="s">
        <v>723</v>
      </c>
      <c r="EX326" s="7" t="s">
        <v>723</v>
      </c>
      <c r="EY326" s="7" t="s">
        <v>723</v>
      </c>
      <c r="EZ326" s="7" t="s">
        <v>723</v>
      </c>
      <c r="FA326" s="7" t="s">
        <v>723</v>
      </c>
      <c r="FB326" s="7" t="s">
        <v>723</v>
      </c>
      <c r="FC326" s="7" t="s">
        <v>723</v>
      </c>
      <c r="FD326" s="7" t="s">
        <v>723</v>
      </c>
      <c r="FE326" s="7" t="s">
        <v>723</v>
      </c>
      <c r="FF326" s="7" t="s">
        <v>723</v>
      </c>
      <c r="FG326" s="7" t="s">
        <v>723</v>
      </c>
      <c r="FH326" s="7" t="s">
        <v>723</v>
      </c>
      <c r="FI326" s="7" t="s">
        <v>723</v>
      </c>
      <c r="FJ326" s="7" t="s">
        <v>723</v>
      </c>
      <c r="FK326" s="7" t="s">
        <v>723</v>
      </c>
      <c r="FL326" s="7" t="s">
        <v>723</v>
      </c>
      <c r="FM326" s="7" t="s">
        <v>723</v>
      </c>
      <c r="FN326" s="7" t="s">
        <v>723</v>
      </c>
      <c r="FO326" s="7" t="s">
        <v>723</v>
      </c>
      <c r="FP326" s="7" t="s">
        <v>723</v>
      </c>
      <c r="FQ326" s="7" t="s">
        <v>723</v>
      </c>
      <c r="FR326" s="7" t="s">
        <v>723</v>
      </c>
      <c r="FS326" s="7" t="s">
        <v>723</v>
      </c>
      <c r="FT326" s="7" t="s">
        <v>723</v>
      </c>
      <c r="FU326" s="7" t="s">
        <v>723</v>
      </c>
      <c r="FV326" s="7" t="s">
        <v>723</v>
      </c>
      <c r="FW326" s="7" t="s">
        <v>723</v>
      </c>
      <c r="FX326" s="7" t="s">
        <v>723</v>
      </c>
      <c r="FY326" s="7" t="s">
        <v>723</v>
      </c>
      <c r="FZ326" s="7" t="s">
        <v>723</v>
      </c>
      <c r="GA326" s="7" t="s">
        <v>723</v>
      </c>
      <c r="GB326" s="7" t="s">
        <v>723</v>
      </c>
      <c r="GC326" s="7" t="s">
        <v>723</v>
      </c>
      <c r="GD326" s="7" t="s">
        <v>723</v>
      </c>
      <c r="GE326" s="7" t="s">
        <v>723</v>
      </c>
      <c r="GF326" s="7" t="s">
        <v>723</v>
      </c>
      <c r="GG326" s="7" t="s">
        <v>723</v>
      </c>
      <c r="GH326" s="7" t="s">
        <v>723</v>
      </c>
      <c r="GI326" s="7" t="s">
        <v>723</v>
      </c>
      <c r="GJ326" s="7" t="s">
        <v>723</v>
      </c>
      <c r="GK326" s="7" t="s">
        <v>723</v>
      </c>
      <c r="GL326" s="7" t="s">
        <v>723</v>
      </c>
      <c r="GM326" s="7" t="s">
        <v>723</v>
      </c>
      <c r="GN326" s="7" t="s">
        <v>723</v>
      </c>
      <c r="GO326" s="7" t="s">
        <v>723</v>
      </c>
      <c r="GP326" s="7" t="s">
        <v>723</v>
      </c>
      <c r="GQ326" s="7" t="s">
        <v>723</v>
      </c>
      <c r="GR326" s="7" t="s">
        <v>723</v>
      </c>
      <c r="GS326" s="7" t="s">
        <v>723</v>
      </c>
      <c r="GT326" s="7" t="s">
        <v>723</v>
      </c>
      <c r="GU326" s="7" t="s">
        <v>723</v>
      </c>
      <c r="GV326" s="7" t="s">
        <v>723</v>
      </c>
      <c r="GW326" s="7" t="s">
        <v>723</v>
      </c>
      <c r="GX326" s="7" t="s">
        <v>723</v>
      </c>
      <c r="GY326" s="7" t="s">
        <v>723</v>
      </c>
      <c r="GZ326" s="7" t="s">
        <v>723</v>
      </c>
      <c r="HA326" s="7" t="s">
        <v>723</v>
      </c>
      <c r="HB326" s="7" t="s">
        <v>723</v>
      </c>
      <c r="HC326" s="7" t="s">
        <v>723</v>
      </c>
      <c r="HD326" s="7" t="s">
        <v>723</v>
      </c>
      <c r="HE326" s="7" t="s">
        <v>723</v>
      </c>
      <c r="HF326" s="7" t="s">
        <v>723</v>
      </c>
      <c r="HG326" s="7" t="s">
        <v>723</v>
      </c>
      <c r="HH326" s="7" t="s">
        <v>723</v>
      </c>
      <c r="HI326" s="7" t="s">
        <v>723</v>
      </c>
      <c r="HJ326" s="7" t="s">
        <v>723</v>
      </c>
      <c r="HK326" s="7" t="s">
        <v>723</v>
      </c>
      <c r="HL326" s="7" t="s">
        <v>723</v>
      </c>
      <c r="HM326" s="7" t="s">
        <v>723</v>
      </c>
      <c r="HN326" s="7" t="s">
        <v>723</v>
      </c>
      <c r="HO326" s="7" t="s">
        <v>723</v>
      </c>
      <c r="HP326" s="7" t="s">
        <v>723</v>
      </c>
      <c r="HQ326" s="7" t="s">
        <v>723</v>
      </c>
      <c r="HR326" s="7" t="s">
        <v>723</v>
      </c>
      <c r="HS326" s="7" t="s">
        <v>723</v>
      </c>
      <c r="HT326" s="7" t="s">
        <v>723</v>
      </c>
      <c r="HU326" s="7" t="s">
        <v>723</v>
      </c>
      <c r="HV326" s="7" t="s">
        <v>723</v>
      </c>
      <c r="HW326" s="7" t="s">
        <v>723</v>
      </c>
      <c r="HX326" s="7" t="s">
        <v>723</v>
      </c>
      <c r="HY326" s="7" t="s">
        <v>723</v>
      </c>
      <c r="HZ326" s="7" t="s">
        <v>723</v>
      </c>
      <c r="IA326" s="7" t="s">
        <v>723</v>
      </c>
      <c r="IB326" s="7" t="s">
        <v>723</v>
      </c>
      <c r="IC326" s="7" t="s">
        <v>723</v>
      </c>
      <c r="ID326" s="7" t="s">
        <v>723</v>
      </c>
      <c r="IE326" s="7" t="s">
        <v>723</v>
      </c>
      <c r="IF326" s="7" t="s">
        <v>723</v>
      </c>
      <c r="IG326" s="7" t="s">
        <v>723</v>
      </c>
      <c r="IH326" s="7" t="s">
        <v>723</v>
      </c>
      <c r="II326" s="7" t="s">
        <v>723</v>
      </c>
      <c r="IJ326" s="7" t="s">
        <v>723</v>
      </c>
      <c r="IK326" s="7" t="s">
        <v>723</v>
      </c>
      <c r="IL326" s="7" t="s">
        <v>723</v>
      </c>
      <c r="IM326" s="7" t="s">
        <v>723</v>
      </c>
      <c r="IN326" s="7" t="s">
        <v>723</v>
      </c>
      <c r="IO326" s="7" t="s">
        <v>723</v>
      </c>
      <c r="IP326" s="7" t="s">
        <v>723</v>
      </c>
      <c r="IQ326" s="7" t="s">
        <v>723</v>
      </c>
      <c r="IR326" s="7" t="s">
        <v>723</v>
      </c>
      <c r="IS326" s="7" t="s">
        <v>723</v>
      </c>
      <c r="IT326" s="7" t="s">
        <v>723</v>
      </c>
      <c r="IU326" s="7" t="s">
        <v>723</v>
      </c>
      <c r="IV326" s="7" t="s">
        <v>723</v>
      </c>
      <c r="IW326" s="7" t="s">
        <v>723</v>
      </c>
      <c r="IX326" s="7" t="s">
        <v>723</v>
      </c>
      <c r="IY326" s="7" t="s">
        <v>723</v>
      </c>
      <c r="IZ326" s="7" t="s">
        <v>723</v>
      </c>
      <c r="JA326" s="7" t="s">
        <v>723</v>
      </c>
      <c r="JB326" s="7" t="s">
        <v>723</v>
      </c>
      <c r="JC326" s="7" t="s">
        <v>723</v>
      </c>
      <c r="JD326" s="7" t="s">
        <v>723</v>
      </c>
      <c r="JE326" s="7" t="s">
        <v>723</v>
      </c>
      <c r="JF326" s="7" t="s">
        <v>723</v>
      </c>
      <c r="JG326" s="7" t="s">
        <v>723</v>
      </c>
      <c r="JH326" s="7" t="s">
        <v>723</v>
      </c>
      <c r="JI326" s="7" t="s">
        <v>723</v>
      </c>
      <c r="JJ326" s="7" t="s">
        <v>723</v>
      </c>
      <c r="JK326" s="7" t="s">
        <v>723</v>
      </c>
      <c r="JL326" s="7" t="s">
        <v>723</v>
      </c>
      <c r="JM326" s="7" t="s">
        <v>723</v>
      </c>
      <c r="JN326" s="7" t="s">
        <v>723</v>
      </c>
      <c r="JO326" s="7" t="s">
        <v>723</v>
      </c>
      <c r="JP326" s="7" t="s">
        <v>723</v>
      </c>
      <c r="JQ326" s="7" t="s">
        <v>723</v>
      </c>
      <c r="JR326" s="7" t="s">
        <v>723</v>
      </c>
      <c r="JS326" s="7" t="s">
        <v>723</v>
      </c>
      <c r="JT326" s="7" t="s">
        <v>723</v>
      </c>
      <c r="JU326" s="7" t="s">
        <v>723</v>
      </c>
      <c r="JV326" s="7" t="s">
        <v>723</v>
      </c>
      <c r="JW326" s="7" t="s">
        <v>723</v>
      </c>
      <c r="JX326" s="7" t="s">
        <v>723</v>
      </c>
      <c r="JY326" s="7" t="s">
        <v>723</v>
      </c>
      <c r="JZ326" s="7" t="s">
        <v>723</v>
      </c>
      <c r="KA326" s="7" t="s">
        <v>723</v>
      </c>
      <c r="KB326" s="7" t="s">
        <v>723</v>
      </c>
      <c r="KC326" s="7" t="s">
        <v>723</v>
      </c>
      <c r="KD326" s="7" t="s">
        <v>723</v>
      </c>
      <c r="KE326" s="7" t="s">
        <v>723</v>
      </c>
      <c r="KF326" s="7" t="s">
        <v>723</v>
      </c>
      <c r="KG326" s="7" t="s">
        <v>723</v>
      </c>
      <c r="KH326" s="7" t="s">
        <v>723</v>
      </c>
      <c r="KI326" s="7" t="s">
        <v>723</v>
      </c>
      <c r="KJ326" s="7" t="s">
        <v>723</v>
      </c>
      <c r="KK326" s="7" t="s">
        <v>723</v>
      </c>
      <c r="KL326" s="7" t="s">
        <v>723</v>
      </c>
      <c r="KM326" s="7" t="s">
        <v>723</v>
      </c>
      <c r="KN326" s="7" t="s">
        <v>723</v>
      </c>
      <c r="KO326" s="7" t="s">
        <v>723</v>
      </c>
      <c r="KP326" s="7" t="s">
        <v>723</v>
      </c>
      <c r="KQ326" s="7" t="s">
        <v>723</v>
      </c>
      <c r="KR326" s="7" t="s">
        <v>723</v>
      </c>
      <c r="KS326" s="7" t="s">
        <v>723</v>
      </c>
      <c r="KT326" s="7" t="s">
        <v>723</v>
      </c>
      <c r="KU326" s="7" t="s">
        <v>723</v>
      </c>
      <c r="KV326" s="7" t="s">
        <v>723</v>
      </c>
      <c r="KW326" s="7" t="s">
        <v>723</v>
      </c>
      <c r="KX326" s="7" t="s">
        <v>723</v>
      </c>
      <c r="KY326" s="7" t="s">
        <v>723</v>
      </c>
      <c r="KZ326" s="7" t="s">
        <v>723</v>
      </c>
      <c r="LA326" s="7" t="s">
        <v>723</v>
      </c>
      <c r="LB326" s="7" t="s">
        <v>723</v>
      </c>
      <c r="LC326" s="7" t="s">
        <v>723</v>
      </c>
      <c r="LD326" s="7" t="s">
        <v>723</v>
      </c>
      <c r="LE326" s="7" t="s">
        <v>723</v>
      </c>
      <c r="LF326" s="7" t="s">
        <v>723</v>
      </c>
      <c r="LG326" s="7" t="s">
        <v>723</v>
      </c>
      <c r="LH326" s="7" t="s">
        <v>723</v>
      </c>
      <c r="LI326" s="7" t="s">
        <v>723</v>
      </c>
      <c r="LJ326" s="7" t="s">
        <v>723</v>
      </c>
      <c r="LK326" s="7" t="s">
        <v>723</v>
      </c>
      <c r="LL326" s="7" t="s">
        <v>723</v>
      </c>
      <c r="LM326" s="7" t="s">
        <v>723</v>
      </c>
      <c r="LN326" s="7" t="s">
        <v>723</v>
      </c>
      <c r="LO326" s="7" t="s">
        <v>723</v>
      </c>
      <c r="LP326" s="7" t="s">
        <v>723</v>
      </c>
      <c r="LQ326" s="7" t="s">
        <v>723</v>
      </c>
      <c r="LR326" s="7" t="s">
        <v>723</v>
      </c>
      <c r="LS326" s="7" t="s">
        <v>723</v>
      </c>
      <c r="LT326" s="7" t="s">
        <v>723</v>
      </c>
      <c r="LU326" s="7" t="s">
        <v>723</v>
      </c>
      <c r="LV326" s="7" t="s">
        <v>723</v>
      </c>
      <c r="LW326" s="7" t="s">
        <v>723</v>
      </c>
      <c r="LX326" s="7" t="s">
        <v>723</v>
      </c>
      <c r="LY326" s="7" t="s">
        <v>723</v>
      </c>
      <c r="LZ326" s="7" t="s">
        <v>723</v>
      </c>
      <c r="MA326" s="7" t="s">
        <v>723</v>
      </c>
      <c r="MB326" s="7" t="s">
        <v>723</v>
      </c>
      <c r="MC326" s="7" t="s">
        <v>723</v>
      </c>
      <c r="MD326" s="7" t="s">
        <v>723</v>
      </c>
      <c r="ME326" s="7" t="s">
        <v>723</v>
      </c>
      <c r="MF326" s="7" t="s">
        <v>723</v>
      </c>
      <c r="MG326" s="7" t="s">
        <v>723</v>
      </c>
      <c r="MH326" s="7" t="s">
        <v>723</v>
      </c>
      <c r="MI326" s="7" t="s">
        <v>723</v>
      </c>
      <c r="MJ326" s="7" t="s">
        <v>723</v>
      </c>
      <c r="MK326" s="7" t="s">
        <v>723</v>
      </c>
      <c r="ML326" s="7" t="s">
        <v>723</v>
      </c>
      <c r="MM326" s="7" t="s">
        <v>723</v>
      </c>
      <c r="MN326" s="7" t="s">
        <v>723</v>
      </c>
      <c r="MO326" s="7" t="s">
        <v>723</v>
      </c>
      <c r="MP326" s="7" t="s">
        <v>723</v>
      </c>
      <c r="MQ326" s="7" t="s">
        <v>723</v>
      </c>
      <c r="MR326" s="7" t="s">
        <v>723</v>
      </c>
      <c r="MS326" s="7" t="s">
        <v>723</v>
      </c>
      <c r="MT326" s="7" t="s">
        <v>723</v>
      </c>
      <c r="MU326" s="7" t="s">
        <v>723</v>
      </c>
      <c r="MV326" s="7" t="s">
        <v>723</v>
      </c>
      <c r="MW326" s="7" t="s">
        <v>723</v>
      </c>
      <c r="MX326" s="7" t="s">
        <v>723</v>
      </c>
      <c r="MY326" s="7" t="s">
        <v>723</v>
      </c>
      <c r="MZ326" s="7" t="s">
        <v>723</v>
      </c>
      <c r="NA326" s="7" t="s">
        <v>723</v>
      </c>
      <c r="NB326" s="7" t="s">
        <v>723</v>
      </c>
      <c r="NC326" s="7" t="s">
        <v>723</v>
      </c>
      <c r="ND326" s="7" t="s">
        <v>723</v>
      </c>
      <c r="NE326" s="7" t="s">
        <v>723</v>
      </c>
      <c r="NF326" s="7" t="s">
        <v>723</v>
      </c>
      <c r="NG326" s="7" t="s">
        <v>723</v>
      </c>
      <c r="NH326" s="7" t="s">
        <v>723</v>
      </c>
      <c r="NI326" s="7" t="s">
        <v>723</v>
      </c>
      <c r="NJ326" s="7" t="s">
        <v>723</v>
      </c>
      <c r="NK326" s="7" t="s">
        <v>723</v>
      </c>
      <c r="NL326" s="7" t="s">
        <v>723</v>
      </c>
      <c r="NM326" s="7" t="s">
        <v>723</v>
      </c>
      <c r="NN326" s="7" t="s">
        <v>723</v>
      </c>
      <c r="NO326" s="7" t="s">
        <v>723</v>
      </c>
      <c r="NP326" s="7" t="s">
        <v>723</v>
      </c>
      <c r="NQ326" s="7" t="s">
        <v>723</v>
      </c>
      <c r="NR326" s="7" t="s">
        <v>723</v>
      </c>
      <c r="NS326" s="7" t="s">
        <v>723</v>
      </c>
      <c r="NT326" s="7" t="s">
        <v>723</v>
      </c>
      <c r="NU326" s="7" t="s">
        <v>723</v>
      </c>
      <c r="NV326" s="7" t="s">
        <v>723</v>
      </c>
      <c r="NW326" s="7" t="s">
        <v>723</v>
      </c>
      <c r="NX326" s="7" t="s">
        <v>723</v>
      </c>
      <c r="NY326" s="7" t="s">
        <v>723</v>
      </c>
      <c r="NZ326" s="7" t="s">
        <v>723</v>
      </c>
      <c r="OA326" s="7" t="s">
        <v>723</v>
      </c>
      <c r="OB326" s="7" t="s">
        <v>723</v>
      </c>
      <c r="OC326" s="7" t="s">
        <v>723</v>
      </c>
      <c r="OD326" s="7" t="s">
        <v>723</v>
      </c>
      <c r="OE326" s="7" t="s">
        <v>723</v>
      </c>
      <c r="OF326" s="7" t="s">
        <v>723</v>
      </c>
      <c r="OG326" s="7" t="s">
        <v>723</v>
      </c>
      <c r="OH326" s="7" t="s">
        <v>723</v>
      </c>
      <c r="OI326" s="7" t="s">
        <v>723</v>
      </c>
      <c r="OJ326" s="7" t="s">
        <v>723</v>
      </c>
      <c r="OK326" s="7" t="s">
        <v>723</v>
      </c>
      <c r="OL326" s="7" t="s">
        <v>723</v>
      </c>
      <c r="OM326" s="7" t="s">
        <v>723</v>
      </c>
      <c r="ON326" s="7" t="s">
        <v>723</v>
      </c>
      <c r="OO326" s="7" t="s">
        <v>723</v>
      </c>
      <c r="OP326" s="7" t="s">
        <v>723</v>
      </c>
      <c r="OQ326" s="7" t="s">
        <v>723</v>
      </c>
      <c r="OR326" s="7" t="s">
        <v>723</v>
      </c>
      <c r="OS326" s="7" t="s">
        <v>723</v>
      </c>
      <c r="OT326" s="7" t="s">
        <v>723</v>
      </c>
      <c r="OU326" s="7" t="s">
        <v>723</v>
      </c>
      <c r="OV326" s="7" t="s">
        <v>723</v>
      </c>
      <c r="OW326" s="7" t="s">
        <v>723</v>
      </c>
      <c r="OX326" s="7" t="s">
        <v>723</v>
      </c>
      <c r="OY326" s="7" t="s">
        <v>723</v>
      </c>
      <c r="OZ326" s="7" t="s">
        <v>723</v>
      </c>
      <c r="PA326" s="7" t="s">
        <v>723</v>
      </c>
      <c r="PB326" s="7" t="s">
        <v>723</v>
      </c>
      <c r="PC326" s="7" t="s">
        <v>723</v>
      </c>
      <c r="PD326" s="7" t="s">
        <v>723</v>
      </c>
      <c r="PE326" s="7" t="s">
        <v>723</v>
      </c>
      <c r="PF326" s="7" t="s">
        <v>723</v>
      </c>
      <c r="PG326" s="7" t="s">
        <v>723</v>
      </c>
      <c r="PH326" s="7" t="s">
        <v>723</v>
      </c>
      <c r="PI326" s="7" t="s">
        <v>723</v>
      </c>
      <c r="PJ326" s="7" t="s">
        <v>723</v>
      </c>
      <c r="PK326" s="7" t="s">
        <v>723</v>
      </c>
      <c r="PL326" s="7" t="s">
        <v>723</v>
      </c>
      <c r="PM326" s="7" t="s">
        <v>723</v>
      </c>
      <c r="PN326" s="7" t="s">
        <v>723</v>
      </c>
      <c r="PO326" s="7" t="s">
        <v>723</v>
      </c>
      <c r="PP326" s="7" t="s">
        <v>723</v>
      </c>
      <c r="PQ326" s="7" t="s">
        <v>723</v>
      </c>
      <c r="PR326" s="7" t="s">
        <v>723</v>
      </c>
      <c r="PS326" s="7" t="s">
        <v>723</v>
      </c>
      <c r="PT326" s="7" t="s">
        <v>723</v>
      </c>
      <c r="PU326" s="7" t="s">
        <v>723</v>
      </c>
      <c r="PV326" s="7" t="s">
        <v>723</v>
      </c>
      <c r="PW326" s="7" t="s">
        <v>723</v>
      </c>
      <c r="PX326" s="7" t="s">
        <v>723</v>
      </c>
      <c r="PY326" s="7" t="s">
        <v>723</v>
      </c>
      <c r="PZ326" s="7" t="s">
        <v>723</v>
      </c>
      <c r="QA326" s="7" t="s">
        <v>723</v>
      </c>
      <c r="QB326" s="7" t="s">
        <v>723</v>
      </c>
      <c r="QC326" s="7" t="s">
        <v>723</v>
      </c>
      <c r="QD326" s="7" t="s">
        <v>723</v>
      </c>
      <c r="QE326" s="7" t="s">
        <v>723</v>
      </c>
      <c r="QF326" s="7" t="s">
        <v>723</v>
      </c>
      <c r="QG326" s="7" t="s">
        <v>723</v>
      </c>
      <c r="QH326" s="7" t="s">
        <v>723</v>
      </c>
      <c r="QI326" s="7" t="s">
        <v>723</v>
      </c>
      <c r="QJ326" s="7" t="s">
        <v>723</v>
      </c>
      <c r="QK326" s="7" t="s">
        <v>723</v>
      </c>
      <c r="QL326" s="7" t="s">
        <v>723</v>
      </c>
      <c r="QM326" s="7" t="s">
        <v>723</v>
      </c>
      <c r="QN326" s="7" t="s">
        <v>723</v>
      </c>
      <c r="QO326" s="7" t="s">
        <v>723</v>
      </c>
      <c r="QP326" s="7" t="s">
        <v>723</v>
      </c>
      <c r="QQ326" s="7" t="s">
        <v>723</v>
      </c>
      <c r="QR326" s="7" t="s">
        <v>723</v>
      </c>
      <c r="QS326" s="7" t="s">
        <v>723</v>
      </c>
      <c r="QT326" s="7" t="s">
        <v>723</v>
      </c>
      <c r="QU326" s="7" t="s">
        <v>723</v>
      </c>
      <c r="QV326" s="7" t="s">
        <v>723</v>
      </c>
      <c r="QW326" s="7" t="s">
        <v>723</v>
      </c>
      <c r="QX326" s="7" t="s">
        <v>723</v>
      </c>
      <c r="QY326" s="7" t="s">
        <v>723</v>
      </c>
      <c r="QZ326" s="7" t="s">
        <v>723</v>
      </c>
      <c r="RA326" s="7" t="s">
        <v>723</v>
      </c>
      <c r="RB326" s="7" t="s">
        <v>723</v>
      </c>
      <c r="RC326" s="7" t="s">
        <v>723</v>
      </c>
      <c r="RD326" s="7" t="s">
        <v>723</v>
      </c>
      <c r="RE326" s="7" t="s">
        <v>723</v>
      </c>
      <c r="RF326" s="7" t="s">
        <v>723</v>
      </c>
      <c r="RG326" s="7" t="s">
        <v>723</v>
      </c>
      <c r="RH326" s="7" t="s">
        <v>723</v>
      </c>
      <c r="RI326" s="7" t="s">
        <v>723</v>
      </c>
      <c r="RJ326" s="7" t="s">
        <v>723</v>
      </c>
      <c r="RK326" s="7" t="s">
        <v>723</v>
      </c>
      <c r="RL326" s="7" t="s">
        <v>723</v>
      </c>
      <c r="RM326" s="7" t="s">
        <v>723</v>
      </c>
      <c r="RN326" s="7" t="s">
        <v>723</v>
      </c>
      <c r="RO326" s="7" t="s">
        <v>723</v>
      </c>
      <c r="RP326" s="7" t="s">
        <v>723</v>
      </c>
      <c r="RQ326" s="7" t="s">
        <v>723</v>
      </c>
      <c r="RR326" s="7" t="s">
        <v>723</v>
      </c>
      <c r="RS326" s="7" t="s">
        <v>723</v>
      </c>
      <c r="RT326" s="7" t="s">
        <v>723</v>
      </c>
      <c r="RU326" s="7" t="s">
        <v>723</v>
      </c>
      <c r="RV326" s="7" t="s">
        <v>723</v>
      </c>
      <c r="RW326" s="7" t="s">
        <v>723</v>
      </c>
      <c r="RX326" s="7" t="s">
        <v>723</v>
      </c>
      <c r="RY326" s="7" t="s">
        <v>723</v>
      </c>
      <c r="RZ326" s="7" t="s">
        <v>723</v>
      </c>
      <c r="SA326" s="7" t="s">
        <v>723</v>
      </c>
      <c r="SB326" s="7" t="s">
        <v>723</v>
      </c>
      <c r="SC326" s="7" t="s">
        <v>723</v>
      </c>
      <c r="SD326" s="7" t="s">
        <v>723</v>
      </c>
      <c r="SE326" s="7" t="s">
        <v>723</v>
      </c>
      <c r="SF326" s="7" t="s">
        <v>723</v>
      </c>
      <c r="SG326" s="7" t="s">
        <v>723</v>
      </c>
      <c r="SH326" s="7" t="s">
        <v>723</v>
      </c>
      <c r="SI326" s="7" t="s">
        <v>723</v>
      </c>
      <c r="SJ326" s="7" t="s">
        <v>723</v>
      </c>
      <c r="SK326" s="7" t="s">
        <v>723</v>
      </c>
      <c r="SL326" s="7" t="s">
        <v>723</v>
      </c>
      <c r="SM326" s="7" t="s">
        <v>723</v>
      </c>
      <c r="SN326" s="7" t="s">
        <v>723</v>
      </c>
      <c r="SO326" s="7" t="s">
        <v>723</v>
      </c>
      <c r="SP326" s="7" t="s">
        <v>723</v>
      </c>
      <c r="SQ326" s="7" t="s">
        <v>723</v>
      </c>
      <c r="SR326" s="7" t="s">
        <v>723</v>
      </c>
      <c r="SS326" s="7" t="s">
        <v>723</v>
      </c>
      <c r="ST326" s="7" t="s">
        <v>723</v>
      </c>
      <c r="SU326" s="7" t="s">
        <v>723</v>
      </c>
      <c r="SV326" s="7" t="s">
        <v>723</v>
      </c>
      <c r="SW326" s="7" t="s">
        <v>723</v>
      </c>
      <c r="SX326" s="7" t="s">
        <v>723</v>
      </c>
      <c r="SY326" s="7" t="s">
        <v>723</v>
      </c>
      <c r="SZ326" s="7" t="s">
        <v>723</v>
      </c>
      <c r="TA326" s="7" t="s">
        <v>723</v>
      </c>
      <c r="TB326" s="7" t="s">
        <v>723</v>
      </c>
      <c r="TC326" s="7" t="s">
        <v>723</v>
      </c>
      <c r="TD326" s="7" t="s">
        <v>723</v>
      </c>
      <c r="TE326" s="7" t="s">
        <v>723</v>
      </c>
      <c r="TF326" s="7" t="s">
        <v>723</v>
      </c>
      <c r="TG326" s="7" t="s">
        <v>723</v>
      </c>
      <c r="TH326" s="7" t="s">
        <v>723</v>
      </c>
      <c r="TI326" s="7" t="s">
        <v>723</v>
      </c>
      <c r="TJ326" s="7" t="s">
        <v>723</v>
      </c>
      <c r="TK326" s="7" t="s">
        <v>723</v>
      </c>
      <c r="TL326" s="7" t="s">
        <v>723</v>
      </c>
      <c r="TM326" s="7" t="s">
        <v>723</v>
      </c>
      <c r="TN326" s="7" t="s">
        <v>723</v>
      </c>
      <c r="TO326" s="7" t="s">
        <v>723</v>
      </c>
      <c r="TP326" s="7" t="s">
        <v>723</v>
      </c>
      <c r="TQ326" s="7" t="s">
        <v>723</v>
      </c>
      <c r="TR326" s="7" t="s">
        <v>723</v>
      </c>
      <c r="TS326" s="7" t="s">
        <v>723</v>
      </c>
      <c r="TT326" s="7" t="s">
        <v>723</v>
      </c>
      <c r="TU326" s="7" t="s">
        <v>723</v>
      </c>
      <c r="TV326" s="7" t="s">
        <v>723</v>
      </c>
      <c r="TW326" s="7" t="s">
        <v>723</v>
      </c>
      <c r="TX326" s="7" t="s">
        <v>723</v>
      </c>
      <c r="TY326" s="7" t="s">
        <v>723</v>
      </c>
      <c r="TZ326" s="7" t="s">
        <v>723</v>
      </c>
      <c r="UA326" s="7" t="s">
        <v>723</v>
      </c>
      <c r="UB326" s="7" t="s">
        <v>723</v>
      </c>
      <c r="UC326" s="7" t="s">
        <v>723</v>
      </c>
      <c r="UD326" s="7" t="s">
        <v>723</v>
      </c>
      <c r="UE326" s="7" t="s">
        <v>723</v>
      </c>
      <c r="UF326" s="7" t="s">
        <v>723</v>
      </c>
      <c r="UG326" s="7" t="s">
        <v>723</v>
      </c>
      <c r="UH326" s="7" t="s">
        <v>723</v>
      </c>
      <c r="UI326" s="7" t="s">
        <v>723</v>
      </c>
      <c r="UJ326" s="7" t="s">
        <v>723</v>
      </c>
      <c r="UK326" s="7" t="s">
        <v>723</v>
      </c>
      <c r="UL326" s="7" t="s">
        <v>723</v>
      </c>
      <c r="UM326" s="7" t="s">
        <v>723</v>
      </c>
      <c r="UN326" s="7" t="s">
        <v>723</v>
      </c>
      <c r="UO326" s="7" t="s">
        <v>723</v>
      </c>
      <c r="UP326" s="7" t="s">
        <v>723</v>
      </c>
      <c r="UQ326" s="7" t="s">
        <v>723</v>
      </c>
      <c r="UR326" s="7" t="s">
        <v>723</v>
      </c>
      <c r="US326" s="7" t="s">
        <v>723</v>
      </c>
      <c r="UT326" s="7" t="s">
        <v>723</v>
      </c>
      <c r="UU326" s="7" t="s">
        <v>723</v>
      </c>
      <c r="UV326" s="7" t="s">
        <v>723</v>
      </c>
      <c r="UW326" s="7" t="s">
        <v>723</v>
      </c>
      <c r="UX326" s="7" t="s">
        <v>723</v>
      </c>
      <c r="UY326" s="7" t="s">
        <v>723</v>
      </c>
      <c r="UZ326" s="7" t="s">
        <v>723</v>
      </c>
      <c r="VA326" s="7" t="s">
        <v>723</v>
      </c>
      <c r="VB326" s="7" t="s">
        <v>723</v>
      </c>
      <c r="VC326" s="7" t="s">
        <v>723</v>
      </c>
      <c r="VD326" s="7" t="s">
        <v>723</v>
      </c>
      <c r="VE326" s="7" t="s">
        <v>723</v>
      </c>
      <c r="VF326" s="7" t="s">
        <v>723</v>
      </c>
      <c r="VG326" s="7" t="s">
        <v>723</v>
      </c>
      <c r="VH326" s="7" t="s">
        <v>723</v>
      </c>
      <c r="VI326" s="7" t="s">
        <v>723</v>
      </c>
      <c r="VJ326" s="7" t="s">
        <v>723</v>
      </c>
      <c r="VK326" s="7" t="s">
        <v>723</v>
      </c>
      <c r="VL326" s="7" t="s">
        <v>723</v>
      </c>
      <c r="VM326" s="7" t="s">
        <v>723</v>
      </c>
      <c r="VN326" s="7" t="s">
        <v>723</v>
      </c>
      <c r="VO326" s="7" t="s">
        <v>723</v>
      </c>
      <c r="VP326" s="7" t="s">
        <v>723</v>
      </c>
      <c r="VQ326" s="7" t="s">
        <v>723</v>
      </c>
      <c r="VR326" s="7" t="s">
        <v>723</v>
      </c>
      <c r="VS326" s="7" t="s">
        <v>723</v>
      </c>
      <c r="VT326" s="7" t="s">
        <v>723</v>
      </c>
      <c r="VU326" s="7" t="s">
        <v>723</v>
      </c>
      <c r="VV326" s="7" t="s">
        <v>723</v>
      </c>
      <c r="VW326" s="7" t="s">
        <v>723</v>
      </c>
      <c r="VX326" s="7" t="s">
        <v>723</v>
      </c>
      <c r="VY326" s="7" t="s">
        <v>723</v>
      </c>
      <c r="VZ326" s="7" t="s">
        <v>723</v>
      </c>
      <c r="WA326" s="7" t="s">
        <v>723</v>
      </c>
      <c r="WB326" s="7" t="s">
        <v>723</v>
      </c>
      <c r="WC326" s="7" t="s">
        <v>723</v>
      </c>
      <c r="WD326" s="7" t="s">
        <v>723</v>
      </c>
      <c r="WE326" s="7" t="s">
        <v>723</v>
      </c>
      <c r="WF326" s="7" t="s">
        <v>723</v>
      </c>
      <c r="WG326" s="7" t="s">
        <v>723</v>
      </c>
      <c r="WH326" s="7" t="s">
        <v>723</v>
      </c>
      <c r="WI326" s="7" t="s">
        <v>723</v>
      </c>
      <c r="WJ326" s="7" t="s">
        <v>723</v>
      </c>
      <c r="WK326" s="7" t="s">
        <v>723</v>
      </c>
      <c r="WL326" s="7" t="s">
        <v>723</v>
      </c>
      <c r="WM326" s="7" t="s">
        <v>723</v>
      </c>
      <c r="WN326" s="7" t="s">
        <v>723</v>
      </c>
      <c r="WO326" s="7" t="s">
        <v>723</v>
      </c>
      <c r="WP326" s="7" t="s">
        <v>723</v>
      </c>
      <c r="WQ326" s="7" t="s">
        <v>723</v>
      </c>
      <c r="WR326" s="7" t="s">
        <v>723</v>
      </c>
      <c r="WS326" s="7" t="s">
        <v>723</v>
      </c>
      <c r="WT326" s="7" t="s">
        <v>723</v>
      </c>
      <c r="WU326" s="7" t="s">
        <v>723</v>
      </c>
      <c r="WV326" s="7" t="s">
        <v>723</v>
      </c>
      <c r="WW326" s="7" t="s">
        <v>723</v>
      </c>
      <c r="WX326" s="7" t="s">
        <v>723</v>
      </c>
      <c r="WY326" s="7" t="s">
        <v>723</v>
      </c>
      <c r="WZ326" s="7" t="s">
        <v>723</v>
      </c>
      <c r="XA326" s="7" t="s">
        <v>723</v>
      </c>
      <c r="XB326" s="7" t="s">
        <v>723</v>
      </c>
      <c r="XC326" s="7" t="s">
        <v>723</v>
      </c>
      <c r="XD326" s="7" t="s">
        <v>723</v>
      </c>
      <c r="XE326" s="7" t="s">
        <v>723</v>
      </c>
      <c r="XF326" s="7" t="s">
        <v>723</v>
      </c>
      <c r="XG326" s="7" t="s">
        <v>723</v>
      </c>
      <c r="XH326" s="7" t="s">
        <v>723</v>
      </c>
      <c r="XI326" s="7" t="s">
        <v>723</v>
      </c>
      <c r="XJ326" s="7" t="s">
        <v>723</v>
      </c>
      <c r="XK326" s="7" t="s">
        <v>723</v>
      </c>
      <c r="XL326" s="7" t="s">
        <v>723</v>
      </c>
      <c r="XM326" s="7" t="s">
        <v>723</v>
      </c>
      <c r="XN326" s="7" t="s">
        <v>723</v>
      </c>
      <c r="XO326" s="7" t="s">
        <v>723</v>
      </c>
      <c r="XP326" s="7" t="s">
        <v>723</v>
      </c>
      <c r="XQ326" s="7" t="s">
        <v>723</v>
      </c>
      <c r="XR326" s="7" t="s">
        <v>723</v>
      </c>
      <c r="XS326" s="7" t="s">
        <v>723</v>
      </c>
      <c r="XT326" s="7" t="s">
        <v>723</v>
      </c>
      <c r="XU326" s="7" t="s">
        <v>723</v>
      </c>
      <c r="XV326" s="7" t="s">
        <v>723</v>
      </c>
      <c r="XW326" s="7" t="s">
        <v>723</v>
      </c>
      <c r="XX326" s="7" t="s">
        <v>723</v>
      </c>
      <c r="XY326" s="7" t="s">
        <v>723</v>
      </c>
      <c r="XZ326" s="7" t="s">
        <v>723</v>
      </c>
      <c r="YA326" s="7" t="s">
        <v>723</v>
      </c>
      <c r="YB326" s="7" t="s">
        <v>723</v>
      </c>
      <c r="YC326" s="7" t="s">
        <v>723</v>
      </c>
      <c r="YD326" s="7" t="s">
        <v>723</v>
      </c>
      <c r="YE326" s="7" t="s">
        <v>723</v>
      </c>
      <c r="YF326" s="7" t="s">
        <v>723</v>
      </c>
      <c r="YG326" s="7" t="s">
        <v>723</v>
      </c>
      <c r="YH326" s="7" t="s">
        <v>723</v>
      </c>
      <c r="YI326" s="7" t="s">
        <v>723</v>
      </c>
      <c r="YJ326" s="7" t="s">
        <v>723</v>
      </c>
      <c r="YK326" s="7" t="s">
        <v>723</v>
      </c>
      <c r="YL326" s="7" t="s">
        <v>723</v>
      </c>
      <c r="YM326" s="7" t="s">
        <v>723</v>
      </c>
      <c r="YN326" s="7" t="s">
        <v>723</v>
      </c>
      <c r="YO326" s="7" t="s">
        <v>723</v>
      </c>
      <c r="YP326" s="7" t="s">
        <v>723</v>
      </c>
      <c r="YQ326" s="7" t="s">
        <v>723</v>
      </c>
      <c r="YR326" s="7" t="s">
        <v>723</v>
      </c>
      <c r="YS326" s="7" t="s">
        <v>723</v>
      </c>
      <c r="YT326" s="7" t="s">
        <v>723</v>
      </c>
      <c r="YU326" s="7" t="s">
        <v>723</v>
      </c>
      <c r="YV326" s="7" t="s">
        <v>723</v>
      </c>
      <c r="YW326" s="7" t="s">
        <v>723</v>
      </c>
      <c r="YX326" s="7" t="s">
        <v>723</v>
      </c>
      <c r="YY326" s="7" t="s">
        <v>723</v>
      </c>
      <c r="YZ326" s="7" t="s">
        <v>723</v>
      </c>
      <c r="ZA326" s="7" t="s">
        <v>723</v>
      </c>
      <c r="ZB326" s="7" t="s">
        <v>723</v>
      </c>
      <c r="ZC326" s="7" t="s">
        <v>723</v>
      </c>
      <c r="ZD326" s="7" t="s">
        <v>723</v>
      </c>
      <c r="ZE326" s="7" t="s">
        <v>723</v>
      </c>
      <c r="ZF326" s="7" t="s">
        <v>723</v>
      </c>
      <c r="ZG326" s="7" t="s">
        <v>723</v>
      </c>
      <c r="ZH326" s="7" t="s">
        <v>723</v>
      </c>
      <c r="ZI326" s="7" t="s">
        <v>723</v>
      </c>
      <c r="ZJ326" s="7" t="s">
        <v>723</v>
      </c>
      <c r="ZK326" s="7" t="s">
        <v>723</v>
      </c>
      <c r="ZL326" s="7" t="s">
        <v>723</v>
      </c>
      <c r="ZM326" s="7" t="s">
        <v>723</v>
      </c>
      <c r="ZN326" s="7" t="s">
        <v>723</v>
      </c>
      <c r="ZO326" s="7" t="s">
        <v>723</v>
      </c>
      <c r="ZP326" s="7" t="s">
        <v>723</v>
      </c>
      <c r="ZQ326" s="7" t="s">
        <v>723</v>
      </c>
      <c r="ZR326" s="7" t="s">
        <v>723</v>
      </c>
      <c r="ZS326" s="7" t="s">
        <v>723</v>
      </c>
      <c r="ZT326" s="7" t="s">
        <v>723</v>
      </c>
      <c r="ZU326" s="7" t="s">
        <v>723</v>
      </c>
      <c r="ZV326" s="7" t="s">
        <v>723</v>
      </c>
      <c r="ZW326" s="7" t="s">
        <v>723</v>
      </c>
      <c r="ZX326" s="7" t="s">
        <v>723</v>
      </c>
      <c r="ZY326" s="7" t="s">
        <v>723</v>
      </c>
      <c r="ZZ326" s="7" t="s">
        <v>723</v>
      </c>
      <c r="AAA326" s="7" t="s">
        <v>723</v>
      </c>
      <c r="AAB326" s="7" t="s">
        <v>723</v>
      </c>
      <c r="AAC326" s="7" t="s">
        <v>723</v>
      </c>
      <c r="AAD326" s="7" t="s">
        <v>723</v>
      </c>
      <c r="AAE326" s="7" t="s">
        <v>723</v>
      </c>
      <c r="AAF326" s="7" t="s">
        <v>723</v>
      </c>
      <c r="AAG326" s="7" t="s">
        <v>723</v>
      </c>
      <c r="AAH326" s="7" t="s">
        <v>723</v>
      </c>
      <c r="AAI326" s="7" t="s">
        <v>723</v>
      </c>
      <c r="AAJ326" s="7" t="s">
        <v>723</v>
      </c>
      <c r="AAK326" s="7" t="s">
        <v>723</v>
      </c>
      <c r="AAL326" s="7" t="s">
        <v>723</v>
      </c>
      <c r="AAM326" s="7" t="s">
        <v>723</v>
      </c>
      <c r="AAN326" s="7" t="s">
        <v>723</v>
      </c>
      <c r="AAO326" s="7" t="s">
        <v>723</v>
      </c>
      <c r="AAP326" s="7" t="s">
        <v>723</v>
      </c>
      <c r="AAQ326" s="7" t="s">
        <v>723</v>
      </c>
      <c r="AAR326" s="7" t="s">
        <v>723</v>
      </c>
      <c r="AAS326" s="7" t="s">
        <v>723</v>
      </c>
      <c r="AAT326" s="7" t="s">
        <v>723</v>
      </c>
      <c r="AAU326" s="7" t="s">
        <v>723</v>
      </c>
      <c r="AAV326" s="7" t="s">
        <v>723</v>
      </c>
      <c r="AAW326" s="7" t="s">
        <v>723</v>
      </c>
      <c r="AAX326" s="7" t="s">
        <v>723</v>
      </c>
      <c r="AAY326" s="7" t="s">
        <v>723</v>
      </c>
      <c r="AAZ326" s="7" t="s">
        <v>723</v>
      </c>
      <c r="ABA326" s="7" t="s">
        <v>723</v>
      </c>
      <c r="ABB326" s="7" t="s">
        <v>723</v>
      </c>
      <c r="ABC326" s="7" t="s">
        <v>723</v>
      </c>
      <c r="ABD326" s="7" t="s">
        <v>723</v>
      </c>
      <c r="ABE326" s="7" t="s">
        <v>723</v>
      </c>
      <c r="ABF326" s="7" t="s">
        <v>723</v>
      </c>
      <c r="ABG326" s="7" t="s">
        <v>723</v>
      </c>
      <c r="ABH326" s="7" t="s">
        <v>723</v>
      </c>
      <c r="ABI326" s="7" t="s">
        <v>723</v>
      </c>
      <c r="ABJ326" s="7" t="s">
        <v>723</v>
      </c>
      <c r="ABK326" s="7" t="s">
        <v>723</v>
      </c>
      <c r="ABL326" s="7" t="s">
        <v>723</v>
      </c>
      <c r="ABM326" s="7" t="s">
        <v>723</v>
      </c>
      <c r="ABN326" s="7" t="s">
        <v>723</v>
      </c>
      <c r="ABO326" s="7" t="s">
        <v>723</v>
      </c>
      <c r="ABP326" s="7" t="s">
        <v>723</v>
      </c>
      <c r="ABQ326" s="7" t="s">
        <v>723</v>
      </c>
      <c r="ABR326" s="7" t="s">
        <v>723</v>
      </c>
      <c r="ABS326" s="7" t="s">
        <v>723</v>
      </c>
      <c r="ABT326" s="7" t="s">
        <v>723</v>
      </c>
      <c r="ABU326" s="7" t="s">
        <v>723</v>
      </c>
      <c r="ABV326" s="7" t="s">
        <v>723</v>
      </c>
      <c r="ABW326" s="7" t="s">
        <v>723</v>
      </c>
      <c r="ABX326" s="7" t="s">
        <v>723</v>
      </c>
      <c r="ABY326" s="7" t="s">
        <v>723</v>
      </c>
      <c r="ABZ326" s="7" t="s">
        <v>723</v>
      </c>
      <c r="ACA326" s="7" t="s">
        <v>723</v>
      </c>
      <c r="ACB326" s="7" t="s">
        <v>723</v>
      </c>
      <c r="ACC326" s="7" t="s">
        <v>723</v>
      </c>
      <c r="ACD326" s="7" t="s">
        <v>723</v>
      </c>
      <c r="ACE326" s="7" t="s">
        <v>723</v>
      </c>
      <c r="ACF326" s="7" t="s">
        <v>723</v>
      </c>
      <c r="ACG326" s="7" t="s">
        <v>723</v>
      </c>
      <c r="ACH326" s="7" t="s">
        <v>723</v>
      </c>
      <c r="ACI326" s="7" t="s">
        <v>723</v>
      </c>
      <c r="ACJ326" s="7" t="s">
        <v>723</v>
      </c>
      <c r="ACK326" s="7" t="s">
        <v>723</v>
      </c>
      <c r="ACL326" s="7" t="s">
        <v>723</v>
      </c>
      <c r="ACM326" s="7" t="s">
        <v>723</v>
      </c>
      <c r="ACN326" s="7" t="s">
        <v>723</v>
      </c>
      <c r="ACO326" s="7" t="s">
        <v>723</v>
      </c>
      <c r="ACP326" s="7" t="s">
        <v>723</v>
      </c>
      <c r="ACQ326" s="7" t="s">
        <v>723</v>
      </c>
      <c r="ACR326" s="7" t="s">
        <v>723</v>
      </c>
      <c r="ACS326" s="7" t="s">
        <v>723</v>
      </c>
      <c r="ACT326" s="7" t="s">
        <v>723</v>
      </c>
      <c r="ACU326" s="7" t="s">
        <v>723</v>
      </c>
      <c r="ACV326" s="7" t="s">
        <v>723</v>
      </c>
      <c r="ACW326" s="7" t="s">
        <v>723</v>
      </c>
      <c r="ACX326" s="7" t="s">
        <v>723</v>
      </c>
      <c r="ACY326" s="7" t="s">
        <v>723</v>
      </c>
      <c r="ACZ326" s="7" t="s">
        <v>723</v>
      </c>
      <c r="ADA326" s="7" t="s">
        <v>723</v>
      </c>
      <c r="ADB326" s="7" t="s">
        <v>723</v>
      </c>
      <c r="ADC326" s="7" t="s">
        <v>723</v>
      </c>
      <c r="ADD326" s="7" t="s">
        <v>723</v>
      </c>
      <c r="ADE326" s="7" t="s">
        <v>723</v>
      </c>
      <c r="ADF326" s="7" t="s">
        <v>723</v>
      </c>
      <c r="ADG326" s="7" t="s">
        <v>723</v>
      </c>
      <c r="ADH326" s="7" t="s">
        <v>723</v>
      </c>
      <c r="ADI326" s="7" t="s">
        <v>723</v>
      </c>
      <c r="ADJ326" s="7" t="s">
        <v>723</v>
      </c>
      <c r="ADK326" s="7" t="s">
        <v>723</v>
      </c>
      <c r="ADL326" s="7" t="s">
        <v>723</v>
      </c>
      <c r="ADM326" s="7" t="s">
        <v>723</v>
      </c>
      <c r="ADN326" s="7" t="s">
        <v>723</v>
      </c>
      <c r="ADO326" s="7" t="s">
        <v>723</v>
      </c>
      <c r="ADP326" s="7" t="s">
        <v>723</v>
      </c>
      <c r="ADQ326" s="7" t="s">
        <v>723</v>
      </c>
      <c r="ADR326" s="7" t="s">
        <v>723</v>
      </c>
      <c r="ADS326" s="7" t="s">
        <v>723</v>
      </c>
      <c r="ADT326" s="7" t="s">
        <v>723</v>
      </c>
      <c r="ADU326" s="7" t="s">
        <v>723</v>
      </c>
      <c r="ADV326" s="7" t="s">
        <v>723</v>
      </c>
      <c r="ADW326" s="7" t="s">
        <v>723</v>
      </c>
      <c r="ADX326" s="7" t="s">
        <v>723</v>
      </c>
      <c r="ADY326" s="7" t="s">
        <v>723</v>
      </c>
      <c r="ADZ326" s="7" t="s">
        <v>723</v>
      </c>
      <c r="AEA326" s="7" t="s">
        <v>723</v>
      </c>
      <c r="AEB326" s="7" t="s">
        <v>723</v>
      </c>
      <c r="AEC326" s="7" t="s">
        <v>723</v>
      </c>
      <c r="AED326" s="7" t="s">
        <v>723</v>
      </c>
      <c r="AEE326" s="7" t="s">
        <v>723</v>
      </c>
      <c r="AEF326" s="7" t="s">
        <v>723</v>
      </c>
      <c r="AEG326" s="7" t="s">
        <v>723</v>
      </c>
      <c r="AEH326" s="7" t="s">
        <v>723</v>
      </c>
      <c r="AEI326" s="7" t="s">
        <v>723</v>
      </c>
      <c r="AEJ326" s="7" t="s">
        <v>723</v>
      </c>
      <c r="AEK326" s="7" t="s">
        <v>723</v>
      </c>
      <c r="AEL326" s="7" t="s">
        <v>723</v>
      </c>
      <c r="AEM326" s="7" t="s">
        <v>723</v>
      </c>
      <c r="AEN326" s="7" t="s">
        <v>723</v>
      </c>
      <c r="AEO326" s="7" t="s">
        <v>723</v>
      </c>
      <c r="AEP326" s="7" t="s">
        <v>723</v>
      </c>
      <c r="AEQ326" s="7" t="s">
        <v>723</v>
      </c>
      <c r="AER326" s="7" t="s">
        <v>723</v>
      </c>
      <c r="AES326" s="7" t="s">
        <v>723</v>
      </c>
      <c r="AET326" s="7" t="s">
        <v>723</v>
      </c>
      <c r="AEU326" s="7" t="s">
        <v>723</v>
      </c>
      <c r="AEV326" s="7" t="s">
        <v>723</v>
      </c>
      <c r="AEW326" s="7" t="s">
        <v>723</v>
      </c>
      <c r="AEX326" s="7" t="s">
        <v>723</v>
      </c>
      <c r="AEY326" s="7" t="s">
        <v>723</v>
      </c>
      <c r="AEZ326" s="7" t="s">
        <v>723</v>
      </c>
      <c r="AFA326" s="7" t="s">
        <v>723</v>
      </c>
      <c r="AFB326" s="7" t="s">
        <v>723</v>
      </c>
      <c r="AFC326" s="7" t="s">
        <v>723</v>
      </c>
      <c r="AFD326" s="7" t="s">
        <v>723</v>
      </c>
      <c r="AFE326" s="7" t="s">
        <v>723</v>
      </c>
      <c r="AFF326" s="7" t="s">
        <v>723</v>
      </c>
      <c r="AFG326" s="7" t="s">
        <v>723</v>
      </c>
      <c r="AFH326" s="7" t="s">
        <v>723</v>
      </c>
      <c r="AFI326" s="7" t="s">
        <v>723</v>
      </c>
      <c r="AFJ326" s="7" t="s">
        <v>723</v>
      </c>
      <c r="AFK326" s="7" t="s">
        <v>723</v>
      </c>
      <c r="AFL326" s="7" t="s">
        <v>723</v>
      </c>
      <c r="AFM326" s="7" t="s">
        <v>723</v>
      </c>
      <c r="AFN326" s="7" t="s">
        <v>723</v>
      </c>
      <c r="AFO326" s="7" t="s">
        <v>723</v>
      </c>
      <c r="AFP326" s="7" t="s">
        <v>723</v>
      </c>
      <c r="AFQ326" s="7" t="s">
        <v>723</v>
      </c>
      <c r="AFR326" s="7" t="s">
        <v>723</v>
      </c>
      <c r="AFS326" s="7" t="s">
        <v>723</v>
      </c>
      <c r="AFT326" s="7" t="s">
        <v>723</v>
      </c>
      <c r="AFU326" s="7" t="s">
        <v>723</v>
      </c>
      <c r="AFV326" s="7" t="s">
        <v>723</v>
      </c>
      <c r="AFW326" s="7" t="s">
        <v>723</v>
      </c>
      <c r="AFX326" s="7" t="s">
        <v>723</v>
      </c>
      <c r="AFY326" s="7" t="s">
        <v>723</v>
      </c>
      <c r="AFZ326" s="7" t="s">
        <v>723</v>
      </c>
      <c r="AGA326" s="7" t="s">
        <v>723</v>
      </c>
      <c r="AGB326" s="7" t="s">
        <v>723</v>
      </c>
      <c r="AGC326" s="7" t="s">
        <v>723</v>
      </c>
      <c r="AGD326" s="7" t="s">
        <v>723</v>
      </c>
      <c r="AGE326" s="7" t="s">
        <v>723</v>
      </c>
      <c r="AGF326" s="7" t="s">
        <v>723</v>
      </c>
      <c r="AGG326" s="7" t="s">
        <v>723</v>
      </c>
      <c r="AGH326" s="7" t="s">
        <v>723</v>
      </c>
      <c r="AGI326" s="7" t="s">
        <v>723</v>
      </c>
      <c r="AGJ326" s="7" t="s">
        <v>723</v>
      </c>
      <c r="AGK326" s="7" t="s">
        <v>723</v>
      </c>
      <c r="AGL326" s="7" t="s">
        <v>723</v>
      </c>
      <c r="AGM326" s="7" t="s">
        <v>723</v>
      </c>
      <c r="AGN326" s="7" t="s">
        <v>723</v>
      </c>
      <c r="AGO326" s="7" t="s">
        <v>723</v>
      </c>
      <c r="AGP326" s="7" t="s">
        <v>723</v>
      </c>
      <c r="AGQ326" s="7" t="s">
        <v>723</v>
      </c>
      <c r="AGR326" s="7" t="s">
        <v>723</v>
      </c>
      <c r="AGS326" s="7" t="s">
        <v>723</v>
      </c>
      <c r="AGT326" s="7" t="s">
        <v>723</v>
      </c>
      <c r="AGU326" s="7" t="s">
        <v>723</v>
      </c>
      <c r="AGV326" s="7" t="s">
        <v>723</v>
      </c>
      <c r="AGW326" s="7" t="s">
        <v>723</v>
      </c>
      <c r="AGX326" s="7" t="s">
        <v>723</v>
      </c>
      <c r="AGY326" s="7" t="s">
        <v>723</v>
      </c>
      <c r="AGZ326" s="7" t="s">
        <v>723</v>
      </c>
      <c r="AHA326" s="7" t="s">
        <v>723</v>
      </c>
      <c r="AHB326" s="7" t="s">
        <v>723</v>
      </c>
      <c r="AHC326" s="7" t="s">
        <v>723</v>
      </c>
      <c r="AHD326" s="7" t="s">
        <v>723</v>
      </c>
      <c r="AHE326" s="7" t="s">
        <v>723</v>
      </c>
      <c r="AHF326" s="7" t="s">
        <v>723</v>
      </c>
      <c r="AHG326" s="7" t="s">
        <v>723</v>
      </c>
      <c r="AHH326" s="7" t="s">
        <v>723</v>
      </c>
      <c r="AHI326" s="7" t="s">
        <v>723</v>
      </c>
      <c r="AHJ326" s="7" t="s">
        <v>723</v>
      </c>
      <c r="AHK326" s="7" t="s">
        <v>723</v>
      </c>
      <c r="AHL326" s="7" t="s">
        <v>723</v>
      </c>
      <c r="AHM326" s="7" t="s">
        <v>723</v>
      </c>
      <c r="AHN326" s="7" t="s">
        <v>723</v>
      </c>
      <c r="AHO326" s="7" t="s">
        <v>723</v>
      </c>
      <c r="AHP326" s="7" t="s">
        <v>723</v>
      </c>
      <c r="AHQ326" s="7" t="s">
        <v>723</v>
      </c>
      <c r="AHR326" s="7" t="s">
        <v>723</v>
      </c>
      <c r="AHS326" s="7" t="s">
        <v>723</v>
      </c>
      <c r="AHT326" s="7" t="s">
        <v>723</v>
      </c>
      <c r="AHU326" s="7" t="s">
        <v>723</v>
      </c>
      <c r="AHV326" s="7" t="s">
        <v>723</v>
      </c>
      <c r="AHW326" s="7" t="s">
        <v>723</v>
      </c>
      <c r="AHX326" s="7" t="s">
        <v>723</v>
      </c>
      <c r="AHY326" s="7" t="s">
        <v>723</v>
      </c>
      <c r="AHZ326" s="7" t="s">
        <v>723</v>
      </c>
      <c r="AIA326" s="7" t="s">
        <v>723</v>
      </c>
      <c r="AIB326" s="7" t="s">
        <v>723</v>
      </c>
      <c r="AIC326" s="7" t="s">
        <v>723</v>
      </c>
      <c r="AID326" s="7" t="s">
        <v>723</v>
      </c>
      <c r="AIE326" s="7" t="s">
        <v>723</v>
      </c>
      <c r="AIF326" s="7" t="s">
        <v>723</v>
      </c>
      <c r="AIG326" s="7" t="s">
        <v>723</v>
      </c>
      <c r="AIH326" s="7" t="s">
        <v>723</v>
      </c>
      <c r="AII326" s="7" t="s">
        <v>723</v>
      </c>
      <c r="AIJ326" s="7" t="s">
        <v>723</v>
      </c>
      <c r="AIK326" s="7" t="s">
        <v>723</v>
      </c>
      <c r="AIL326" s="7" t="s">
        <v>723</v>
      </c>
      <c r="AIM326" s="7" t="s">
        <v>723</v>
      </c>
      <c r="AIN326" s="7" t="s">
        <v>723</v>
      </c>
      <c r="AIO326" s="7" t="s">
        <v>723</v>
      </c>
      <c r="AIP326" s="7" t="s">
        <v>723</v>
      </c>
      <c r="AIQ326" s="7" t="s">
        <v>723</v>
      </c>
      <c r="AIR326" s="7" t="s">
        <v>723</v>
      </c>
      <c r="AIS326" s="7" t="s">
        <v>723</v>
      </c>
      <c r="AIT326" s="7" t="s">
        <v>723</v>
      </c>
      <c r="AIU326" s="7" t="s">
        <v>723</v>
      </c>
      <c r="AIV326" s="7" t="s">
        <v>723</v>
      </c>
      <c r="AIW326" s="7" t="s">
        <v>723</v>
      </c>
      <c r="AIX326" s="7" t="s">
        <v>723</v>
      </c>
      <c r="AIY326" s="7" t="s">
        <v>723</v>
      </c>
      <c r="AIZ326" s="7" t="s">
        <v>723</v>
      </c>
      <c r="AJA326" s="7" t="s">
        <v>723</v>
      </c>
      <c r="AJB326" s="7" t="s">
        <v>723</v>
      </c>
      <c r="AJC326" s="7" t="s">
        <v>723</v>
      </c>
      <c r="AJD326" s="7" t="s">
        <v>723</v>
      </c>
      <c r="AJE326" s="7" t="s">
        <v>723</v>
      </c>
      <c r="AJF326" s="7" t="s">
        <v>723</v>
      </c>
      <c r="AJG326" s="7" t="s">
        <v>723</v>
      </c>
      <c r="AJH326" s="7" t="s">
        <v>723</v>
      </c>
      <c r="AJI326" s="7" t="s">
        <v>723</v>
      </c>
      <c r="AJJ326" s="7" t="s">
        <v>723</v>
      </c>
      <c r="AJK326" s="7" t="s">
        <v>723</v>
      </c>
      <c r="AJL326" s="7" t="s">
        <v>723</v>
      </c>
      <c r="AJM326" s="7" t="s">
        <v>723</v>
      </c>
      <c r="AJN326" s="7" t="s">
        <v>723</v>
      </c>
      <c r="AJO326" s="7" t="s">
        <v>723</v>
      </c>
      <c r="AJP326" s="7" t="s">
        <v>723</v>
      </c>
      <c r="AJQ326" s="7" t="s">
        <v>723</v>
      </c>
      <c r="AJR326" s="7" t="s">
        <v>723</v>
      </c>
      <c r="AJS326" s="7" t="s">
        <v>723</v>
      </c>
      <c r="AJT326" s="7" t="s">
        <v>723</v>
      </c>
      <c r="AJU326" s="7" t="s">
        <v>723</v>
      </c>
      <c r="AJV326" s="7" t="s">
        <v>723</v>
      </c>
      <c r="AJW326" s="7" t="s">
        <v>723</v>
      </c>
      <c r="AJX326" s="7" t="s">
        <v>723</v>
      </c>
      <c r="AJY326" s="7" t="s">
        <v>723</v>
      </c>
      <c r="AJZ326" s="7" t="s">
        <v>723</v>
      </c>
      <c r="AKA326" s="7" t="s">
        <v>723</v>
      </c>
      <c r="AKB326" s="7" t="s">
        <v>723</v>
      </c>
      <c r="AKC326" s="7" t="s">
        <v>723</v>
      </c>
      <c r="AKD326" s="7" t="s">
        <v>723</v>
      </c>
      <c r="AKE326" s="7" t="s">
        <v>723</v>
      </c>
      <c r="AKF326" s="7" t="s">
        <v>723</v>
      </c>
      <c r="AKG326" s="7" t="s">
        <v>723</v>
      </c>
      <c r="AKH326" s="7" t="s">
        <v>723</v>
      </c>
      <c r="AKI326" s="7" t="s">
        <v>723</v>
      </c>
      <c r="AKJ326" s="7" t="s">
        <v>723</v>
      </c>
      <c r="AKK326" s="7" t="s">
        <v>723</v>
      </c>
      <c r="AKL326" s="7" t="s">
        <v>723</v>
      </c>
      <c r="AKM326" s="7" t="s">
        <v>723</v>
      </c>
      <c r="AKN326" s="7" t="s">
        <v>723</v>
      </c>
      <c r="AKO326" s="7" t="s">
        <v>723</v>
      </c>
      <c r="AKP326" s="7" t="s">
        <v>723</v>
      </c>
      <c r="AKQ326" s="7" t="s">
        <v>723</v>
      </c>
      <c r="AKR326" s="7" t="s">
        <v>723</v>
      </c>
      <c r="AKS326" s="7" t="s">
        <v>723</v>
      </c>
      <c r="AKT326" s="7" t="s">
        <v>723</v>
      </c>
      <c r="AKU326" s="7" t="s">
        <v>723</v>
      </c>
      <c r="AKV326" s="7" t="s">
        <v>723</v>
      </c>
      <c r="AKW326" s="7" t="s">
        <v>723</v>
      </c>
      <c r="AKX326" s="7" t="s">
        <v>723</v>
      </c>
      <c r="AKY326" s="7" t="s">
        <v>723</v>
      </c>
      <c r="AKZ326" s="7" t="s">
        <v>723</v>
      </c>
      <c r="ALA326" s="7" t="s">
        <v>723</v>
      </c>
      <c r="ALB326" s="7" t="s">
        <v>723</v>
      </c>
      <c r="ALC326" s="7" t="s">
        <v>723</v>
      </c>
      <c r="ALD326" s="7" t="s">
        <v>723</v>
      </c>
      <c r="ALE326" s="7" t="s">
        <v>723</v>
      </c>
      <c r="ALF326" s="7" t="s">
        <v>723</v>
      </c>
      <c r="ALG326" s="7" t="s">
        <v>723</v>
      </c>
      <c r="ALH326" s="7" t="s">
        <v>723</v>
      </c>
      <c r="ALI326" s="7" t="s">
        <v>723</v>
      </c>
      <c r="ALJ326" s="7" t="s">
        <v>723</v>
      </c>
      <c r="ALK326" s="7" t="s">
        <v>723</v>
      </c>
      <c r="ALL326" s="7" t="s">
        <v>723</v>
      </c>
      <c r="ALM326" s="7" t="s">
        <v>723</v>
      </c>
      <c r="ALN326" s="7" t="s">
        <v>723</v>
      </c>
      <c r="ALO326" s="7" t="s">
        <v>723</v>
      </c>
      <c r="ALP326" s="7" t="s">
        <v>723</v>
      </c>
      <c r="ALQ326" s="7" t="s">
        <v>723</v>
      </c>
      <c r="ALR326" s="7" t="s">
        <v>723</v>
      </c>
      <c r="ALS326" s="7" t="s">
        <v>723</v>
      </c>
      <c r="ALT326" s="7" t="s">
        <v>723</v>
      </c>
      <c r="ALU326" s="7" t="s">
        <v>723</v>
      </c>
      <c r="ALV326" s="7" t="s">
        <v>723</v>
      </c>
      <c r="ALW326" s="7" t="s">
        <v>723</v>
      </c>
      <c r="ALX326" s="7" t="s">
        <v>723</v>
      </c>
      <c r="ALY326" s="7" t="s">
        <v>723</v>
      </c>
      <c r="ALZ326" s="7" t="s">
        <v>723</v>
      </c>
      <c r="AMA326" s="7" t="s">
        <v>723</v>
      </c>
      <c r="AMB326" s="7" t="s">
        <v>723</v>
      </c>
      <c r="AMC326" s="7" t="s">
        <v>723</v>
      </c>
      <c r="AMD326" s="7" t="s">
        <v>723</v>
      </c>
      <c r="AME326" s="7" t="s">
        <v>723</v>
      </c>
      <c r="AMF326" s="7" t="s">
        <v>723</v>
      </c>
      <c r="AMG326" s="7" t="s">
        <v>723</v>
      </c>
      <c r="AMH326" s="7" t="s">
        <v>723</v>
      </c>
      <c r="AMI326" s="7" t="s">
        <v>723</v>
      </c>
      <c r="AMJ326" s="7" t="s">
        <v>723</v>
      </c>
      <c r="AMK326" s="7" t="s">
        <v>723</v>
      </c>
      <c r="AML326" s="7" t="s">
        <v>723</v>
      </c>
      <c r="AMM326" s="7" t="s">
        <v>723</v>
      </c>
      <c r="AMN326" s="7" t="s">
        <v>723</v>
      </c>
      <c r="AMO326" s="7" t="s">
        <v>723</v>
      </c>
      <c r="AMP326" s="7" t="s">
        <v>723</v>
      </c>
      <c r="AMQ326" s="7" t="s">
        <v>723</v>
      </c>
      <c r="AMR326" s="7" t="s">
        <v>723</v>
      </c>
      <c r="AMS326" s="7" t="s">
        <v>723</v>
      </c>
      <c r="AMT326" s="7" t="s">
        <v>723</v>
      </c>
      <c r="AMU326" s="7" t="s">
        <v>723</v>
      </c>
      <c r="AMV326" s="7" t="s">
        <v>723</v>
      </c>
      <c r="AMW326" s="7" t="s">
        <v>723</v>
      </c>
      <c r="AMX326" s="7" t="s">
        <v>723</v>
      </c>
      <c r="AMY326" s="7" t="s">
        <v>723</v>
      </c>
      <c r="AMZ326" s="7" t="s">
        <v>723</v>
      </c>
      <c r="ANA326" s="7" t="s">
        <v>723</v>
      </c>
      <c r="ANB326" s="7" t="s">
        <v>723</v>
      </c>
      <c r="ANC326" s="7" t="s">
        <v>723</v>
      </c>
      <c r="AND326" s="7" t="s">
        <v>723</v>
      </c>
      <c r="ANE326" s="7" t="s">
        <v>723</v>
      </c>
      <c r="ANF326" s="7" t="s">
        <v>723</v>
      </c>
      <c r="ANG326" s="7" t="s">
        <v>723</v>
      </c>
      <c r="ANH326" s="7" t="s">
        <v>723</v>
      </c>
      <c r="ANI326" s="7" t="s">
        <v>723</v>
      </c>
      <c r="ANJ326" s="7" t="s">
        <v>723</v>
      </c>
      <c r="ANK326" s="7" t="s">
        <v>723</v>
      </c>
      <c r="ANL326" s="7" t="s">
        <v>723</v>
      </c>
      <c r="ANM326" s="7" t="s">
        <v>723</v>
      </c>
      <c r="ANN326" s="7" t="s">
        <v>723</v>
      </c>
      <c r="ANO326" s="7" t="s">
        <v>723</v>
      </c>
      <c r="ANP326" s="7" t="s">
        <v>723</v>
      </c>
      <c r="ANQ326" s="7" t="s">
        <v>723</v>
      </c>
      <c r="ANR326" s="7" t="s">
        <v>723</v>
      </c>
      <c r="ANS326" s="7" t="s">
        <v>723</v>
      </c>
      <c r="ANT326" s="7" t="s">
        <v>723</v>
      </c>
      <c r="ANU326" s="7" t="s">
        <v>723</v>
      </c>
      <c r="ANV326" s="7" t="s">
        <v>723</v>
      </c>
      <c r="ANW326" s="7" t="s">
        <v>723</v>
      </c>
      <c r="ANX326" s="7" t="s">
        <v>723</v>
      </c>
      <c r="ANY326" s="7" t="s">
        <v>723</v>
      </c>
      <c r="ANZ326" s="7" t="s">
        <v>723</v>
      </c>
      <c r="AOA326" s="7" t="s">
        <v>723</v>
      </c>
      <c r="AOB326" s="7" t="s">
        <v>723</v>
      </c>
      <c r="AOC326" s="7" t="s">
        <v>723</v>
      </c>
      <c r="AOD326" s="7" t="s">
        <v>723</v>
      </c>
      <c r="AOE326" s="7" t="s">
        <v>723</v>
      </c>
      <c r="AOF326" s="7" t="s">
        <v>723</v>
      </c>
      <c r="AOG326" s="7" t="s">
        <v>723</v>
      </c>
      <c r="AOH326" s="7" t="s">
        <v>723</v>
      </c>
      <c r="AOI326" s="7" t="s">
        <v>723</v>
      </c>
      <c r="AOJ326" s="7" t="s">
        <v>723</v>
      </c>
      <c r="AOK326" s="7" t="s">
        <v>723</v>
      </c>
      <c r="AOL326" s="7" t="s">
        <v>723</v>
      </c>
      <c r="AOM326" s="7" t="s">
        <v>723</v>
      </c>
      <c r="AON326" s="7" t="s">
        <v>723</v>
      </c>
      <c r="AOO326" s="7" t="s">
        <v>723</v>
      </c>
      <c r="AOP326" s="7" t="s">
        <v>723</v>
      </c>
      <c r="AOQ326" s="7" t="s">
        <v>723</v>
      </c>
      <c r="AOR326" s="7" t="s">
        <v>723</v>
      </c>
      <c r="AOS326" s="7" t="s">
        <v>723</v>
      </c>
      <c r="AOT326" s="7" t="s">
        <v>723</v>
      </c>
      <c r="AOU326" s="7" t="s">
        <v>723</v>
      </c>
      <c r="AOV326" s="7" t="s">
        <v>723</v>
      </c>
      <c r="AOW326" s="7" t="s">
        <v>723</v>
      </c>
      <c r="AOX326" s="7" t="s">
        <v>723</v>
      </c>
      <c r="AOY326" s="7" t="s">
        <v>723</v>
      </c>
      <c r="AOZ326" s="7" t="s">
        <v>723</v>
      </c>
      <c r="APA326" s="7" t="s">
        <v>723</v>
      </c>
      <c r="APB326" s="7" t="s">
        <v>723</v>
      </c>
      <c r="APC326" s="7" t="s">
        <v>723</v>
      </c>
      <c r="APD326" s="7" t="s">
        <v>723</v>
      </c>
      <c r="APE326" s="7" t="s">
        <v>723</v>
      </c>
      <c r="APF326" s="7" t="s">
        <v>723</v>
      </c>
      <c r="APG326" s="7" t="s">
        <v>723</v>
      </c>
      <c r="APH326" s="7" t="s">
        <v>723</v>
      </c>
      <c r="API326" s="7" t="s">
        <v>723</v>
      </c>
      <c r="APJ326" s="7" t="s">
        <v>723</v>
      </c>
      <c r="APK326" s="7" t="s">
        <v>723</v>
      </c>
      <c r="APL326" s="7" t="s">
        <v>723</v>
      </c>
      <c r="APM326" s="7" t="s">
        <v>723</v>
      </c>
      <c r="APN326" s="7" t="s">
        <v>723</v>
      </c>
      <c r="APO326" s="7" t="s">
        <v>723</v>
      </c>
      <c r="APP326" s="7" t="s">
        <v>723</v>
      </c>
      <c r="APQ326" s="7" t="s">
        <v>723</v>
      </c>
      <c r="APR326" s="7" t="s">
        <v>723</v>
      </c>
      <c r="APS326" s="7" t="s">
        <v>723</v>
      </c>
      <c r="APT326" s="7" t="s">
        <v>723</v>
      </c>
      <c r="APU326" s="7" t="s">
        <v>723</v>
      </c>
      <c r="APV326" s="7" t="s">
        <v>723</v>
      </c>
      <c r="APW326" s="7" t="s">
        <v>723</v>
      </c>
      <c r="APX326" s="7" t="s">
        <v>723</v>
      </c>
      <c r="APY326" s="7" t="s">
        <v>723</v>
      </c>
      <c r="APZ326" s="7" t="s">
        <v>723</v>
      </c>
      <c r="AQA326" s="7" t="s">
        <v>723</v>
      </c>
      <c r="AQB326" s="7" t="s">
        <v>723</v>
      </c>
      <c r="AQC326" s="7" t="s">
        <v>723</v>
      </c>
      <c r="AQD326" s="7" t="s">
        <v>723</v>
      </c>
      <c r="AQE326" s="7" t="s">
        <v>723</v>
      </c>
      <c r="AQF326" s="7" t="s">
        <v>723</v>
      </c>
      <c r="AQG326" s="7" t="s">
        <v>723</v>
      </c>
      <c r="AQH326" s="7" t="s">
        <v>723</v>
      </c>
      <c r="AQI326" s="7" t="s">
        <v>723</v>
      </c>
      <c r="AQJ326" s="7" t="s">
        <v>723</v>
      </c>
      <c r="AQK326" s="7" t="s">
        <v>723</v>
      </c>
      <c r="AQL326" s="7" t="s">
        <v>723</v>
      </c>
      <c r="AQM326" s="7" t="s">
        <v>723</v>
      </c>
      <c r="AQN326" s="7" t="s">
        <v>723</v>
      </c>
      <c r="AQO326" s="7" t="s">
        <v>723</v>
      </c>
      <c r="AQP326" s="7" t="s">
        <v>723</v>
      </c>
      <c r="AQQ326" s="7" t="s">
        <v>723</v>
      </c>
      <c r="AQR326" s="7" t="s">
        <v>723</v>
      </c>
      <c r="AQS326" s="7" t="s">
        <v>723</v>
      </c>
      <c r="AQT326" s="7" t="s">
        <v>723</v>
      </c>
      <c r="AQU326" s="7" t="s">
        <v>723</v>
      </c>
      <c r="AQV326" s="7" t="s">
        <v>723</v>
      </c>
      <c r="AQW326" s="7" t="s">
        <v>723</v>
      </c>
      <c r="AQX326" s="7" t="s">
        <v>723</v>
      </c>
      <c r="AQY326" s="7" t="s">
        <v>723</v>
      </c>
      <c r="AQZ326" s="7" t="s">
        <v>723</v>
      </c>
      <c r="ARA326" s="7" t="s">
        <v>723</v>
      </c>
      <c r="ARB326" s="7" t="s">
        <v>723</v>
      </c>
      <c r="ARC326" s="7" t="s">
        <v>723</v>
      </c>
      <c r="ARD326" s="7" t="s">
        <v>723</v>
      </c>
      <c r="ARE326" s="7" t="s">
        <v>723</v>
      </c>
      <c r="ARF326" s="7" t="s">
        <v>723</v>
      </c>
      <c r="ARG326" s="7" t="s">
        <v>723</v>
      </c>
      <c r="ARH326" s="7" t="s">
        <v>723</v>
      </c>
      <c r="ARI326" s="7" t="s">
        <v>723</v>
      </c>
      <c r="ARJ326" s="7" t="s">
        <v>723</v>
      </c>
      <c r="ARK326" s="7" t="s">
        <v>723</v>
      </c>
      <c r="ARL326" s="7" t="s">
        <v>723</v>
      </c>
      <c r="ARM326" s="7" t="s">
        <v>723</v>
      </c>
      <c r="ARN326" s="7" t="s">
        <v>723</v>
      </c>
      <c r="ARO326" s="7" t="s">
        <v>723</v>
      </c>
      <c r="ARP326" s="7" t="s">
        <v>723</v>
      </c>
      <c r="ARQ326" s="7" t="s">
        <v>723</v>
      </c>
      <c r="ARR326" s="7" t="s">
        <v>723</v>
      </c>
      <c r="ARS326" s="7" t="s">
        <v>723</v>
      </c>
      <c r="ART326" s="7" t="s">
        <v>723</v>
      </c>
      <c r="ARU326" s="7" t="s">
        <v>723</v>
      </c>
      <c r="ARV326" s="7" t="s">
        <v>723</v>
      </c>
      <c r="ARW326" s="7" t="s">
        <v>723</v>
      </c>
      <c r="ARX326" s="7" t="s">
        <v>723</v>
      </c>
      <c r="ARY326" s="7" t="s">
        <v>723</v>
      </c>
      <c r="ARZ326" s="7" t="s">
        <v>723</v>
      </c>
      <c r="ASA326" s="7" t="s">
        <v>723</v>
      </c>
      <c r="ASB326" s="7" t="s">
        <v>723</v>
      </c>
      <c r="ASC326" s="7" t="s">
        <v>723</v>
      </c>
      <c r="ASD326" s="7" t="s">
        <v>723</v>
      </c>
      <c r="ASE326" s="7" t="s">
        <v>723</v>
      </c>
      <c r="ASF326" s="7" t="s">
        <v>723</v>
      </c>
      <c r="ASG326" s="7" t="s">
        <v>723</v>
      </c>
      <c r="ASH326" s="7" t="s">
        <v>723</v>
      </c>
      <c r="ASI326" s="7" t="s">
        <v>723</v>
      </c>
      <c r="ASJ326" s="7" t="s">
        <v>723</v>
      </c>
      <c r="ASK326" s="7" t="s">
        <v>723</v>
      </c>
      <c r="ASL326" s="7" t="s">
        <v>723</v>
      </c>
      <c r="ASM326" s="7" t="s">
        <v>723</v>
      </c>
      <c r="ASN326" s="7" t="s">
        <v>723</v>
      </c>
      <c r="ASO326" s="7" t="s">
        <v>723</v>
      </c>
      <c r="ASP326" s="7" t="s">
        <v>723</v>
      </c>
      <c r="ASQ326" s="7" t="s">
        <v>723</v>
      </c>
      <c r="ASR326" s="7" t="s">
        <v>723</v>
      </c>
      <c r="ASS326" s="7" t="s">
        <v>723</v>
      </c>
      <c r="AST326" s="7" t="s">
        <v>723</v>
      </c>
      <c r="ASU326" s="7" t="s">
        <v>723</v>
      </c>
      <c r="ASV326" s="7" t="s">
        <v>723</v>
      </c>
      <c r="ASW326" s="7" t="s">
        <v>723</v>
      </c>
      <c r="ASX326" s="7" t="s">
        <v>723</v>
      </c>
      <c r="ASY326" s="7" t="s">
        <v>723</v>
      </c>
      <c r="ASZ326" s="7" t="s">
        <v>723</v>
      </c>
      <c r="ATA326" s="7" t="s">
        <v>723</v>
      </c>
      <c r="ATB326" s="7" t="s">
        <v>723</v>
      </c>
      <c r="ATC326" s="7" t="s">
        <v>723</v>
      </c>
      <c r="ATD326" s="7" t="s">
        <v>723</v>
      </c>
      <c r="ATE326" s="7" t="s">
        <v>723</v>
      </c>
      <c r="ATF326" s="7" t="s">
        <v>723</v>
      </c>
      <c r="ATG326" s="7" t="s">
        <v>723</v>
      </c>
      <c r="ATH326" s="7" t="s">
        <v>723</v>
      </c>
      <c r="ATI326" s="7" t="s">
        <v>723</v>
      </c>
      <c r="ATJ326" s="7" t="s">
        <v>723</v>
      </c>
      <c r="ATK326" s="7" t="s">
        <v>723</v>
      </c>
      <c r="ATL326" s="7" t="s">
        <v>723</v>
      </c>
      <c r="ATM326" s="7" t="s">
        <v>723</v>
      </c>
      <c r="ATN326" s="7" t="s">
        <v>723</v>
      </c>
      <c r="ATO326" s="7" t="s">
        <v>723</v>
      </c>
      <c r="ATP326" s="7" t="s">
        <v>723</v>
      </c>
      <c r="ATQ326" s="7" t="s">
        <v>723</v>
      </c>
      <c r="ATR326" s="7" t="s">
        <v>723</v>
      </c>
      <c r="ATS326" s="7" t="s">
        <v>723</v>
      </c>
      <c r="ATT326" s="7" t="s">
        <v>723</v>
      </c>
      <c r="ATU326" s="7" t="s">
        <v>723</v>
      </c>
      <c r="ATV326" s="7" t="s">
        <v>723</v>
      </c>
      <c r="ATW326" s="7" t="s">
        <v>723</v>
      </c>
      <c r="ATX326" s="7" t="s">
        <v>723</v>
      </c>
      <c r="ATY326" s="7" t="s">
        <v>723</v>
      </c>
      <c r="ATZ326" s="7" t="s">
        <v>723</v>
      </c>
      <c r="AUA326" s="7" t="s">
        <v>723</v>
      </c>
      <c r="AUB326" s="7" t="s">
        <v>723</v>
      </c>
      <c r="AUC326" s="7" t="s">
        <v>723</v>
      </c>
      <c r="AUD326" s="7" t="s">
        <v>723</v>
      </c>
      <c r="AUE326" s="7" t="s">
        <v>723</v>
      </c>
      <c r="AUF326" s="7" t="s">
        <v>723</v>
      </c>
      <c r="AUG326" s="7" t="s">
        <v>723</v>
      </c>
      <c r="AUH326" s="7" t="s">
        <v>723</v>
      </c>
      <c r="AUI326" s="7" t="s">
        <v>723</v>
      </c>
      <c r="AUJ326" s="7" t="s">
        <v>723</v>
      </c>
      <c r="AUK326" s="7" t="s">
        <v>723</v>
      </c>
      <c r="AUL326" s="7" t="s">
        <v>723</v>
      </c>
      <c r="AUM326" s="7" t="s">
        <v>723</v>
      </c>
      <c r="AUN326" s="7" t="s">
        <v>723</v>
      </c>
      <c r="AUO326" s="7" t="s">
        <v>723</v>
      </c>
      <c r="AUP326" s="7" t="s">
        <v>723</v>
      </c>
      <c r="AUQ326" s="7" t="s">
        <v>723</v>
      </c>
      <c r="AUR326" s="7" t="s">
        <v>723</v>
      </c>
      <c r="AUS326" s="7" t="s">
        <v>723</v>
      </c>
      <c r="AUT326" s="7" t="s">
        <v>723</v>
      </c>
      <c r="AUU326" s="7" t="s">
        <v>723</v>
      </c>
      <c r="AUV326" s="7" t="s">
        <v>723</v>
      </c>
      <c r="AUW326" s="7" t="s">
        <v>723</v>
      </c>
      <c r="AUX326" s="7" t="s">
        <v>723</v>
      </c>
      <c r="AUY326" s="7" t="s">
        <v>723</v>
      </c>
      <c r="AUZ326" s="7" t="s">
        <v>723</v>
      </c>
      <c r="AVA326" s="7" t="s">
        <v>723</v>
      </c>
      <c r="AVB326" s="7" t="s">
        <v>723</v>
      </c>
      <c r="AVC326" s="7" t="s">
        <v>723</v>
      </c>
      <c r="AVD326" s="7" t="s">
        <v>723</v>
      </c>
      <c r="AVE326" s="7" t="s">
        <v>723</v>
      </c>
      <c r="AVF326" s="7" t="s">
        <v>723</v>
      </c>
      <c r="AVG326" s="7" t="s">
        <v>723</v>
      </c>
      <c r="AVH326" s="7" t="s">
        <v>723</v>
      </c>
      <c r="AVI326" s="7" t="s">
        <v>723</v>
      </c>
      <c r="AVJ326" s="7" t="s">
        <v>723</v>
      </c>
      <c r="AVK326" s="7" t="s">
        <v>723</v>
      </c>
      <c r="AVL326" s="7" t="s">
        <v>723</v>
      </c>
      <c r="AVM326" s="7" t="s">
        <v>723</v>
      </c>
      <c r="AVN326" s="7" t="s">
        <v>723</v>
      </c>
      <c r="AVO326" s="7" t="s">
        <v>723</v>
      </c>
      <c r="AVP326" s="7" t="s">
        <v>723</v>
      </c>
      <c r="AVQ326" s="7" t="s">
        <v>723</v>
      </c>
      <c r="AVR326" s="7" t="s">
        <v>723</v>
      </c>
      <c r="AVS326" s="7" t="s">
        <v>723</v>
      </c>
      <c r="AVT326" s="7" t="s">
        <v>723</v>
      </c>
      <c r="AVU326" s="7" t="s">
        <v>723</v>
      </c>
      <c r="AVV326" s="7" t="s">
        <v>723</v>
      </c>
      <c r="AVW326" s="7" t="s">
        <v>723</v>
      </c>
      <c r="AVX326" s="7" t="s">
        <v>723</v>
      </c>
      <c r="AVY326" s="7" t="s">
        <v>723</v>
      </c>
      <c r="AVZ326" s="7" t="s">
        <v>723</v>
      </c>
      <c r="AWA326" s="7" t="s">
        <v>723</v>
      </c>
      <c r="AWB326" s="7" t="s">
        <v>723</v>
      </c>
      <c r="AWC326" s="7" t="s">
        <v>723</v>
      </c>
      <c r="AWD326" s="7" t="s">
        <v>723</v>
      </c>
      <c r="AWE326" s="7" t="s">
        <v>723</v>
      </c>
      <c r="AWF326" s="7" t="s">
        <v>723</v>
      </c>
      <c r="AWG326" s="7" t="s">
        <v>723</v>
      </c>
      <c r="AWH326" s="7" t="s">
        <v>723</v>
      </c>
      <c r="AWI326" s="7" t="s">
        <v>723</v>
      </c>
      <c r="AWJ326" s="7" t="s">
        <v>723</v>
      </c>
      <c r="AWK326" s="7" t="s">
        <v>723</v>
      </c>
      <c r="AWL326" s="7" t="s">
        <v>723</v>
      </c>
      <c r="AWM326" s="7" t="s">
        <v>723</v>
      </c>
      <c r="AWN326" s="7" t="s">
        <v>723</v>
      </c>
      <c r="AWO326" s="7" t="s">
        <v>723</v>
      </c>
      <c r="AWP326" s="7" t="s">
        <v>723</v>
      </c>
      <c r="AWQ326" s="7" t="s">
        <v>723</v>
      </c>
      <c r="AWR326" s="7" t="s">
        <v>723</v>
      </c>
      <c r="AWS326" s="7" t="s">
        <v>723</v>
      </c>
      <c r="AWT326" s="7" t="s">
        <v>723</v>
      </c>
      <c r="AWU326" s="7" t="s">
        <v>723</v>
      </c>
      <c r="AWV326" s="7" t="s">
        <v>723</v>
      </c>
      <c r="AWW326" s="7" t="s">
        <v>723</v>
      </c>
      <c r="AWX326" s="7" t="s">
        <v>723</v>
      </c>
      <c r="AWY326" s="7" t="s">
        <v>723</v>
      </c>
      <c r="AWZ326" s="7" t="s">
        <v>723</v>
      </c>
      <c r="AXA326" s="7" t="s">
        <v>723</v>
      </c>
      <c r="AXB326" s="7" t="s">
        <v>723</v>
      </c>
      <c r="AXC326" s="7" t="s">
        <v>723</v>
      </c>
      <c r="AXD326" s="7" t="s">
        <v>723</v>
      </c>
      <c r="AXE326" s="7" t="s">
        <v>723</v>
      </c>
      <c r="AXF326" s="7" t="s">
        <v>723</v>
      </c>
      <c r="AXG326" s="7" t="s">
        <v>723</v>
      </c>
      <c r="AXH326" s="7" t="s">
        <v>723</v>
      </c>
      <c r="AXI326" s="7" t="s">
        <v>723</v>
      </c>
      <c r="AXJ326" s="7" t="s">
        <v>723</v>
      </c>
      <c r="AXK326" s="7" t="s">
        <v>723</v>
      </c>
      <c r="AXL326" s="7" t="s">
        <v>723</v>
      </c>
      <c r="AXM326" s="7" t="s">
        <v>723</v>
      </c>
      <c r="AXN326" s="7" t="s">
        <v>723</v>
      </c>
      <c r="AXO326" s="7" t="s">
        <v>723</v>
      </c>
      <c r="AXP326" s="7" t="s">
        <v>723</v>
      </c>
      <c r="AXQ326" s="7" t="s">
        <v>723</v>
      </c>
      <c r="AXR326" s="7" t="s">
        <v>723</v>
      </c>
      <c r="AXS326" s="7" t="s">
        <v>723</v>
      </c>
      <c r="AXT326" s="7" t="s">
        <v>723</v>
      </c>
      <c r="AXU326" s="7" t="s">
        <v>723</v>
      </c>
      <c r="AXV326" s="7" t="s">
        <v>723</v>
      </c>
      <c r="AXW326" s="7" t="s">
        <v>723</v>
      </c>
      <c r="AXX326" s="7" t="s">
        <v>723</v>
      </c>
      <c r="AXY326" s="7" t="s">
        <v>723</v>
      </c>
      <c r="AXZ326" s="7" t="s">
        <v>723</v>
      </c>
      <c r="AYA326" s="7" t="s">
        <v>723</v>
      </c>
      <c r="AYB326" s="7" t="s">
        <v>723</v>
      </c>
      <c r="AYC326" s="7" t="s">
        <v>723</v>
      </c>
      <c r="AYD326" s="7" t="s">
        <v>723</v>
      </c>
      <c r="AYE326" s="7" t="s">
        <v>723</v>
      </c>
      <c r="AYF326" s="7" t="s">
        <v>723</v>
      </c>
      <c r="AYG326" s="7" t="s">
        <v>723</v>
      </c>
      <c r="AYH326" s="7" t="s">
        <v>723</v>
      </c>
      <c r="AYI326" s="7" t="s">
        <v>723</v>
      </c>
      <c r="AYJ326" s="7" t="s">
        <v>723</v>
      </c>
      <c r="AYK326" s="7" t="s">
        <v>723</v>
      </c>
      <c r="AYL326" s="7" t="s">
        <v>723</v>
      </c>
      <c r="AYM326" s="7" t="s">
        <v>723</v>
      </c>
      <c r="AYN326" s="7" t="s">
        <v>723</v>
      </c>
      <c r="AYO326" s="7" t="s">
        <v>723</v>
      </c>
      <c r="AYP326" s="7" t="s">
        <v>723</v>
      </c>
      <c r="AYQ326" s="7" t="s">
        <v>723</v>
      </c>
      <c r="AYR326" s="7" t="s">
        <v>723</v>
      </c>
      <c r="AYS326" s="7" t="s">
        <v>723</v>
      </c>
      <c r="AYT326" s="7" t="s">
        <v>723</v>
      </c>
      <c r="AYU326" s="7" t="s">
        <v>723</v>
      </c>
      <c r="AYV326" s="7" t="s">
        <v>723</v>
      </c>
      <c r="AYW326" s="7" t="s">
        <v>723</v>
      </c>
      <c r="AYX326" s="7" t="s">
        <v>723</v>
      </c>
      <c r="AYY326" s="7" t="s">
        <v>723</v>
      </c>
      <c r="AYZ326" s="7" t="s">
        <v>723</v>
      </c>
      <c r="AZA326" s="7" t="s">
        <v>723</v>
      </c>
      <c r="AZB326" s="7" t="s">
        <v>723</v>
      </c>
      <c r="AZC326" s="7" t="s">
        <v>723</v>
      </c>
      <c r="AZD326" s="7" t="s">
        <v>723</v>
      </c>
      <c r="AZE326" s="7" t="s">
        <v>723</v>
      </c>
      <c r="AZF326" s="7" t="s">
        <v>723</v>
      </c>
      <c r="AZG326" s="7" t="s">
        <v>723</v>
      </c>
      <c r="AZH326" s="7" t="s">
        <v>723</v>
      </c>
      <c r="AZI326" s="7" t="s">
        <v>723</v>
      </c>
      <c r="AZJ326" s="7" t="s">
        <v>723</v>
      </c>
      <c r="AZK326" s="7" t="s">
        <v>723</v>
      </c>
      <c r="AZL326" s="7" t="s">
        <v>723</v>
      </c>
      <c r="AZM326" s="7" t="s">
        <v>723</v>
      </c>
      <c r="AZN326" s="7" t="s">
        <v>723</v>
      </c>
      <c r="AZO326" s="7" t="s">
        <v>723</v>
      </c>
      <c r="AZP326" s="7" t="s">
        <v>723</v>
      </c>
      <c r="AZQ326" s="7" t="s">
        <v>723</v>
      </c>
      <c r="AZR326" s="7" t="s">
        <v>723</v>
      </c>
      <c r="AZS326" s="7" t="s">
        <v>723</v>
      </c>
      <c r="AZT326" s="7" t="s">
        <v>723</v>
      </c>
      <c r="AZU326" s="7" t="s">
        <v>723</v>
      </c>
      <c r="AZV326" s="7" t="s">
        <v>723</v>
      </c>
      <c r="AZW326" s="7" t="s">
        <v>723</v>
      </c>
      <c r="AZX326" s="7" t="s">
        <v>723</v>
      </c>
      <c r="AZY326" s="7" t="s">
        <v>723</v>
      </c>
      <c r="AZZ326" s="7" t="s">
        <v>723</v>
      </c>
      <c r="BAA326" s="7" t="s">
        <v>723</v>
      </c>
      <c r="BAB326" s="7" t="s">
        <v>723</v>
      </c>
      <c r="BAC326" s="7" t="s">
        <v>723</v>
      </c>
      <c r="BAD326" s="7" t="s">
        <v>723</v>
      </c>
      <c r="BAE326" s="7" t="s">
        <v>723</v>
      </c>
      <c r="BAF326" s="7" t="s">
        <v>723</v>
      </c>
      <c r="BAG326" s="7" t="s">
        <v>723</v>
      </c>
      <c r="BAH326" s="7" t="s">
        <v>723</v>
      </c>
      <c r="BAI326" s="7" t="s">
        <v>723</v>
      </c>
      <c r="BAJ326" s="7" t="s">
        <v>723</v>
      </c>
      <c r="BAK326" s="7" t="s">
        <v>723</v>
      </c>
      <c r="BAL326" s="7" t="s">
        <v>723</v>
      </c>
      <c r="BAM326" s="7" t="s">
        <v>723</v>
      </c>
      <c r="BAN326" s="7" t="s">
        <v>723</v>
      </c>
      <c r="BAO326" s="7" t="s">
        <v>723</v>
      </c>
      <c r="BAP326" s="7" t="s">
        <v>723</v>
      </c>
      <c r="BAQ326" s="7" t="s">
        <v>723</v>
      </c>
      <c r="BAR326" s="7" t="s">
        <v>723</v>
      </c>
      <c r="BAS326" s="7" t="s">
        <v>723</v>
      </c>
      <c r="BAT326" s="7" t="s">
        <v>723</v>
      </c>
      <c r="BAU326" s="7" t="s">
        <v>723</v>
      </c>
      <c r="BAV326" s="7" t="s">
        <v>723</v>
      </c>
      <c r="BAW326" s="7" t="s">
        <v>723</v>
      </c>
      <c r="BAX326" s="7" t="s">
        <v>723</v>
      </c>
      <c r="BAY326" s="7" t="s">
        <v>723</v>
      </c>
      <c r="BAZ326" s="7" t="s">
        <v>723</v>
      </c>
      <c r="BBA326" s="7" t="s">
        <v>723</v>
      </c>
      <c r="BBB326" s="7" t="s">
        <v>723</v>
      </c>
      <c r="BBC326" s="7" t="s">
        <v>723</v>
      </c>
      <c r="BBD326" s="7" t="s">
        <v>723</v>
      </c>
      <c r="BBE326" s="7" t="s">
        <v>723</v>
      </c>
      <c r="BBF326" s="7" t="s">
        <v>723</v>
      </c>
      <c r="BBG326" s="7" t="s">
        <v>723</v>
      </c>
      <c r="BBH326" s="7" t="s">
        <v>723</v>
      </c>
      <c r="BBI326" s="7" t="s">
        <v>723</v>
      </c>
      <c r="BBJ326" s="7" t="s">
        <v>723</v>
      </c>
      <c r="BBK326" s="7" t="s">
        <v>723</v>
      </c>
      <c r="BBL326" s="7" t="s">
        <v>723</v>
      </c>
      <c r="BBM326" s="7" t="s">
        <v>723</v>
      </c>
      <c r="BBN326" s="7" t="s">
        <v>723</v>
      </c>
      <c r="BBO326" s="7" t="s">
        <v>723</v>
      </c>
      <c r="BBP326" s="7" t="s">
        <v>723</v>
      </c>
      <c r="BBQ326" s="7" t="s">
        <v>723</v>
      </c>
      <c r="BBR326" s="7" t="s">
        <v>723</v>
      </c>
      <c r="BBS326" s="7" t="s">
        <v>723</v>
      </c>
      <c r="BBT326" s="7" t="s">
        <v>723</v>
      </c>
      <c r="BBU326" s="7" t="s">
        <v>723</v>
      </c>
      <c r="BBV326" s="7" t="s">
        <v>723</v>
      </c>
      <c r="BBW326" s="7" t="s">
        <v>723</v>
      </c>
      <c r="BBX326" s="7" t="s">
        <v>723</v>
      </c>
      <c r="BBY326" s="7" t="s">
        <v>723</v>
      </c>
      <c r="BBZ326" s="7" t="s">
        <v>723</v>
      </c>
      <c r="BCA326" s="7" t="s">
        <v>723</v>
      </c>
      <c r="BCB326" s="7" t="s">
        <v>723</v>
      </c>
      <c r="BCC326" s="7" t="s">
        <v>723</v>
      </c>
      <c r="BCD326" s="7" t="s">
        <v>723</v>
      </c>
      <c r="BCE326" s="7" t="s">
        <v>723</v>
      </c>
      <c r="BCF326" s="7" t="s">
        <v>723</v>
      </c>
      <c r="BCG326" s="7" t="s">
        <v>723</v>
      </c>
      <c r="BCH326" s="7" t="s">
        <v>723</v>
      </c>
      <c r="BCI326" s="7" t="s">
        <v>723</v>
      </c>
      <c r="BCJ326" s="7" t="s">
        <v>723</v>
      </c>
      <c r="BCK326" s="7" t="s">
        <v>723</v>
      </c>
      <c r="BCL326" s="7" t="s">
        <v>723</v>
      </c>
      <c r="BCM326" s="7" t="s">
        <v>723</v>
      </c>
      <c r="BCN326" s="7" t="s">
        <v>723</v>
      </c>
      <c r="BCO326" s="7" t="s">
        <v>723</v>
      </c>
      <c r="BCP326" s="7" t="s">
        <v>723</v>
      </c>
      <c r="BCQ326" s="7" t="s">
        <v>723</v>
      </c>
      <c r="BCR326" s="7" t="s">
        <v>723</v>
      </c>
      <c r="BCS326" s="7" t="s">
        <v>723</v>
      </c>
      <c r="BCT326" s="7" t="s">
        <v>723</v>
      </c>
      <c r="BCU326" s="7" t="s">
        <v>723</v>
      </c>
      <c r="BCV326" s="7" t="s">
        <v>723</v>
      </c>
      <c r="BCW326" s="7" t="s">
        <v>723</v>
      </c>
      <c r="BCX326" s="7" t="s">
        <v>723</v>
      </c>
      <c r="BCY326" s="7" t="s">
        <v>723</v>
      </c>
      <c r="BCZ326" s="7" t="s">
        <v>723</v>
      </c>
      <c r="BDA326" s="7" t="s">
        <v>723</v>
      </c>
      <c r="BDB326" s="7" t="s">
        <v>723</v>
      </c>
      <c r="BDC326" s="7" t="s">
        <v>723</v>
      </c>
      <c r="BDD326" s="7" t="s">
        <v>723</v>
      </c>
      <c r="BDE326" s="7" t="s">
        <v>723</v>
      </c>
      <c r="BDF326" s="7" t="s">
        <v>723</v>
      </c>
      <c r="BDG326" s="7" t="s">
        <v>723</v>
      </c>
      <c r="BDH326" s="7" t="s">
        <v>723</v>
      </c>
      <c r="BDI326" s="7" t="s">
        <v>723</v>
      </c>
      <c r="BDJ326" s="7" t="s">
        <v>723</v>
      </c>
      <c r="BDK326" s="7" t="s">
        <v>723</v>
      </c>
      <c r="BDL326" s="7" t="s">
        <v>723</v>
      </c>
      <c r="BDM326" s="7" t="s">
        <v>723</v>
      </c>
      <c r="BDN326" s="7" t="s">
        <v>723</v>
      </c>
      <c r="BDO326" s="7" t="s">
        <v>723</v>
      </c>
      <c r="BDP326" s="7" t="s">
        <v>723</v>
      </c>
      <c r="BDQ326" s="7" t="s">
        <v>723</v>
      </c>
      <c r="BDR326" s="7" t="s">
        <v>723</v>
      </c>
      <c r="BDS326" s="7" t="s">
        <v>723</v>
      </c>
      <c r="BDT326" s="7" t="s">
        <v>723</v>
      </c>
      <c r="BDU326" s="7" t="s">
        <v>723</v>
      </c>
      <c r="BDV326" s="7" t="s">
        <v>723</v>
      </c>
      <c r="BDW326" s="7" t="s">
        <v>723</v>
      </c>
      <c r="BDX326" s="7" t="s">
        <v>723</v>
      </c>
      <c r="BDY326" s="7" t="s">
        <v>723</v>
      </c>
      <c r="BDZ326" s="7" t="s">
        <v>723</v>
      </c>
      <c r="BEA326" s="7" t="s">
        <v>723</v>
      </c>
      <c r="BEB326" s="7" t="s">
        <v>723</v>
      </c>
      <c r="BEC326" s="7" t="s">
        <v>723</v>
      </c>
      <c r="BED326" s="7" t="s">
        <v>723</v>
      </c>
      <c r="BEE326" s="7" t="s">
        <v>723</v>
      </c>
      <c r="BEF326" s="7" t="s">
        <v>723</v>
      </c>
      <c r="BEG326" s="7" t="s">
        <v>723</v>
      </c>
      <c r="BEH326" s="7" t="s">
        <v>723</v>
      </c>
      <c r="BEI326" s="7" t="s">
        <v>723</v>
      </c>
      <c r="BEJ326" s="7" t="s">
        <v>723</v>
      </c>
      <c r="BEK326" s="7" t="s">
        <v>723</v>
      </c>
      <c r="BEL326" s="7" t="s">
        <v>723</v>
      </c>
      <c r="BEM326" s="7" t="s">
        <v>723</v>
      </c>
      <c r="BEN326" s="7" t="s">
        <v>723</v>
      </c>
      <c r="BEO326" s="7" t="s">
        <v>723</v>
      </c>
      <c r="BEP326" s="7" t="s">
        <v>723</v>
      </c>
      <c r="BEQ326" s="7" t="s">
        <v>723</v>
      </c>
      <c r="BER326" s="7" t="s">
        <v>723</v>
      </c>
      <c r="BES326" s="7" t="s">
        <v>723</v>
      </c>
      <c r="BET326" s="7" t="s">
        <v>723</v>
      </c>
      <c r="BEU326" s="7" t="s">
        <v>723</v>
      </c>
      <c r="BEV326" s="7" t="s">
        <v>723</v>
      </c>
      <c r="BEW326" s="7" t="s">
        <v>723</v>
      </c>
      <c r="BEX326" s="7" t="s">
        <v>723</v>
      </c>
      <c r="BEY326" s="7" t="s">
        <v>723</v>
      </c>
      <c r="BEZ326" s="7" t="s">
        <v>723</v>
      </c>
      <c r="BFA326" s="7" t="s">
        <v>723</v>
      </c>
      <c r="BFB326" s="7" t="s">
        <v>723</v>
      </c>
      <c r="BFC326" s="7" t="s">
        <v>723</v>
      </c>
      <c r="BFD326" s="7" t="s">
        <v>723</v>
      </c>
      <c r="BFE326" s="7" t="s">
        <v>723</v>
      </c>
      <c r="BFF326" s="7" t="s">
        <v>723</v>
      </c>
      <c r="BFG326" s="7" t="s">
        <v>723</v>
      </c>
      <c r="BFH326" s="7" t="s">
        <v>723</v>
      </c>
      <c r="BFI326" s="7" t="s">
        <v>723</v>
      </c>
      <c r="BFJ326" s="7" t="s">
        <v>723</v>
      </c>
      <c r="BFK326" s="7" t="s">
        <v>723</v>
      </c>
      <c r="BFL326" s="7" t="s">
        <v>723</v>
      </c>
      <c r="BFM326" s="7" t="s">
        <v>723</v>
      </c>
      <c r="BFN326" s="7" t="s">
        <v>723</v>
      </c>
      <c r="BFO326" s="7" t="s">
        <v>723</v>
      </c>
      <c r="BFP326" s="7" t="s">
        <v>723</v>
      </c>
      <c r="BFQ326" s="7" t="s">
        <v>723</v>
      </c>
      <c r="BFR326" s="7" t="s">
        <v>723</v>
      </c>
      <c r="BFS326" s="7" t="s">
        <v>723</v>
      </c>
      <c r="BFT326" s="7" t="s">
        <v>723</v>
      </c>
      <c r="BFU326" s="7" t="s">
        <v>723</v>
      </c>
      <c r="BFV326" s="7" t="s">
        <v>723</v>
      </c>
      <c r="BFW326" s="7" t="s">
        <v>723</v>
      </c>
      <c r="BFX326" s="7" t="s">
        <v>723</v>
      </c>
      <c r="BFY326" s="7" t="s">
        <v>723</v>
      </c>
      <c r="BFZ326" s="7" t="s">
        <v>723</v>
      </c>
      <c r="BGA326" s="7" t="s">
        <v>723</v>
      </c>
      <c r="BGB326" s="7" t="s">
        <v>723</v>
      </c>
      <c r="BGC326" s="7" t="s">
        <v>723</v>
      </c>
      <c r="BGD326" s="7" t="s">
        <v>723</v>
      </c>
      <c r="BGE326" s="7" t="s">
        <v>723</v>
      </c>
      <c r="BGF326" s="7" t="s">
        <v>723</v>
      </c>
      <c r="BGG326" s="7" t="s">
        <v>723</v>
      </c>
      <c r="BGH326" s="7" t="s">
        <v>723</v>
      </c>
      <c r="BGI326" s="7" t="s">
        <v>723</v>
      </c>
      <c r="BGJ326" s="7" t="s">
        <v>723</v>
      </c>
      <c r="BGK326" s="7" t="s">
        <v>723</v>
      </c>
      <c r="BGL326" s="7" t="s">
        <v>723</v>
      </c>
      <c r="BGM326" s="7" t="s">
        <v>723</v>
      </c>
      <c r="BGN326" s="7" t="s">
        <v>723</v>
      </c>
      <c r="BGO326" s="7" t="s">
        <v>723</v>
      </c>
      <c r="BGP326" s="7" t="s">
        <v>723</v>
      </c>
      <c r="BGQ326" s="7" t="s">
        <v>723</v>
      </c>
      <c r="BGR326" s="7" t="s">
        <v>723</v>
      </c>
      <c r="BGS326" s="7" t="s">
        <v>723</v>
      </c>
      <c r="BGT326" s="7" t="s">
        <v>723</v>
      </c>
      <c r="BGU326" s="7" t="s">
        <v>723</v>
      </c>
      <c r="BGV326" s="7" t="s">
        <v>723</v>
      </c>
      <c r="BGW326" s="7" t="s">
        <v>723</v>
      </c>
      <c r="BGX326" s="7" t="s">
        <v>723</v>
      </c>
      <c r="BGY326" s="7" t="s">
        <v>723</v>
      </c>
      <c r="BGZ326" s="7" t="s">
        <v>723</v>
      </c>
      <c r="BHA326" s="7" t="s">
        <v>723</v>
      </c>
      <c r="BHB326" s="7" t="s">
        <v>723</v>
      </c>
      <c r="BHC326" s="7" t="s">
        <v>723</v>
      </c>
      <c r="BHD326" s="7" t="s">
        <v>723</v>
      </c>
      <c r="BHE326" s="7" t="s">
        <v>723</v>
      </c>
      <c r="BHF326" s="7" t="s">
        <v>723</v>
      </c>
      <c r="BHG326" s="7" t="s">
        <v>723</v>
      </c>
      <c r="BHH326" s="7" t="s">
        <v>723</v>
      </c>
      <c r="BHI326" s="7" t="s">
        <v>723</v>
      </c>
      <c r="BHJ326" s="7" t="s">
        <v>723</v>
      </c>
      <c r="BHK326" s="7" t="s">
        <v>723</v>
      </c>
      <c r="BHL326" s="7" t="s">
        <v>723</v>
      </c>
      <c r="BHM326" s="7" t="s">
        <v>723</v>
      </c>
      <c r="BHN326" s="7" t="s">
        <v>723</v>
      </c>
      <c r="BHO326" s="7" t="s">
        <v>723</v>
      </c>
      <c r="BHP326" s="7" t="s">
        <v>723</v>
      </c>
      <c r="BHQ326" s="7" t="s">
        <v>723</v>
      </c>
      <c r="BHR326" s="7" t="s">
        <v>723</v>
      </c>
      <c r="BHS326" s="7" t="s">
        <v>723</v>
      </c>
      <c r="BHT326" s="7" t="s">
        <v>723</v>
      </c>
      <c r="BHU326" s="7" t="s">
        <v>723</v>
      </c>
      <c r="BHV326" s="7" t="s">
        <v>723</v>
      </c>
      <c r="BHW326" s="7" t="s">
        <v>723</v>
      </c>
      <c r="BHX326" s="7" t="s">
        <v>723</v>
      </c>
      <c r="BHY326" s="7" t="s">
        <v>723</v>
      </c>
      <c r="BHZ326" s="7" t="s">
        <v>723</v>
      </c>
      <c r="BIA326" s="7" t="s">
        <v>723</v>
      </c>
      <c r="BIB326" s="7" t="s">
        <v>723</v>
      </c>
      <c r="BIC326" s="7" t="s">
        <v>723</v>
      </c>
      <c r="BID326" s="7" t="s">
        <v>723</v>
      </c>
      <c r="BIE326" s="7" t="s">
        <v>723</v>
      </c>
      <c r="BIF326" s="7" t="s">
        <v>723</v>
      </c>
      <c r="BIG326" s="7" t="s">
        <v>723</v>
      </c>
      <c r="BIH326" s="7" t="s">
        <v>723</v>
      </c>
      <c r="BII326" s="7" t="s">
        <v>723</v>
      </c>
      <c r="BIJ326" s="7" t="s">
        <v>723</v>
      </c>
      <c r="BIK326" s="7" t="s">
        <v>723</v>
      </c>
      <c r="BIL326" s="7" t="s">
        <v>723</v>
      </c>
      <c r="BIM326" s="7" t="s">
        <v>723</v>
      </c>
      <c r="BIN326" s="7" t="s">
        <v>723</v>
      </c>
      <c r="BIO326" s="7" t="s">
        <v>723</v>
      </c>
      <c r="BIP326" s="7" t="s">
        <v>723</v>
      </c>
      <c r="BIQ326" s="7" t="s">
        <v>723</v>
      </c>
      <c r="BIR326" s="7" t="s">
        <v>723</v>
      </c>
      <c r="BIS326" s="7" t="s">
        <v>723</v>
      </c>
      <c r="BIT326" s="7" t="s">
        <v>723</v>
      </c>
      <c r="BIU326" s="7" t="s">
        <v>723</v>
      </c>
      <c r="BIV326" s="7" t="s">
        <v>723</v>
      </c>
      <c r="BIW326" s="7" t="s">
        <v>723</v>
      </c>
      <c r="BIX326" s="7" t="s">
        <v>723</v>
      </c>
      <c r="BIY326" s="7" t="s">
        <v>723</v>
      </c>
      <c r="BIZ326" s="7" t="s">
        <v>723</v>
      </c>
      <c r="BJA326" s="7" t="s">
        <v>723</v>
      </c>
      <c r="BJB326" s="7" t="s">
        <v>723</v>
      </c>
      <c r="BJC326" s="7" t="s">
        <v>723</v>
      </c>
      <c r="BJD326" s="7" t="s">
        <v>723</v>
      </c>
      <c r="BJE326" s="7" t="s">
        <v>723</v>
      </c>
      <c r="BJF326" s="7" t="s">
        <v>723</v>
      </c>
      <c r="BJG326" s="7" t="s">
        <v>723</v>
      </c>
      <c r="BJH326" s="7" t="s">
        <v>723</v>
      </c>
      <c r="BJI326" s="7" t="s">
        <v>723</v>
      </c>
      <c r="BJJ326" s="7" t="s">
        <v>723</v>
      </c>
      <c r="BJK326" s="7" t="s">
        <v>723</v>
      </c>
      <c r="BJL326" s="7" t="s">
        <v>723</v>
      </c>
      <c r="BJM326" s="7" t="s">
        <v>723</v>
      </c>
      <c r="BJN326" s="7" t="s">
        <v>723</v>
      </c>
      <c r="BJO326" s="7" t="s">
        <v>723</v>
      </c>
      <c r="BJP326" s="7" t="s">
        <v>723</v>
      </c>
      <c r="BJQ326" s="7" t="s">
        <v>723</v>
      </c>
      <c r="BJR326" s="7" t="s">
        <v>723</v>
      </c>
      <c r="BJS326" s="7" t="s">
        <v>723</v>
      </c>
      <c r="BJT326" s="7" t="s">
        <v>723</v>
      </c>
      <c r="BJU326" s="7" t="s">
        <v>723</v>
      </c>
      <c r="BJV326" s="7" t="s">
        <v>723</v>
      </c>
      <c r="BJW326" s="7" t="s">
        <v>723</v>
      </c>
      <c r="BJX326" s="7" t="s">
        <v>723</v>
      </c>
      <c r="BJY326" s="7" t="s">
        <v>723</v>
      </c>
      <c r="BJZ326" s="7" t="s">
        <v>723</v>
      </c>
      <c r="BKA326" s="7" t="s">
        <v>723</v>
      </c>
      <c r="BKB326" s="7" t="s">
        <v>723</v>
      </c>
      <c r="BKC326" s="7" t="s">
        <v>723</v>
      </c>
      <c r="BKD326" s="7" t="s">
        <v>723</v>
      </c>
      <c r="BKE326" s="7" t="s">
        <v>723</v>
      </c>
      <c r="BKF326" s="7" t="s">
        <v>723</v>
      </c>
      <c r="BKG326" s="7" t="s">
        <v>723</v>
      </c>
      <c r="BKH326" s="7" t="s">
        <v>723</v>
      </c>
      <c r="BKI326" s="7" t="s">
        <v>723</v>
      </c>
      <c r="BKJ326" s="7" t="s">
        <v>723</v>
      </c>
      <c r="BKK326" s="7" t="s">
        <v>723</v>
      </c>
      <c r="BKL326" s="7" t="s">
        <v>723</v>
      </c>
      <c r="BKM326" s="7" t="s">
        <v>723</v>
      </c>
      <c r="BKN326" s="7" t="s">
        <v>723</v>
      </c>
      <c r="BKO326" s="7" t="s">
        <v>723</v>
      </c>
      <c r="BKP326" s="7" t="s">
        <v>723</v>
      </c>
      <c r="BKQ326" s="7" t="s">
        <v>723</v>
      </c>
      <c r="BKR326" s="7" t="s">
        <v>723</v>
      </c>
      <c r="BKS326" s="7" t="s">
        <v>723</v>
      </c>
      <c r="BKT326" s="7" t="s">
        <v>723</v>
      </c>
      <c r="BKU326" s="7" t="s">
        <v>723</v>
      </c>
      <c r="BKV326" s="7" t="s">
        <v>723</v>
      </c>
      <c r="BKW326" s="7" t="s">
        <v>723</v>
      </c>
      <c r="BKX326" s="7" t="s">
        <v>723</v>
      </c>
      <c r="BKY326" s="7" t="s">
        <v>723</v>
      </c>
      <c r="BKZ326" s="7" t="s">
        <v>723</v>
      </c>
      <c r="BLA326" s="7" t="s">
        <v>723</v>
      </c>
      <c r="BLB326" s="7" t="s">
        <v>723</v>
      </c>
      <c r="BLC326" s="7" t="s">
        <v>723</v>
      </c>
      <c r="BLD326" s="7" t="s">
        <v>723</v>
      </c>
      <c r="BLE326" s="7" t="s">
        <v>723</v>
      </c>
      <c r="BLF326" s="7" t="s">
        <v>723</v>
      </c>
      <c r="BLG326" s="7" t="s">
        <v>723</v>
      </c>
      <c r="BLH326" s="7" t="s">
        <v>723</v>
      </c>
      <c r="BLI326" s="7" t="s">
        <v>723</v>
      </c>
      <c r="BLJ326" s="7" t="s">
        <v>723</v>
      </c>
      <c r="BLK326" s="7" t="s">
        <v>723</v>
      </c>
      <c r="BLL326" s="7" t="s">
        <v>723</v>
      </c>
      <c r="BLM326" s="7" t="s">
        <v>723</v>
      </c>
      <c r="BLN326" s="7" t="s">
        <v>723</v>
      </c>
      <c r="BLO326" s="7" t="s">
        <v>723</v>
      </c>
      <c r="BLP326" s="7" t="s">
        <v>723</v>
      </c>
      <c r="BLQ326" s="7" t="s">
        <v>723</v>
      </c>
      <c r="BLR326" s="7" t="s">
        <v>723</v>
      </c>
      <c r="BLS326" s="7" t="s">
        <v>723</v>
      </c>
      <c r="BLT326" s="7" t="s">
        <v>723</v>
      </c>
      <c r="BLU326" s="7" t="s">
        <v>723</v>
      </c>
      <c r="BLV326" s="7" t="s">
        <v>723</v>
      </c>
      <c r="BLW326" s="7" t="s">
        <v>723</v>
      </c>
      <c r="BLX326" s="7" t="s">
        <v>723</v>
      </c>
      <c r="BLY326" s="7" t="s">
        <v>723</v>
      </c>
      <c r="BLZ326" s="7" t="s">
        <v>723</v>
      </c>
      <c r="BMA326" s="7" t="s">
        <v>723</v>
      </c>
      <c r="BMB326" s="7" t="s">
        <v>723</v>
      </c>
      <c r="BMC326" s="7" t="s">
        <v>723</v>
      </c>
      <c r="BMD326" s="7" t="s">
        <v>723</v>
      </c>
      <c r="BME326" s="7" t="s">
        <v>723</v>
      </c>
      <c r="BMF326" s="7" t="s">
        <v>723</v>
      </c>
      <c r="BMG326" s="7" t="s">
        <v>723</v>
      </c>
      <c r="BMH326" s="7" t="s">
        <v>723</v>
      </c>
      <c r="BMI326" s="7" t="s">
        <v>723</v>
      </c>
      <c r="BMJ326" s="7" t="s">
        <v>723</v>
      </c>
      <c r="BMK326" s="7" t="s">
        <v>723</v>
      </c>
      <c r="BML326" s="7" t="s">
        <v>723</v>
      </c>
      <c r="BMM326" s="7" t="s">
        <v>723</v>
      </c>
      <c r="BMN326" s="7" t="s">
        <v>723</v>
      </c>
      <c r="BMO326" s="7" t="s">
        <v>723</v>
      </c>
      <c r="BMP326" s="7" t="s">
        <v>723</v>
      </c>
      <c r="BMQ326" s="7" t="s">
        <v>723</v>
      </c>
      <c r="BMR326" s="7" t="s">
        <v>723</v>
      </c>
      <c r="BMS326" s="7" t="s">
        <v>723</v>
      </c>
      <c r="BMT326" s="7" t="s">
        <v>723</v>
      </c>
      <c r="BMU326" s="7" t="s">
        <v>723</v>
      </c>
      <c r="BMV326" s="7" t="s">
        <v>723</v>
      </c>
      <c r="BMW326" s="7" t="s">
        <v>723</v>
      </c>
      <c r="BMX326" s="7" t="s">
        <v>723</v>
      </c>
      <c r="BMY326" s="7" t="s">
        <v>723</v>
      </c>
      <c r="BMZ326" s="7" t="s">
        <v>723</v>
      </c>
      <c r="BNA326" s="7" t="s">
        <v>723</v>
      </c>
      <c r="BNB326" s="7" t="s">
        <v>723</v>
      </c>
      <c r="BNC326" s="7" t="s">
        <v>723</v>
      </c>
      <c r="BND326" s="7" t="s">
        <v>723</v>
      </c>
      <c r="BNE326" s="7" t="s">
        <v>723</v>
      </c>
      <c r="BNF326" s="7" t="s">
        <v>723</v>
      </c>
      <c r="BNG326" s="7" t="s">
        <v>723</v>
      </c>
      <c r="BNH326" s="7" t="s">
        <v>723</v>
      </c>
      <c r="BNI326" s="7" t="s">
        <v>723</v>
      </c>
      <c r="BNJ326" s="7" t="s">
        <v>723</v>
      </c>
      <c r="BNK326" s="7" t="s">
        <v>723</v>
      </c>
      <c r="BNL326" s="7" t="s">
        <v>723</v>
      </c>
      <c r="BNM326" s="7" t="s">
        <v>723</v>
      </c>
      <c r="BNN326" s="7" t="s">
        <v>723</v>
      </c>
      <c r="BNO326" s="7" t="s">
        <v>723</v>
      </c>
      <c r="BNP326" s="7" t="s">
        <v>723</v>
      </c>
      <c r="BNQ326" s="7" t="s">
        <v>723</v>
      </c>
      <c r="BNR326" s="7" t="s">
        <v>723</v>
      </c>
      <c r="BNS326" s="7" t="s">
        <v>723</v>
      </c>
      <c r="BNT326" s="7" t="s">
        <v>723</v>
      </c>
      <c r="BNU326" s="7" t="s">
        <v>723</v>
      </c>
      <c r="BNV326" s="7" t="s">
        <v>723</v>
      </c>
      <c r="BNW326" s="7" t="s">
        <v>723</v>
      </c>
      <c r="BNX326" s="7" t="s">
        <v>723</v>
      </c>
      <c r="BNY326" s="7" t="s">
        <v>723</v>
      </c>
      <c r="BNZ326" s="7" t="s">
        <v>723</v>
      </c>
      <c r="BOA326" s="7" t="s">
        <v>723</v>
      </c>
      <c r="BOB326" s="7" t="s">
        <v>723</v>
      </c>
      <c r="BOC326" s="7" t="s">
        <v>723</v>
      </c>
      <c r="BOD326" s="7" t="s">
        <v>723</v>
      </c>
      <c r="BOE326" s="7" t="s">
        <v>723</v>
      </c>
      <c r="BOF326" s="7" t="s">
        <v>723</v>
      </c>
      <c r="BOG326" s="7" t="s">
        <v>723</v>
      </c>
      <c r="BOH326" s="7" t="s">
        <v>723</v>
      </c>
      <c r="BOI326" s="7" t="s">
        <v>723</v>
      </c>
      <c r="BOJ326" s="7" t="s">
        <v>723</v>
      </c>
      <c r="BOK326" s="7" t="s">
        <v>723</v>
      </c>
      <c r="BOL326" s="7" t="s">
        <v>723</v>
      </c>
      <c r="BOM326" s="7" t="s">
        <v>723</v>
      </c>
      <c r="BON326" s="7" t="s">
        <v>723</v>
      </c>
      <c r="BOO326" s="7" t="s">
        <v>723</v>
      </c>
      <c r="BOP326" s="7" t="s">
        <v>723</v>
      </c>
      <c r="BOQ326" s="7" t="s">
        <v>723</v>
      </c>
      <c r="BOR326" s="7" t="s">
        <v>723</v>
      </c>
      <c r="BOS326" s="7" t="s">
        <v>723</v>
      </c>
      <c r="BOT326" s="7" t="s">
        <v>723</v>
      </c>
      <c r="BOU326" s="7" t="s">
        <v>723</v>
      </c>
      <c r="BOV326" s="7" t="s">
        <v>723</v>
      </c>
      <c r="BOW326" s="7" t="s">
        <v>723</v>
      </c>
      <c r="BOX326" s="7" t="s">
        <v>723</v>
      </c>
      <c r="BOY326" s="7" t="s">
        <v>723</v>
      </c>
      <c r="BOZ326" s="7" t="s">
        <v>723</v>
      </c>
      <c r="BPA326" s="7" t="s">
        <v>723</v>
      </c>
      <c r="BPB326" s="7" t="s">
        <v>723</v>
      </c>
      <c r="BPC326" s="7" t="s">
        <v>723</v>
      </c>
      <c r="BPD326" s="7" t="s">
        <v>723</v>
      </c>
      <c r="BPE326" s="7" t="s">
        <v>723</v>
      </c>
      <c r="BPF326" s="7" t="s">
        <v>723</v>
      </c>
      <c r="BPG326" s="7" t="s">
        <v>723</v>
      </c>
      <c r="BPH326" s="7" t="s">
        <v>723</v>
      </c>
      <c r="BPI326" s="7" t="s">
        <v>723</v>
      </c>
      <c r="BPJ326" s="7" t="s">
        <v>723</v>
      </c>
      <c r="BPK326" s="7" t="s">
        <v>723</v>
      </c>
      <c r="BPL326" s="7" t="s">
        <v>723</v>
      </c>
      <c r="BPM326" s="7" t="s">
        <v>723</v>
      </c>
      <c r="BPN326" s="7" t="s">
        <v>723</v>
      </c>
      <c r="BPO326" s="7" t="s">
        <v>723</v>
      </c>
      <c r="BPP326" s="7" t="s">
        <v>723</v>
      </c>
      <c r="BPQ326" s="7" t="s">
        <v>723</v>
      </c>
      <c r="BPR326" s="7" t="s">
        <v>723</v>
      </c>
      <c r="BPS326" s="7" t="s">
        <v>723</v>
      </c>
      <c r="BPT326" s="7" t="s">
        <v>723</v>
      </c>
      <c r="BPU326" s="7" t="s">
        <v>723</v>
      </c>
      <c r="BPV326" s="7" t="s">
        <v>723</v>
      </c>
      <c r="BPW326" s="7" t="s">
        <v>723</v>
      </c>
      <c r="BPX326" s="7" t="s">
        <v>723</v>
      </c>
      <c r="BPY326" s="7" t="s">
        <v>723</v>
      </c>
      <c r="BPZ326" s="7" t="s">
        <v>723</v>
      </c>
      <c r="BQA326" s="7" t="s">
        <v>723</v>
      </c>
      <c r="BQB326" s="7" t="s">
        <v>723</v>
      </c>
      <c r="BQC326" s="7" t="s">
        <v>723</v>
      </c>
      <c r="BQD326" s="7" t="s">
        <v>723</v>
      </c>
      <c r="BQE326" s="7" t="s">
        <v>723</v>
      </c>
      <c r="BQF326" s="7" t="s">
        <v>723</v>
      </c>
      <c r="BQG326" s="7" t="s">
        <v>723</v>
      </c>
      <c r="BQH326" s="7" t="s">
        <v>723</v>
      </c>
      <c r="BQI326" s="7" t="s">
        <v>723</v>
      </c>
      <c r="BQJ326" s="7" t="s">
        <v>723</v>
      </c>
      <c r="BQK326" s="7" t="s">
        <v>723</v>
      </c>
      <c r="BQL326" s="7" t="s">
        <v>723</v>
      </c>
      <c r="BQM326" s="7" t="s">
        <v>723</v>
      </c>
      <c r="BQN326" s="7" t="s">
        <v>723</v>
      </c>
      <c r="BQO326" s="7" t="s">
        <v>723</v>
      </c>
      <c r="BQP326" s="7" t="s">
        <v>723</v>
      </c>
      <c r="BQQ326" s="7" t="s">
        <v>723</v>
      </c>
      <c r="BQR326" s="7" t="s">
        <v>723</v>
      </c>
      <c r="BQS326" s="7" t="s">
        <v>723</v>
      </c>
      <c r="BQT326" s="7" t="s">
        <v>723</v>
      </c>
      <c r="BQU326" s="7" t="s">
        <v>723</v>
      </c>
      <c r="BQV326" s="7" t="s">
        <v>723</v>
      </c>
      <c r="BQW326" s="7" t="s">
        <v>723</v>
      </c>
      <c r="BQX326" s="7" t="s">
        <v>723</v>
      </c>
      <c r="BQY326" s="7" t="s">
        <v>723</v>
      </c>
      <c r="BQZ326" s="7" t="s">
        <v>723</v>
      </c>
      <c r="BRA326" s="7" t="s">
        <v>723</v>
      </c>
      <c r="BRB326" s="7" t="s">
        <v>723</v>
      </c>
      <c r="BRC326" s="7" t="s">
        <v>723</v>
      </c>
      <c r="BRD326" s="7" t="s">
        <v>723</v>
      </c>
      <c r="BRE326" s="7" t="s">
        <v>723</v>
      </c>
      <c r="BRF326" s="7" t="s">
        <v>723</v>
      </c>
      <c r="BRG326" s="7" t="s">
        <v>723</v>
      </c>
      <c r="BRH326" s="7" t="s">
        <v>723</v>
      </c>
      <c r="BRI326" s="7" t="s">
        <v>723</v>
      </c>
      <c r="BRJ326" s="7" t="s">
        <v>723</v>
      </c>
      <c r="BRK326" s="7" t="s">
        <v>723</v>
      </c>
      <c r="BRL326" s="7" t="s">
        <v>723</v>
      </c>
      <c r="BRM326" s="7" t="s">
        <v>723</v>
      </c>
      <c r="BRN326" s="7" t="s">
        <v>723</v>
      </c>
      <c r="BRO326" s="7" t="s">
        <v>723</v>
      </c>
      <c r="BRP326" s="7" t="s">
        <v>723</v>
      </c>
      <c r="BRQ326" s="7" t="s">
        <v>723</v>
      </c>
      <c r="BRR326" s="7" t="s">
        <v>723</v>
      </c>
      <c r="BRS326" s="7" t="s">
        <v>723</v>
      </c>
      <c r="BRT326" s="7" t="s">
        <v>723</v>
      </c>
      <c r="BRU326" s="7" t="s">
        <v>723</v>
      </c>
      <c r="BRV326" s="7" t="s">
        <v>723</v>
      </c>
      <c r="BRW326" s="7" t="s">
        <v>723</v>
      </c>
      <c r="BRX326" s="7" t="s">
        <v>723</v>
      </c>
      <c r="BRY326" s="7" t="s">
        <v>723</v>
      </c>
      <c r="BRZ326" s="7" t="s">
        <v>723</v>
      </c>
      <c r="BSA326" s="7" t="s">
        <v>723</v>
      </c>
      <c r="BSB326" s="7" t="s">
        <v>723</v>
      </c>
      <c r="BSC326" s="7" t="s">
        <v>723</v>
      </c>
      <c r="BSD326" s="7" t="s">
        <v>723</v>
      </c>
      <c r="BSE326" s="7" t="s">
        <v>723</v>
      </c>
      <c r="BSF326" s="7" t="s">
        <v>723</v>
      </c>
      <c r="BSG326" s="7" t="s">
        <v>723</v>
      </c>
      <c r="BSH326" s="7" t="s">
        <v>723</v>
      </c>
      <c r="BSI326" s="7" t="s">
        <v>723</v>
      </c>
      <c r="BSJ326" s="7" t="s">
        <v>723</v>
      </c>
      <c r="BSK326" s="7" t="s">
        <v>723</v>
      </c>
      <c r="BSL326" s="7" t="s">
        <v>723</v>
      </c>
      <c r="BSM326" s="7" t="s">
        <v>723</v>
      </c>
      <c r="BSN326" s="7" t="s">
        <v>723</v>
      </c>
      <c r="BSO326" s="7" t="s">
        <v>723</v>
      </c>
      <c r="BSP326" s="7" t="s">
        <v>723</v>
      </c>
      <c r="BSQ326" s="7" t="s">
        <v>723</v>
      </c>
      <c r="BSR326" s="7" t="s">
        <v>723</v>
      </c>
      <c r="BSS326" s="7" t="s">
        <v>723</v>
      </c>
      <c r="BST326" s="7" t="s">
        <v>723</v>
      </c>
      <c r="BSU326" s="7" t="s">
        <v>723</v>
      </c>
      <c r="BSV326" s="7" t="s">
        <v>723</v>
      </c>
      <c r="BSW326" s="7" t="s">
        <v>723</v>
      </c>
      <c r="BSX326" s="7" t="s">
        <v>723</v>
      </c>
      <c r="BSY326" s="7" t="s">
        <v>723</v>
      </c>
      <c r="BSZ326" s="7" t="s">
        <v>723</v>
      </c>
      <c r="BTA326" s="7" t="s">
        <v>723</v>
      </c>
      <c r="BTB326" s="7" t="s">
        <v>723</v>
      </c>
      <c r="BTC326" s="7" t="s">
        <v>723</v>
      </c>
      <c r="BTD326" s="7" t="s">
        <v>723</v>
      </c>
      <c r="BTE326" s="7" t="s">
        <v>723</v>
      </c>
      <c r="BTF326" s="7" t="s">
        <v>723</v>
      </c>
      <c r="BTG326" s="7" t="s">
        <v>723</v>
      </c>
      <c r="BTH326" s="7" t="s">
        <v>723</v>
      </c>
      <c r="BTI326" s="7" t="s">
        <v>723</v>
      </c>
      <c r="BTJ326" s="7" t="s">
        <v>723</v>
      </c>
      <c r="BTK326" s="7" t="s">
        <v>723</v>
      </c>
      <c r="BTL326" s="7" t="s">
        <v>723</v>
      </c>
      <c r="BTM326" s="7" t="s">
        <v>723</v>
      </c>
      <c r="BTN326" s="7" t="s">
        <v>723</v>
      </c>
      <c r="BTO326" s="7" t="s">
        <v>723</v>
      </c>
      <c r="BTP326" s="7" t="s">
        <v>723</v>
      </c>
      <c r="BTQ326" s="7" t="s">
        <v>723</v>
      </c>
      <c r="BTR326" s="7" t="s">
        <v>723</v>
      </c>
      <c r="BTS326" s="7" t="s">
        <v>723</v>
      </c>
      <c r="BTT326" s="7" t="s">
        <v>723</v>
      </c>
      <c r="BTU326" s="7" t="s">
        <v>723</v>
      </c>
      <c r="BTV326" s="7" t="s">
        <v>723</v>
      </c>
      <c r="BTW326" s="7" t="s">
        <v>723</v>
      </c>
      <c r="BTX326" s="7" t="s">
        <v>723</v>
      </c>
      <c r="BTY326" s="7" t="s">
        <v>723</v>
      </c>
      <c r="BTZ326" s="7" t="s">
        <v>723</v>
      </c>
      <c r="BUA326" s="7" t="s">
        <v>723</v>
      </c>
      <c r="BUB326" s="7" t="s">
        <v>723</v>
      </c>
      <c r="BUC326" s="7" t="s">
        <v>723</v>
      </c>
      <c r="BUD326" s="7" t="s">
        <v>723</v>
      </c>
      <c r="BUE326" s="7" t="s">
        <v>723</v>
      </c>
      <c r="BUF326" s="7" t="s">
        <v>723</v>
      </c>
      <c r="BUG326" s="7" t="s">
        <v>723</v>
      </c>
      <c r="BUH326" s="7" t="s">
        <v>723</v>
      </c>
      <c r="BUI326" s="7" t="s">
        <v>723</v>
      </c>
      <c r="BUJ326" s="7" t="s">
        <v>723</v>
      </c>
      <c r="BUK326" s="7" t="s">
        <v>723</v>
      </c>
      <c r="BUL326" s="7" t="s">
        <v>723</v>
      </c>
      <c r="BUM326" s="7" t="s">
        <v>723</v>
      </c>
      <c r="BUN326" s="7" t="s">
        <v>723</v>
      </c>
      <c r="BUO326" s="7" t="s">
        <v>723</v>
      </c>
      <c r="BUP326" s="7" t="s">
        <v>723</v>
      </c>
      <c r="BUQ326" s="7" t="s">
        <v>723</v>
      </c>
      <c r="BUR326" s="7" t="s">
        <v>723</v>
      </c>
      <c r="BUS326" s="7" t="s">
        <v>723</v>
      </c>
      <c r="BUT326" s="7" t="s">
        <v>723</v>
      </c>
      <c r="BUU326" s="7" t="s">
        <v>723</v>
      </c>
      <c r="BUV326" s="7" t="s">
        <v>723</v>
      </c>
      <c r="BUW326" s="7" t="s">
        <v>723</v>
      </c>
      <c r="BUX326" s="7" t="s">
        <v>723</v>
      </c>
      <c r="BUY326" s="7" t="s">
        <v>723</v>
      </c>
      <c r="BUZ326" s="7" t="s">
        <v>723</v>
      </c>
      <c r="BVA326" s="7" t="s">
        <v>723</v>
      </c>
      <c r="BVB326" s="7" t="s">
        <v>723</v>
      </c>
      <c r="BVC326" s="7" t="s">
        <v>723</v>
      </c>
      <c r="BVD326" s="7" t="s">
        <v>723</v>
      </c>
      <c r="BVE326" s="7" t="s">
        <v>723</v>
      </c>
      <c r="BVF326" s="7" t="s">
        <v>723</v>
      </c>
      <c r="BVG326" s="7" t="s">
        <v>723</v>
      </c>
      <c r="BVH326" s="7" t="s">
        <v>723</v>
      </c>
      <c r="BVI326" s="7" t="s">
        <v>723</v>
      </c>
      <c r="BVJ326" s="7" t="s">
        <v>723</v>
      </c>
      <c r="BVK326" s="7" t="s">
        <v>723</v>
      </c>
      <c r="BVL326" s="7" t="s">
        <v>723</v>
      </c>
      <c r="BVM326" s="7" t="s">
        <v>723</v>
      </c>
      <c r="BVN326" s="7" t="s">
        <v>723</v>
      </c>
      <c r="BVO326" s="7" t="s">
        <v>723</v>
      </c>
      <c r="BVP326" s="7" t="s">
        <v>723</v>
      </c>
      <c r="BVQ326" s="7" t="s">
        <v>723</v>
      </c>
      <c r="BVR326" s="7" t="s">
        <v>723</v>
      </c>
      <c r="BVS326" s="7" t="s">
        <v>723</v>
      </c>
      <c r="BVT326" s="7" t="s">
        <v>723</v>
      </c>
      <c r="BVU326" s="7" t="s">
        <v>723</v>
      </c>
      <c r="BVV326" s="7" t="s">
        <v>723</v>
      </c>
      <c r="BVW326" s="7" t="s">
        <v>723</v>
      </c>
      <c r="BVX326" s="7" t="s">
        <v>723</v>
      </c>
      <c r="BVY326" s="7" t="s">
        <v>723</v>
      </c>
      <c r="BVZ326" s="7" t="s">
        <v>723</v>
      </c>
      <c r="BWA326" s="7" t="s">
        <v>723</v>
      </c>
      <c r="BWB326" s="7" t="s">
        <v>723</v>
      </c>
      <c r="BWC326" s="7" t="s">
        <v>723</v>
      </c>
      <c r="BWD326" s="7" t="s">
        <v>723</v>
      </c>
      <c r="BWE326" s="7" t="s">
        <v>723</v>
      </c>
      <c r="BWF326" s="7" t="s">
        <v>723</v>
      </c>
      <c r="BWG326" s="7" t="s">
        <v>723</v>
      </c>
      <c r="BWH326" s="7" t="s">
        <v>723</v>
      </c>
      <c r="BWI326" s="7" t="s">
        <v>723</v>
      </c>
      <c r="BWJ326" s="7" t="s">
        <v>723</v>
      </c>
      <c r="BWK326" s="7" t="s">
        <v>723</v>
      </c>
      <c r="BWL326" s="7" t="s">
        <v>723</v>
      </c>
      <c r="BWM326" s="7" t="s">
        <v>723</v>
      </c>
      <c r="BWN326" s="7" t="s">
        <v>723</v>
      </c>
      <c r="BWO326" s="7" t="s">
        <v>723</v>
      </c>
      <c r="BWP326" s="7" t="s">
        <v>723</v>
      </c>
      <c r="BWQ326" s="7" t="s">
        <v>723</v>
      </c>
      <c r="BWR326" s="7" t="s">
        <v>723</v>
      </c>
      <c r="BWS326" s="7" t="s">
        <v>723</v>
      </c>
      <c r="BWT326" s="7" t="s">
        <v>723</v>
      </c>
      <c r="BWU326" s="7" t="s">
        <v>723</v>
      </c>
      <c r="BWV326" s="7" t="s">
        <v>723</v>
      </c>
      <c r="BWW326" s="7" t="s">
        <v>723</v>
      </c>
      <c r="BWX326" s="7" t="s">
        <v>723</v>
      </c>
      <c r="BWY326" s="7" t="s">
        <v>723</v>
      </c>
      <c r="BWZ326" s="7" t="s">
        <v>723</v>
      </c>
      <c r="BXA326" s="7" t="s">
        <v>723</v>
      </c>
      <c r="BXB326" s="7" t="s">
        <v>723</v>
      </c>
      <c r="BXC326" s="7" t="s">
        <v>723</v>
      </c>
      <c r="BXD326" s="7" t="s">
        <v>723</v>
      </c>
      <c r="BXE326" s="7" t="s">
        <v>723</v>
      </c>
      <c r="BXF326" s="7" t="s">
        <v>723</v>
      </c>
      <c r="BXG326" s="7" t="s">
        <v>723</v>
      </c>
      <c r="BXH326" s="7" t="s">
        <v>723</v>
      </c>
      <c r="BXI326" s="7" t="s">
        <v>723</v>
      </c>
      <c r="BXJ326" s="7" t="s">
        <v>723</v>
      </c>
      <c r="BXK326" s="7" t="s">
        <v>723</v>
      </c>
      <c r="BXL326" s="7" t="s">
        <v>723</v>
      </c>
      <c r="BXM326" s="7" t="s">
        <v>723</v>
      </c>
      <c r="BXN326" s="7" t="s">
        <v>723</v>
      </c>
      <c r="BXO326" s="7" t="s">
        <v>723</v>
      </c>
      <c r="BXP326" s="7" t="s">
        <v>723</v>
      </c>
      <c r="BXQ326" s="7" t="s">
        <v>723</v>
      </c>
      <c r="BXR326" s="7" t="s">
        <v>723</v>
      </c>
      <c r="BXS326" s="7" t="s">
        <v>723</v>
      </c>
      <c r="BXT326" s="7" t="s">
        <v>723</v>
      </c>
      <c r="BXU326" s="7" t="s">
        <v>723</v>
      </c>
      <c r="BXV326" s="7" t="s">
        <v>723</v>
      </c>
      <c r="BXW326" s="7" t="s">
        <v>723</v>
      </c>
      <c r="BXX326" s="7" t="s">
        <v>723</v>
      </c>
      <c r="BXY326" s="7" t="s">
        <v>723</v>
      </c>
      <c r="BXZ326" s="7" t="s">
        <v>723</v>
      </c>
      <c r="BYA326" s="7" t="s">
        <v>723</v>
      </c>
      <c r="BYB326" s="7" t="s">
        <v>723</v>
      </c>
      <c r="BYC326" s="7" t="s">
        <v>723</v>
      </c>
      <c r="BYD326" s="7" t="s">
        <v>723</v>
      </c>
      <c r="BYE326" s="7" t="s">
        <v>723</v>
      </c>
      <c r="BYF326" s="7" t="s">
        <v>723</v>
      </c>
      <c r="BYG326" s="7" t="s">
        <v>723</v>
      </c>
      <c r="BYH326" s="7" t="s">
        <v>723</v>
      </c>
      <c r="BYI326" s="7" t="s">
        <v>723</v>
      </c>
      <c r="BYJ326" s="7" t="s">
        <v>723</v>
      </c>
      <c r="BYK326" s="7" t="s">
        <v>723</v>
      </c>
      <c r="BYL326" s="7" t="s">
        <v>723</v>
      </c>
      <c r="BYM326" s="7" t="s">
        <v>723</v>
      </c>
      <c r="BYN326" s="7" t="s">
        <v>723</v>
      </c>
      <c r="BYO326" s="7" t="s">
        <v>723</v>
      </c>
      <c r="BYP326" s="7" t="s">
        <v>723</v>
      </c>
      <c r="BYQ326" s="7" t="s">
        <v>723</v>
      </c>
      <c r="BYR326" s="7" t="s">
        <v>723</v>
      </c>
      <c r="BYS326" s="7" t="s">
        <v>723</v>
      </c>
      <c r="BYT326" s="7" t="s">
        <v>723</v>
      </c>
      <c r="BYU326" s="7" t="s">
        <v>723</v>
      </c>
      <c r="BYV326" s="7" t="s">
        <v>723</v>
      </c>
      <c r="BYW326" s="7" t="s">
        <v>723</v>
      </c>
      <c r="BYX326" s="7" t="s">
        <v>723</v>
      </c>
      <c r="BYY326" s="7" t="s">
        <v>723</v>
      </c>
      <c r="BYZ326" s="7" t="s">
        <v>723</v>
      </c>
      <c r="BZA326" s="7" t="s">
        <v>723</v>
      </c>
      <c r="BZB326" s="7" t="s">
        <v>723</v>
      </c>
      <c r="BZC326" s="7" t="s">
        <v>723</v>
      </c>
      <c r="BZD326" s="7" t="s">
        <v>723</v>
      </c>
      <c r="BZE326" s="7" t="s">
        <v>723</v>
      </c>
      <c r="BZF326" s="7" t="s">
        <v>723</v>
      </c>
      <c r="BZG326" s="7" t="s">
        <v>723</v>
      </c>
      <c r="BZH326" s="7" t="s">
        <v>723</v>
      </c>
      <c r="BZI326" s="7" t="s">
        <v>723</v>
      </c>
      <c r="BZJ326" s="7" t="s">
        <v>723</v>
      </c>
      <c r="BZK326" s="7" t="s">
        <v>723</v>
      </c>
      <c r="BZL326" s="7" t="s">
        <v>723</v>
      </c>
      <c r="BZM326" s="7" t="s">
        <v>723</v>
      </c>
      <c r="BZN326" s="7" t="s">
        <v>723</v>
      </c>
      <c r="BZO326" s="7" t="s">
        <v>723</v>
      </c>
      <c r="BZP326" s="7" t="s">
        <v>723</v>
      </c>
      <c r="BZQ326" s="7" t="s">
        <v>723</v>
      </c>
      <c r="BZR326" s="7" t="s">
        <v>723</v>
      </c>
      <c r="BZS326" s="7" t="s">
        <v>723</v>
      </c>
      <c r="BZT326" s="7" t="s">
        <v>723</v>
      </c>
      <c r="BZU326" s="7" t="s">
        <v>723</v>
      </c>
      <c r="BZV326" s="7" t="s">
        <v>723</v>
      </c>
      <c r="BZW326" s="7" t="s">
        <v>723</v>
      </c>
      <c r="BZX326" s="7" t="s">
        <v>723</v>
      </c>
      <c r="BZY326" s="7" t="s">
        <v>723</v>
      </c>
      <c r="BZZ326" s="7" t="s">
        <v>723</v>
      </c>
      <c r="CAA326" s="7" t="s">
        <v>723</v>
      </c>
      <c r="CAB326" s="7" t="s">
        <v>723</v>
      </c>
      <c r="CAC326" s="7" t="s">
        <v>723</v>
      </c>
      <c r="CAD326" s="7" t="s">
        <v>723</v>
      </c>
      <c r="CAE326" s="7" t="s">
        <v>723</v>
      </c>
      <c r="CAF326" s="7" t="s">
        <v>723</v>
      </c>
      <c r="CAG326" s="7" t="s">
        <v>723</v>
      </c>
      <c r="CAH326" s="7" t="s">
        <v>723</v>
      </c>
      <c r="CAI326" s="7" t="s">
        <v>723</v>
      </c>
      <c r="CAJ326" s="7" t="s">
        <v>723</v>
      </c>
      <c r="CAK326" s="7" t="s">
        <v>723</v>
      </c>
      <c r="CAL326" s="7" t="s">
        <v>723</v>
      </c>
      <c r="CAM326" s="7" t="s">
        <v>723</v>
      </c>
      <c r="CAN326" s="7" t="s">
        <v>723</v>
      </c>
      <c r="CAO326" s="7" t="s">
        <v>723</v>
      </c>
      <c r="CAP326" s="7" t="s">
        <v>723</v>
      </c>
      <c r="CAQ326" s="7" t="s">
        <v>723</v>
      </c>
      <c r="CAR326" s="7" t="s">
        <v>723</v>
      </c>
      <c r="CAS326" s="7" t="s">
        <v>723</v>
      </c>
      <c r="CAT326" s="7" t="s">
        <v>723</v>
      </c>
      <c r="CAU326" s="7" t="s">
        <v>723</v>
      </c>
      <c r="CAV326" s="7" t="s">
        <v>723</v>
      </c>
      <c r="CAW326" s="7" t="s">
        <v>723</v>
      </c>
      <c r="CAX326" s="7" t="s">
        <v>723</v>
      </c>
      <c r="CAY326" s="7" t="s">
        <v>723</v>
      </c>
      <c r="CAZ326" s="7" t="s">
        <v>723</v>
      </c>
      <c r="CBA326" s="7" t="s">
        <v>723</v>
      </c>
      <c r="CBB326" s="7" t="s">
        <v>723</v>
      </c>
      <c r="CBC326" s="7" t="s">
        <v>723</v>
      </c>
      <c r="CBD326" s="7" t="s">
        <v>723</v>
      </c>
      <c r="CBE326" s="7" t="s">
        <v>723</v>
      </c>
      <c r="CBF326" s="7" t="s">
        <v>723</v>
      </c>
      <c r="CBG326" s="7" t="s">
        <v>723</v>
      </c>
      <c r="CBH326" s="7" t="s">
        <v>723</v>
      </c>
      <c r="CBI326" s="7" t="s">
        <v>723</v>
      </c>
      <c r="CBJ326" s="7" t="s">
        <v>723</v>
      </c>
      <c r="CBK326" s="7" t="s">
        <v>723</v>
      </c>
      <c r="CBL326" s="7" t="s">
        <v>723</v>
      </c>
      <c r="CBM326" s="7" t="s">
        <v>723</v>
      </c>
      <c r="CBN326" s="7" t="s">
        <v>723</v>
      </c>
      <c r="CBO326" s="7" t="s">
        <v>723</v>
      </c>
      <c r="CBP326" s="7" t="s">
        <v>723</v>
      </c>
      <c r="CBQ326" s="7" t="s">
        <v>723</v>
      </c>
      <c r="CBR326" s="7" t="s">
        <v>723</v>
      </c>
      <c r="CBS326" s="7" t="s">
        <v>723</v>
      </c>
      <c r="CBT326" s="7" t="s">
        <v>723</v>
      </c>
      <c r="CBU326" s="7" t="s">
        <v>723</v>
      </c>
      <c r="CBV326" s="7" t="s">
        <v>723</v>
      </c>
      <c r="CBW326" s="7" t="s">
        <v>723</v>
      </c>
      <c r="CBX326" s="7" t="s">
        <v>723</v>
      </c>
      <c r="CBY326" s="7" t="s">
        <v>723</v>
      </c>
      <c r="CBZ326" s="7" t="s">
        <v>723</v>
      </c>
      <c r="CCA326" s="7" t="s">
        <v>723</v>
      </c>
      <c r="CCB326" s="7" t="s">
        <v>723</v>
      </c>
      <c r="CCC326" s="7" t="s">
        <v>723</v>
      </c>
      <c r="CCD326" s="7" t="s">
        <v>723</v>
      </c>
      <c r="CCE326" s="7" t="s">
        <v>723</v>
      </c>
      <c r="CCF326" s="7" t="s">
        <v>723</v>
      </c>
      <c r="CCG326" s="7" t="s">
        <v>723</v>
      </c>
      <c r="CCH326" s="7" t="s">
        <v>723</v>
      </c>
      <c r="CCI326" s="7" t="s">
        <v>723</v>
      </c>
      <c r="CCJ326" s="7" t="s">
        <v>723</v>
      </c>
      <c r="CCK326" s="7" t="s">
        <v>723</v>
      </c>
      <c r="CCL326" s="7" t="s">
        <v>723</v>
      </c>
      <c r="CCM326" s="7" t="s">
        <v>723</v>
      </c>
      <c r="CCN326" s="7" t="s">
        <v>723</v>
      </c>
      <c r="CCO326" s="7" t="s">
        <v>723</v>
      </c>
      <c r="CCP326" s="7" t="s">
        <v>723</v>
      </c>
      <c r="CCQ326" s="7" t="s">
        <v>723</v>
      </c>
      <c r="CCR326" s="7" t="s">
        <v>723</v>
      </c>
      <c r="CCS326" s="7" t="s">
        <v>723</v>
      </c>
      <c r="CCT326" s="7" t="s">
        <v>723</v>
      </c>
      <c r="CCU326" s="7" t="s">
        <v>723</v>
      </c>
      <c r="CCV326" s="7" t="s">
        <v>723</v>
      </c>
      <c r="CCW326" s="7" t="s">
        <v>723</v>
      </c>
      <c r="CCX326" s="7" t="s">
        <v>723</v>
      </c>
      <c r="CCY326" s="7" t="s">
        <v>723</v>
      </c>
      <c r="CCZ326" s="7" t="s">
        <v>723</v>
      </c>
      <c r="CDA326" s="7" t="s">
        <v>723</v>
      </c>
      <c r="CDB326" s="7" t="s">
        <v>723</v>
      </c>
      <c r="CDC326" s="7" t="s">
        <v>723</v>
      </c>
      <c r="CDD326" s="7" t="s">
        <v>723</v>
      </c>
      <c r="CDE326" s="7" t="s">
        <v>723</v>
      </c>
      <c r="CDF326" s="7" t="s">
        <v>723</v>
      </c>
      <c r="CDG326" s="7" t="s">
        <v>723</v>
      </c>
      <c r="CDH326" s="7" t="s">
        <v>723</v>
      </c>
      <c r="CDI326" s="7" t="s">
        <v>723</v>
      </c>
      <c r="CDJ326" s="7" t="s">
        <v>723</v>
      </c>
      <c r="CDK326" s="7" t="s">
        <v>723</v>
      </c>
      <c r="CDL326" s="7" t="s">
        <v>723</v>
      </c>
      <c r="CDM326" s="7" t="s">
        <v>723</v>
      </c>
      <c r="CDN326" s="7" t="s">
        <v>723</v>
      </c>
      <c r="CDO326" s="7" t="s">
        <v>723</v>
      </c>
      <c r="CDP326" s="7" t="s">
        <v>723</v>
      </c>
      <c r="CDQ326" s="7" t="s">
        <v>723</v>
      </c>
      <c r="CDR326" s="7" t="s">
        <v>723</v>
      </c>
      <c r="CDS326" s="7" t="s">
        <v>723</v>
      </c>
      <c r="CDT326" s="7" t="s">
        <v>723</v>
      </c>
      <c r="CDU326" s="7" t="s">
        <v>723</v>
      </c>
      <c r="CDV326" s="7" t="s">
        <v>723</v>
      </c>
      <c r="CDW326" s="7" t="s">
        <v>723</v>
      </c>
      <c r="CDX326" s="7" t="s">
        <v>723</v>
      </c>
      <c r="CDY326" s="7" t="s">
        <v>723</v>
      </c>
      <c r="CDZ326" s="7" t="s">
        <v>723</v>
      </c>
      <c r="CEA326" s="7" t="s">
        <v>723</v>
      </c>
      <c r="CEB326" s="7" t="s">
        <v>723</v>
      </c>
      <c r="CEC326" s="7" t="s">
        <v>723</v>
      </c>
      <c r="CED326" s="7" t="s">
        <v>723</v>
      </c>
      <c r="CEE326" s="7" t="s">
        <v>723</v>
      </c>
      <c r="CEF326" s="7" t="s">
        <v>723</v>
      </c>
      <c r="CEG326" s="7" t="s">
        <v>723</v>
      </c>
      <c r="CEH326" s="7" t="s">
        <v>723</v>
      </c>
      <c r="CEI326" s="7" t="s">
        <v>723</v>
      </c>
      <c r="CEJ326" s="7" t="s">
        <v>723</v>
      </c>
      <c r="CEK326" s="7" t="s">
        <v>723</v>
      </c>
      <c r="CEL326" s="7" t="s">
        <v>723</v>
      </c>
      <c r="CEM326" s="7" t="s">
        <v>723</v>
      </c>
      <c r="CEN326" s="7" t="s">
        <v>723</v>
      </c>
      <c r="CEO326" s="7" t="s">
        <v>723</v>
      </c>
      <c r="CEP326" s="7" t="s">
        <v>723</v>
      </c>
      <c r="CEQ326" s="7" t="s">
        <v>723</v>
      </c>
      <c r="CER326" s="7" t="s">
        <v>723</v>
      </c>
      <c r="CES326" s="7" t="s">
        <v>723</v>
      </c>
      <c r="CET326" s="7" t="s">
        <v>723</v>
      </c>
      <c r="CEU326" s="7" t="s">
        <v>723</v>
      </c>
      <c r="CEV326" s="7" t="s">
        <v>723</v>
      </c>
      <c r="CEW326" s="7" t="s">
        <v>723</v>
      </c>
      <c r="CEX326" s="7" t="s">
        <v>723</v>
      </c>
      <c r="CEY326" s="7" t="s">
        <v>723</v>
      </c>
      <c r="CEZ326" s="7" t="s">
        <v>723</v>
      </c>
      <c r="CFA326" s="7" t="s">
        <v>723</v>
      </c>
      <c r="CFB326" s="7" t="s">
        <v>723</v>
      </c>
      <c r="CFC326" s="7" t="s">
        <v>723</v>
      </c>
      <c r="CFD326" s="7" t="s">
        <v>723</v>
      </c>
      <c r="CFE326" s="7" t="s">
        <v>723</v>
      </c>
      <c r="CFF326" s="7" t="s">
        <v>723</v>
      </c>
      <c r="CFG326" s="7" t="s">
        <v>723</v>
      </c>
      <c r="CFH326" s="7" t="s">
        <v>723</v>
      </c>
      <c r="CFI326" s="7" t="s">
        <v>723</v>
      </c>
      <c r="CFJ326" s="7" t="s">
        <v>723</v>
      </c>
      <c r="CFK326" s="7" t="s">
        <v>723</v>
      </c>
      <c r="CFL326" s="7" t="s">
        <v>723</v>
      </c>
      <c r="CFM326" s="7" t="s">
        <v>723</v>
      </c>
      <c r="CFN326" s="7" t="s">
        <v>723</v>
      </c>
      <c r="CFO326" s="7" t="s">
        <v>723</v>
      </c>
      <c r="CFP326" s="7" t="s">
        <v>723</v>
      </c>
      <c r="CFQ326" s="7" t="s">
        <v>723</v>
      </c>
      <c r="CFR326" s="7" t="s">
        <v>723</v>
      </c>
      <c r="CFS326" s="7" t="s">
        <v>723</v>
      </c>
      <c r="CFT326" s="7" t="s">
        <v>723</v>
      </c>
      <c r="CFU326" s="7" t="s">
        <v>723</v>
      </c>
      <c r="CFV326" s="7" t="s">
        <v>723</v>
      </c>
      <c r="CFW326" s="7" t="s">
        <v>723</v>
      </c>
      <c r="CFX326" s="7" t="s">
        <v>723</v>
      </c>
      <c r="CFY326" s="7" t="s">
        <v>723</v>
      </c>
      <c r="CFZ326" s="7" t="s">
        <v>723</v>
      </c>
      <c r="CGA326" s="7" t="s">
        <v>723</v>
      </c>
      <c r="CGB326" s="7" t="s">
        <v>723</v>
      </c>
      <c r="CGC326" s="7" t="s">
        <v>723</v>
      </c>
      <c r="CGD326" s="7" t="s">
        <v>723</v>
      </c>
      <c r="CGE326" s="7" t="s">
        <v>723</v>
      </c>
      <c r="CGF326" s="7" t="s">
        <v>723</v>
      </c>
      <c r="CGG326" s="7" t="s">
        <v>723</v>
      </c>
      <c r="CGH326" s="7" t="s">
        <v>723</v>
      </c>
      <c r="CGI326" s="7" t="s">
        <v>723</v>
      </c>
      <c r="CGJ326" s="7" t="s">
        <v>723</v>
      </c>
      <c r="CGK326" s="7" t="s">
        <v>723</v>
      </c>
      <c r="CGL326" s="7" t="s">
        <v>723</v>
      </c>
      <c r="CGM326" s="7" t="s">
        <v>723</v>
      </c>
      <c r="CGN326" s="7" t="s">
        <v>723</v>
      </c>
      <c r="CGO326" s="7" t="s">
        <v>723</v>
      </c>
      <c r="CGP326" s="7" t="s">
        <v>723</v>
      </c>
      <c r="CGQ326" s="7" t="s">
        <v>723</v>
      </c>
      <c r="CGR326" s="7" t="s">
        <v>723</v>
      </c>
      <c r="CGS326" s="7" t="s">
        <v>723</v>
      </c>
      <c r="CGT326" s="7" t="s">
        <v>723</v>
      </c>
      <c r="CGU326" s="7" t="s">
        <v>723</v>
      </c>
      <c r="CGV326" s="7" t="s">
        <v>723</v>
      </c>
      <c r="CGW326" s="7" t="s">
        <v>723</v>
      </c>
      <c r="CGX326" s="7" t="s">
        <v>723</v>
      </c>
      <c r="CGY326" s="7" t="s">
        <v>723</v>
      </c>
      <c r="CGZ326" s="7" t="s">
        <v>723</v>
      </c>
      <c r="CHA326" s="7" t="s">
        <v>723</v>
      </c>
      <c r="CHB326" s="7" t="s">
        <v>723</v>
      </c>
      <c r="CHC326" s="7" t="s">
        <v>723</v>
      </c>
      <c r="CHD326" s="7" t="s">
        <v>723</v>
      </c>
      <c r="CHE326" s="7" t="s">
        <v>723</v>
      </c>
      <c r="CHF326" s="7" t="s">
        <v>723</v>
      </c>
      <c r="CHG326" s="7" t="s">
        <v>723</v>
      </c>
      <c r="CHH326" s="7" t="s">
        <v>723</v>
      </c>
      <c r="CHI326" s="7" t="s">
        <v>723</v>
      </c>
      <c r="CHJ326" s="7" t="s">
        <v>723</v>
      </c>
      <c r="CHK326" s="7" t="s">
        <v>723</v>
      </c>
      <c r="CHL326" s="7" t="s">
        <v>723</v>
      </c>
      <c r="CHM326" s="7" t="s">
        <v>723</v>
      </c>
      <c r="CHN326" s="7" t="s">
        <v>723</v>
      </c>
      <c r="CHO326" s="7" t="s">
        <v>723</v>
      </c>
      <c r="CHP326" s="7" t="s">
        <v>723</v>
      </c>
      <c r="CHQ326" s="7" t="s">
        <v>723</v>
      </c>
      <c r="CHR326" s="7" t="s">
        <v>723</v>
      </c>
      <c r="CHS326" s="7" t="s">
        <v>723</v>
      </c>
      <c r="CHT326" s="7" t="s">
        <v>723</v>
      </c>
      <c r="CHU326" s="7" t="s">
        <v>723</v>
      </c>
      <c r="CHV326" s="7" t="s">
        <v>723</v>
      </c>
      <c r="CHW326" s="7" t="s">
        <v>723</v>
      </c>
      <c r="CHX326" s="7" t="s">
        <v>723</v>
      </c>
      <c r="CHY326" s="7" t="s">
        <v>723</v>
      </c>
      <c r="CHZ326" s="7" t="s">
        <v>723</v>
      </c>
      <c r="CIA326" s="7" t="s">
        <v>723</v>
      </c>
      <c r="CIB326" s="7" t="s">
        <v>723</v>
      </c>
      <c r="CIC326" s="7" t="s">
        <v>723</v>
      </c>
      <c r="CID326" s="7" t="s">
        <v>723</v>
      </c>
      <c r="CIE326" s="7" t="s">
        <v>723</v>
      </c>
      <c r="CIF326" s="7" t="s">
        <v>723</v>
      </c>
      <c r="CIG326" s="7" t="s">
        <v>723</v>
      </c>
      <c r="CIH326" s="7" t="s">
        <v>723</v>
      </c>
      <c r="CII326" s="7" t="s">
        <v>723</v>
      </c>
      <c r="CIJ326" s="7" t="s">
        <v>723</v>
      </c>
      <c r="CIK326" s="7" t="s">
        <v>723</v>
      </c>
      <c r="CIL326" s="7" t="s">
        <v>723</v>
      </c>
      <c r="CIM326" s="7" t="s">
        <v>723</v>
      </c>
      <c r="CIN326" s="7" t="s">
        <v>723</v>
      </c>
      <c r="CIO326" s="7" t="s">
        <v>723</v>
      </c>
      <c r="CIP326" s="7" t="s">
        <v>723</v>
      </c>
      <c r="CIQ326" s="7" t="s">
        <v>723</v>
      </c>
      <c r="CIR326" s="7" t="s">
        <v>723</v>
      </c>
      <c r="CIS326" s="7" t="s">
        <v>723</v>
      </c>
      <c r="CIT326" s="7" t="s">
        <v>723</v>
      </c>
      <c r="CIU326" s="7" t="s">
        <v>723</v>
      </c>
      <c r="CIV326" s="7" t="s">
        <v>723</v>
      </c>
      <c r="CIW326" s="7" t="s">
        <v>723</v>
      </c>
      <c r="CIX326" s="7" t="s">
        <v>723</v>
      </c>
      <c r="CIY326" s="7" t="s">
        <v>723</v>
      </c>
      <c r="CIZ326" s="7" t="s">
        <v>723</v>
      </c>
      <c r="CJA326" s="7" t="s">
        <v>723</v>
      </c>
      <c r="CJB326" s="7" t="s">
        <v>723</v>
      </c>
      <c r="CJC326" s="7" t="s">
        <v>723</v>
      </c>
      <c r="CJD326" s="7" t="s">
        <v>723</v>
      </c>
      <c r="CJE326" s="7" t="s">
        <v>723</v>
      </c>
      <c r="CJF326" s="7" t="s">
        <v>723</v>
      </c>
      <c r="CJG326" s="7" t="s">
        <v>723</v>
      </c>
      <c r="CJH326" s="7" t="s">
        <v>723</v>
      </c>
      <c r="CJI326" s="7" t="s">
        <v>723</v>
      </c>
      <c r="CJJ326" s="7" t="s">
        <v>723</v>
      </c>
      <c r="CJK326" s="7" t="s">
        <v>723</v>
      </c>
      <c r="CJL326" s="7" t="s">
        <v>723</v>
      </c>
      <c r="CJM326" s="7" t="s">
        <v>723</v>
      </c>
      <c r="CJN326" s="7" t="s">
        <v>723</v>
      </c>
      <c r="CJO326" s="7" t="s">
        <v>723</v>
      </c>
      <c r="CJP326" s="7" t="s">
        <v>723</v>
      </c>
      <c r="CJQ326" s="7" t="s">
        <v>723</v>
      </c>
      <c r="CJR326" s="7" t="s">
        <v>723</v>
      </c>
      <c r="CJS326" s="7" t="s">
        <v>723</v>
      </c>
      <c r="CJT326" s="7" t="s">
        <v>723</v>
      </c>
      <c r="CJU326" s="7" t="s">
        <v>723</v>
      </c>
      <c r="CJV326" s="7" t="s">
        <v>723</v>
      </c>
      <c r="CJW326" s="7" t="s">
        <v>723</v>
      </c>
      <c r="CJX326" s="7" t="s">
        <v>723</v>
      </c>
      <c r="CJY326" s="7" t="s">
        <v>723</v>
      </c>
      <c r="CJZ326" s="7" t="s">
        <v>723</v>
      </c>
      <c r="CKA326" s="7" t="s">
        <v>723</v>
      </c>
      <c r="CKB326" s="7" t="s">
        <v>723</v>
      </c>
      <c r="CKC326" s="7" t="s">
        <v>723</v>
      </c>
      <c r="CKD326" s="7" t="s">
        <v>723</v>
      </c>
      <c r="CKE326" s="7" t="s">
        <v>723</v>
      </c>
      <c r="CKF326" s="7" t="s">
        <v>723</v>
      </c>
      <c r="CKG326" s="7" t="s">
        <v>723</v>
      </c>
      <c r="CKH326" s="7" t="s">
        <v>723</v>
      </c>
      <c r="CKI326" s="7" t="s">
        <v>723</v>
      </c>
      <c r="CKJ326" s="7" t="s">
        <v>723</v>
      </c>
      <c r="CKK326" s="7" t="s">
        <v>723</v>
      </c>
      <c r="CKL326" s="7" t="s">
        <v>723</v>
      </c>
      <c r="CKM326" s="7" t="s">
        <v>723</v>
      </c>
      <c r="CKN326" s="7" t="s">
        <v>723</v>
      </c>
      <c r="CKO326" s="7" t="s">
        <v>723</v>
      </c>
      <c r="CKP326" s="7" t="s">
        <v>723</v>
      </c>
      <c r="CKQ326" s="7" t="s">
        <v>723</v>
      </c>
      <c r="CKR326" s="7" t="s">
        <v>723</v>
      </c>
      <c r="CKS326" s="7" t="s">
        <v>723</v>
      </c>
      <c r="CKT326" s="7" t="s">
        <v>723</v>
      </c>
      <c r="CKU326" s="7" t="s">
        <v>723</v>
      </c>
      <c r="CKV326" s="7" t="s">
        <v>723</v>
      </c>
      <c r="CKW326" s="7" t="s">
        <v>723</v>
      </c>
      <c r="CKX326" s="7" t="s">
        <v>723</v>
      </c>
      <c r="CKY326" s="7" t="s">
        <v>723</v>
      </c>
      <c r="CKZ326" s="7" t="s">
        <v>723</v>
      </c>
      <c r="CLA326" s="7" t="s">
        <v>723</v>
      </c>
      <c r="CLB326" s="7" t="s">
        <v>723</v>
      </c>
      <c r="CLC326" s="7" t="s">
        <v>723</v>
      </c>
      <c r="CLD326" s="7" t="s">
        <v>723</v>
      </c>
      <c r="CLE326" s="7" t="s">
        <v>723</v>
      </c>
      <c r="CLF326" s="7" t="s">
        <v>723</v>
      </c>
      <c r="CLG326" s="7" t="s">
        <v>723</v>
      </c>
      <c r="CLH326" s="7" t="s">
        <v>723</v>
      </c>
      <c r="CLI326" s="7" t="s">
        <v>723</v>
      </c>
      <c r="CLJ326" s="7" t="s">
        <v>723</v>
      </c>
      <c r="CLK326" s="7" t="s">
        <v>723</v>
      </c>
      <c r="CLL326" s="7" t="s">
        <v>723</v>
      </c>
      <c r="CLM326" s="7" t="s">
        <v>723</v>
      </c>
      <c r="CLN326" s="7" t="s">
        <v>723</v>
      </c>
      <c r="CLO326" s="7" t="s">
        <v>723</v>
      </c>
      <c r="CLP326" s="7" t="s">
        <v>723</v>
      </c>
      <c r="CLQ326" s="7" t="s">
        <v>723</v>
      </c>
      <c r="CLR326" s="7" t="s">
        <v>723</v>
      </c>
      <c r="CLS326" s="7" t="s">
        <v>723</v>
      </c>
      <c r="CLT326" s="7" t="s">
        <v>723</v>
      </c>
      <c r="CLU326" s="7" t="s">
        <v>723</v>
      </c>
      <c r="CLV326" s="7" t="s">
        <v>723</v>
      </c>
      <c r="CLW326" s="7" t="s">
        <v>723</v>
      </c>
      <c r="CLX326" s="7" t="s">
        <v>723</v>
      </c>
      <c r="CLY326" s="7" t="s">
        <v>723</v>
      </c>
      <c r="CLZ326" s="7" t="s">
        <v>723</v>
      </c>
      <c r="CMA326" s="7" t="s">
        <v>723</v>
      </c>
      <c r="CMB326" s="7" t="s">
        <v>723</v>
      </c>
      <c r="CMC326" s="7" t="s">
        <v>723</v>
      </c>
      <c r="CMD326" s="7" t="s">
        <v>723</v>
      </c>
      <c r="CME326" s="7" t="s">
        <v>723</v>
      </c>
      <c r="CMF326" s="7" t="s">
        <v>723</v>
      </c>
      <c r="CMG326" s="7" t="s">
        <v>723</v>
      </c>
      <c r="CMH326" s="7" t="s">
        <v>723</v>
      </c>
      <c r="CMI326" s="7" t="s">
        <v>723</v>
      </c>
      <c r="CMJ326" s="7" t="s">
        <v>723</v>
      </c>
      <c r="CMK326" s="7" t="s">
        <v>723</v>
      </c>
      <c r="CML326" s="7" t="s">
        <v>723</v>
      </c>
      <c r="CMM326" s="7" t="s">
        <v>723</v>
      </c>
      <c r="CMN326" s="7" t="s">
        <v>723</v>
      </c>
      <c r="CMO326" s="7" t="s">
        <v>723</v>
      </c>
      <c r="CMP326" s="7" t="s">
        <v>723</v>
      </c>
      <c r="CMQ326" s="7" t="s">
        <v>723</v>
      </c>
      <c r="CMR326" s="7" t="s">
        <v>723</v>
      </c>
      <c r="CMS326" s="7" t="s">
        <v>723</v>
      </c>
      <c r="CMT326" s="7" t="s">
        <v>723</v>
      </c>
      <c r="CMU326" s="7" t="s">
        <v>723</v>
      </c>
      <c r="CMV326" s="7" t="s">
        <v>723</v>
      </c>
      <c r="CMW326" s="7" t="s">
        <v>723</v>
      </c>
      <c r="CMX326" s="7" t="s">
        <v>723</v>
      </c>
      <c r="CMY326" s="7" t="s">
        <v>723</v>
      </c>
      <c r="CMZ326" s="7" t="s">
        <v>723</v>
      </c>
      <c r="CNA326" s="7" t="s">
        <v>723</v>
      </c>
      <c r="CNB326" s="7" t="s">
        <v>723</v>
      </c>
      <c r="CNC326" s="7" t="s">
        <v>723</v>
      </c>
      <c r="CND326" s="7" t="s">
        <v>723</v>
      </c>
      <c r="CNE326" s="7" t="s">
        <v>723</v>
      </c>
      <c r="CNF326" s="7" t="s">
        <v>723</v>
      </c>
      <c r="CNG326" s="7" t="s">
        <v>723</v>
      </c>
      <c r="CNH326" s="7" t="s">
        <v>723</v>
      </c>
      <c r="CNI326" s="7" t="s">
        <v>723</v>
      </c>
      <c r="CNJ326" s="7" t="s">
        <v>723</v>
      </c>
      <c r="CNK326" s="7" t="s">
        <v>723</v>
      </c>
      <c r="CNL326" s="7" t="s">
        <v>723</v>
      </c>
      <c r="CNM326" s="7" t="s">
        <v>723</v>
      </c>
      <c r="CNN326" s="7" t="s">
        <v>723</v>
      </c>
      <c r="CNO326" s="7" t="s">
        <v>723</v>
      </c>
      <c r="CNP326" s="7" t="s">
        <v>723</v>
      </c>
      <c r="CNQ326" s="7" t="s">
        <v>723</v>
      </c>
      <c r="CNR326" s="7" t="s">
        <v>723</v>
      </c>
      <c r="CNS326" s="7" t="s">
        <v>723</v>
      </c>
      <c r="CNT326" s="7" t="s">
        <v>723</v>
      </c>
      <c r="CNU326" s="7" t="s">
        <v>723</v>
      </c>
      <c r="CNV326" s="7" t="s">
        <v>723</v>
      </c>
      <c r="CNW326" s="7" t="s">
        <v>723</v>
      </c>
      <c r="CNX326" s="7" t="s">
        <v>723</v>
      </c>
      <c r="CNY326" s="7" t="s">
        <v>723</v>
      </c>
      <c r="CNZ326" s="7" t="s">
        <v>723</v>
      </c>
      <c r="COA326" s="7" t="s">
        <v>723</v>
      </c>
      <c r="COB326" s="7" t="s">
        <v>723</v>
      </c>
      <c r="COC326" s="7" t="s">
        <v>723</v>
      </c>
      <c r="COD326" s="7" t="s">
        <v>723</v>
      </c>
      <c r="COE326" s="7" t="s">
        <v>723</v>
      </c>
      <c r="COF326" s="7" t="s">
        <v>723</v>
      </c>
      <c r="COG326" s="7" t="s">
        <v>723</v>
      </c>
      <c r="COH326" s="7" t="s">
        <v>723</v>
      </c>
      <c r="COI326" s="7" t="s">
        <v>723</v>
      </c>
      <c r="COJ326" s="7" t="s">
        <v>723</v>
      </c>
      <c r="COK326" s="7" t="s">
        <v>723</v>
      </c>
      <c r="COL326" s="7" t="s">
        <v>723</v>
      </c>
      <c r="COM326" s="7" t="s">
        <v>723</v>
      </c>
      <c r="CON326" s="7" t="s">
        <v>723</v>
      </c>
      <c r="COO326" s="7" t="s">
        <v>723</v>
      </c>
      <c r="COP326" s="7" t="s">
        <v>723</v>
      </c>
      <c r="COQ326" s="7" t="s">
        <v>723</v>
      </c>
      <c r="COR326" s="7" t="s">
        <v>723</v>
      </c>
      <c r="COS326" s="7" t="s">
        <v>723</v>
      </c>
      <c r="COT326" s="7" t="s">
        <v>723</v>
      </c>
      <c r="COU326" s="7" t="s">
        <v>723</v>
      </c>
      <c r="COV326" s="7" t="s">
        <v>723</v>
      </c>
      <c r="COW326" s="7" t="s">
        <v>723</v>
      </c>
      <c r="COX326" s="7" t="s">
        <v>723</v>
      </c>
      <c r="COY326" s="7" t="s">
        <v>723</v>
      </c>
      <c r="COZ326" s="7" t="s">
        <v>723</v>
      </c>
      <c r="CPA326" s="7" t="s">
        <v>723</v>
      </c>
      <c r="CPB326" s="7" t="s">
        <v>723</v>
      </c>
      <c r="CPC326" s="7" t="s">
        <v>723</v>
      </c>
      <c r="CPD326" s="7" t="s">
        <v>723</v>
      </c>
      <c r="CPE326" s="7" t="s">
        <v>723</v>
      </c>
      <c r="CPF326" s="7" t="s">
        <v>723</v>
      </c>
      <c r="CPG326" s="7" t="s">
        <v>723</v>
      </c>
      <c r="CPH326" s="7" t="s">
        <v>723</v>
      </c>
      <c r="CPI326" s="7" t="s">
        <v>723</v>
      </c>
      <c r="CPJ326" s="7" t="s">
        <v>723</v>
      </c>
      <c r="CPK326" s="7" t="s">
        <v>723</v>
      </c>
      <c r="CPL326" s="7" t="s">
        <v>723</v>
      </c>
      <c r="CPM326" s="7" t="s">
        <v>723</v>
      </c>
      <c r="CPN326" s="7" t="s">
        <v>723</v>
      </c>
      <c r="CPO326" s="7" t="s">
        <v>723</v>
      </c>
      <c r="CPP326" s="7" t="s">
        <v>723</v>
      </c>
      <c r="CPQ326" s="7" t="s">
        <v>723</v>
      </c>
      <c r="CPR326" s="7" t="s">
        <v>723</v>
      </c>
      <c r="CPS326" s="7" t="s">
        <v>723</v>
      </c>
      <c r="CPT326" s="7" t="s">
        <v>723</v>
      </c>
      <c r="CPU326" s="7" t="s">
        <v>723</v>
      </c>
      <c r="CPV326" s="7" t="s">
        <v>723</v>
      </c>
      <c r="CPW326" s="7" t="s">
        <v>723</v>
      </c>
      <c r="CPX326" s="7" t="s">
        <v>723</v>
      </c>
      <c r="CPY326" s="7" t="s">
        <v>723</v>
      </c>
      <c r="CPZ326" s="7" t="s">
        <v>723</v>
      </c>
      <c r="CQA326" s="7" t="s">
        <v>723</v>
      </c>
      <c r="CQB326" s="7" t="s">
        <v>723</v>
      </c>
      <c r="CQC326" s="7" t="s">
        <v>723</v>
      </c>
      <c r="CQD326" s="7" t="s">
        <v>723</v>
      </c>
      <c r="CQE326" s="7" t="s">
        <v>723</v>
      </c>
      <c r="CQF326" s="7" t="s">
        <v>723</v>
      </c>
      <c r="CQG326" s="7" t="s">
        <v>723</v>
      </c>
      <c r="CQH326" s="7" t="s">
        <v>723</v>
      </c>
      <c r="CQI326" s="7" t="s">
        <v>723</v>
      </c>
      <c r="CQJ326" s="7" t="s">
        <v>723</v>
      </c>
      <c r="CQK326" s="7" t="s">
        <v>723</v>
      </c>
      <c r="CQL326" s="7" t="s">
        <v>723</v>
      </c>
      <c r="CQM326" s="7" t="s">
        <v>723</v>
      </c>
      <c r="CQN326" s="7" t="s">
        <v>723</v>
      </c>
      <c r="CQO326" s="7" t="s">
        <v>723</v>
      </c>
      <c r="CQP326" s="7" t="s">
        <v>723</v>
      </c>
      <c r="CQQ326" s="7" t="s">
        <v>723</v>
      </c>
      <c r="CQR326" s="7" t="s">
        <v>723</v>
      </c>
      <c r="CQS326" s="7" t="s">
        <v>723</v>
      </c>
      <c r="CQT326" s="7" t="s">
        <v>723</v>
      </c>
      <c r="CQU326" s="7" t="s">
        <v>723</v>
      </c>
      <c r="CQV326" s="7" t="s">
        <v>723</v>
      </c>
      <c r="CQW326" s="7" t="s">
        <v>723</v>
      </c>
      <c r="CQX326" s="7" t="s">
        <v>723</v>
      </c>
      <c r="CQY326" s="7" t="s">
        <v>723</v>
      </c>
      <c r="CQZ326" s="7" t="s">
        <v>723</v>
      </c>
      <c r="CRA326" s="7" t="s">
        <v>723</v>
      </c>
      <c r="CRB326" s="7" t="s">
        <v>723</v>
      </c>
      <c r="CRC326" s="7" t="s">
        <v>723</v>
      </c>
      <c r="CRD326" s="7" t="s">
        <v>723</v>
      </c>
      <c r="CRE326" s="7" t="s">
        <v>723</v>
      </c>
      <c r="CRF326" s="7" t="s">
        <v>723</v>
      </c>
      <c r="CRG326" s="7" t="s">
        <v>723</v>
      </c>
      <c r="CRH326" s="7" t="s">
        <v>723</v>
      </c>
      <c r="CRI326" s="7" t="s">
        <v>723</v>
      </c>
      <c r="CRJ326" s="7" t="s">
        <v>723</v>
      </c>
      <c r="CRK326" s="7" t="s">
        <v>723</v>
      </c>
      <c r="CRL326" s="7" t="s">
        <v>723</v>
      </c>
      <c r="CRM326" s="7" t="s">
        <v>723</v>
      </c>
      <c r="CRN326" s="7" t="s">
        <v>723</v>
      </c>
      <c r="CRO326" s="7" t="s">
        <v>723</v>
      </c>
      <c r="CRP326" s="7" t="s">
        <v>723</v>
      </c>
      <c r="CRQ326" s="7" t="s">
        <v>723</v>
      </c>
      <c r="CRR326" s="7" t="s">
        <v>723</v>
      </c>
      <c r="CRS326" s="7" t="s">
        <v>723</v>
      </c>
      <c r="CRT326" s="7" t="s">
        <v>723</v>
      </c>
      <c r="CRU326" s="7" t="s">
        <v>723</v>
      </c>
      <c r="CRV326" s="7" t="s">
        <v>723</v>
      </c>
      <c r="CRW326" s="7" t="s">
        <v>723</v>
      </c>
      <c r="CRX326" s="7" t="s">
        <v>723</v>
      </c>
      <c r="CRY326" s="7" t="s">
        <v>723</v>
      </c>
      <c r="CRZ326" s="7" t="s">
        <v>723</v>
      </c>
      <c r="CSA326" s="7" t="s">
        <v>723</v>
      </c>
      <c r="CSB326" s="7" t="s">
        <v>723</v>
      </c>
      <c r="CSC326" s="7" t="s">
        <v>723</v>
      </c>
      <c r="CSD326" s="7" t="s">
        <v>723</v>
      </c>
      <c r="CSE326" s="7" t="s">
        <v>723</v>
      </c>
      <c r="CSF326" s="7" t="s">
        <v>723</v>
      </c>
      <c r="CSG326" s="7" t="s">
        <v>723</v>
      </c>
      <c r="CSH326" s="7" t="s">
        <v>723</v>
      </c>
      <c r="CSI326" s="7" t="s">
        <v>723</v>
      </c>
      <c r="CSJ326" s="7" t="s">
        <v>723</v>
      </c>
      <c r="CSK326" s="7" t="s">
        <v>723</v>
      </c>
      <c r="CSL326" s="7" t="s">
        <v>723</v>
      </c>
      <c r="CSM326" s="7" t="s">
        <v>723</v>
      </c>
      <c r="CSN326" s="7" t="s">
        <v>723</v>
      </c>
      <c r="CSO326" s="7" t="s">
        <v>723</v>
      </c>
      <c r="CSP326" s="7" t="s">
        <v>723</v>
      </c>
      <c r="CSQ326" s="7" t="s">
        <v>723</v>
      </c>
      <c r="CSR326" s="7" t="s">
        <v>723</v>
      </c>
      <c r="CSS326" s="7" t="s">
        <v>723</v>
      </c>
      <c r="CST326" s="7" t="s">
        <v>723</v>
      </c>
      <c r="CSU326" s="7" t="s">
        <v>723</v>
      </c>
      <c r="CSV326" s="7" t="s">
        <v>723</v>
      </c>
      <c r="CSW326" s="7" t="s">
        <v>723</v>
      </c>
      <c r="CSX326" s="7" t="s">
        <v>723</v>
      </c>
      <c r="CSY326" s="7" t="s">
        <v>723</v>
      </c>
      <c r="CSZ326" s="7" t="s">
        <v>723</v>
      </c>
      <c r="CTA326" s="7" t="s">
        <v>723</v>
      </c>
      <c r="CTB326" s="7" t="s">
        <v>723</v>
      </c>
      <c r="CTC326" s="7" t="s">
        <v>723</v>
      </c>
      <c r="CTD326" s="7" t="s">
        <v>723</v>
      </c>
      <c r="CTE326" s="7" t="s">
        <v>723</v>
      </c>
      <c r="CTF326" s="7" t="s">
        <v>723</v>
      </c>
      <c r="CTG326" s="7" t="s">
        <v>723</v>
      </c>
      <c r="CTH326" s="7" t="s">
        <v>723</v>
      </c>
      <c r="CTI326" s="7" t="s">
        <v>723</v>
      </c>
      <c r="CTJ326" s="7" t="s">
        <v>723</v>
      </c>
      <c r="CTK326" s="7" t="s">
        <v>723</v>
      </c>
      <c r="CTL326" s="7" t="s">
        <v>723</v>
      </c>
      <c r="CTM326" s="7" t="s">
        <v>723</v>
      </c>
      <c r="CTN326" s="7" t="s">
        <v>723</v>
      </c>
      <c r="CTO326" s="7" t="s">
        <v>723</v>
      </c>
      <c r="CTP326" s="7" t="s">
        <v>723</v>
      </c>
      <c r="CTQ326" s="7" t="s">
        <v>723</v>
      </c>
      <c r="CTR326" s="7" t="s">
        <v>723</v>
      </c>
      <c r="CTS326" s="7" t="s">
        <v>723</v>
      </c>
      <c r="CTT326" s="7" t="s">
        <v>723</v>
      </c>
      <c r="CTU326" s="7" t="s">
        <v>723</v>
      </c>
      <c r="CTV326" s="7" t="s">
        <v>723</v>
      </c>
      <c r="CTW326" s="7" t="s">
        <v>723</v>
      </c>
      <c r="CTX326" s="7" t="s">
        <v>723</v>
      </c>
      <c r="CTY326" s="7" t="s">
        <v>723</v>
      </c>
      <c r="CTZ326" s="7" t="s">
        <v>723</v>
      </c>
      <c r="CUA326" s="7" t="s">
        <v>723</v>
      </c>
      <c r="CUB326" s="7" t="s">
        <v>723</v>
      </c>
      <c r="CUC326" s="7" t="s">
        <v>723</v>
      </c>
      <c r="CUD326" s="7" t="s">
        <v>723</v>
      </c>
      <c r="CUE326" s="7" t="s">
        <v>723</v>
      </c>
      <c r="CUF326" s="7" t="s">
        <v>723</v>
      </c>
      <c r="CUG326" s="7" t="s">
        <v>723</v>
      </c>
      <c r="CUH326" s="7" t="s">
        <v>723</v>
      </c>
      <c r="CUI326" s="7" t="s">
        <v>723</v>
      </c>
      <c r="CUJ326" s="7" t="s">
        <v>723</v>
      </c>
      <c r="CUK326" s="7" t="s">
        <v>723</v>
      </c>
      <c r="CUL326" s="7" t="s">
        <v>723</v>
      </c>
      <c r="CUM326" s="7" t="s">
        <v>723</v>
      </c>
      <c r="CUN326" s="7" t="s">
        <v>723</v>
      </c>
      <c r="CUO326" s="7" t="s">
        <v>723</v>
      </c>
      <c r="CUP326" s="7" t="s">
        <v>723</v>
      </c>
      <c r="CUQ326" s="7" t="s">
        <v>723</v>
      </c>
      <c r="CUR326" s="7" t="s">
        <v>723</v>
      </c>
      <c r="CUS326" s="7" t="s">
        <v>723</v>
      </c>
      <c r="CUT326" s="7" t="s">
        <v>723</v>
      </c>
      <c r="CUU326" s="7" t="s">
        <v>723</v>
      </c>
      <c r="CUV326" s="7" t="s">
        <v>723</v>
      </c>
      <c r="CUW326" s="7" t="s">
        <v>723</v>
      </c>
      <c r="CUX326" s="7" t="s">
        <v>723</v>
      </c>
      <c r="CUY326" s="7" t="s">
        <v>723</v>
      </c>
      <c r="CUZ326" s="7" t="s">
        <v>723</v>
      </c>
      <c r="CVA326" s="7" t="s">
        <v>723</v>
      </c>
      <c r="CVB326" s="7" t="s">
        <v>723</v>
      </c>
      <c r="CVC326" s="7" t="s">
        <v>723</v>
      </c>
      <c r="CVD326" s="7" t="s">
        <v>723</v>
      </c>
      <c r="CVE326" s="7" t="s">
        <v>723</v>
      </c>
      <c r="CVF326" s="7" t="s">
        <v>723</v>
      </c>
      <c r="CVG326" s="7" t="s">
        <v>723</v>
      </c>
      <c r="CVH326" s="7" t="s">
        <v>723</v>
      </c>
      <c r="CVI326" s="7" t="s">
        <v>723</v>
      </c>
      <c r="CVJ326" s="7" t="s">
        <v>723</v>
      </c>
      <c r="CVK326" s="7" t="s">
        <v>723</v>
      </c>
      <c r="CVL326" s="7" t="s">
        <v>723</v>
      </c>
      <c r="CVM326" s="7" t="s">
        <v>723</v>
      </c>
      <c r="CVN326" s="7" t="s">
        <v>723</v>
      </c>
      <c r="CVO326" s="7" t="s">
        <v>723</v>
      </c>
      <c r="CVP326" s="7" t="s">
        <v>723</v>
      </c>
      <c r="CVQ326" s="7" t="s">
        <v>723</v>
      </c>
      <c r="CVR326" s="7" t="s">
        <v>723</v>
      </c>
      <c r="CVS326" s="7" t="s">
        <v>723</v>
      </c>
      <c r="CVT326" s="7" t="s">
        <v>723</v>
      </c>
      <c r="CVU326" s="7" t="s">
        <v>723</v>
      </c>
      <c r="CVV326" s="7" t="s">
        <v>723</v>
      </c>
      <c r="CVW326" s="7" t="s">
        <v>723</v>
      </c>
      <c r="CVX326" s="7" t="s">
        <v>723</v>
      </c>
      <c r="CVY326" s="7" t="s">
        <v>723</v>
      </c>
      <c r="CVZ326" s="7" t="s">
        <v>723</v>
      </c>
      <c r="CWA326" s="7" t="s">
        <v>723</v>
      </c>
      <c r="CWB326" s="7" t="s">
        <v>723</v>
      </c>
      <c r="CWC326" s="7" t="s">
        <v>723</v>
      </c>
      <c r="CWD326" s="7" t="s">
        <v>723</v>
      </c>
      <c r="CWE326" s="7" t="s">
        <v>723</v>
      </c>
      <c r="CWF326" s="7" t="s">
        <v>723</v>
      </c>
      <c r="CWG326" s="7" t="s">
        <v>723</v>
      </c>
      <c r="CWH326" s="7" t="s">
        <v>723</v>
      </c>
      <c r="CWI326" s="7" t="s">
        <v>723</v>
      </c>
      <c r="CWJ326" s="7" t="s">
        <v>723</v>
      </c>
      <c r="CWK326" s="7" t="s">
        <v>723</v>
      </c>
      <c r="CWL326" s="7" t="s">
        <v>723</v>
      </c>
      <c r="CWM326" s="7" t="s">
        <v>723</v>
      </c>
      <c r="CWN326" s="7" t="s">
        <v>723</v>
      </c>
      <c r="CWO326" s="7" t="s">
        <v>723</v>
      </c>
      <c r="CWP326" s="7" t="s">
        <v>723</v>
      </c>
      <c r="CWQ326" s="7" t="s">
        <v>723</v>
      </c>
      <c r="CWR326" s="7" t="s">
        <v>723</v>
      </c>
      <c r="CWS326" s="7" t="s">
        <v>723</v>
      </c>
      <c r="CWT326" s="7" t="s">
        <v>723</v>
      </c>
      <c r="CWU326" s="7" t="s">
        <v>723</v>
      </c>
      <c r="CWV326" s="7" t="s">
        <v>723</v>
      </c>
      <c r="CWW326" s="7" t="s">
        <v>723</v>
      </c>
      <c r="CWX326" s="7" t="s">
        <v>723</v>
      </c>
      <c r="CWY326" s="7" t="s">
        <v>723</v>
      </c>
      <c r="CWZ326" s="7" t="s">
        <v>723</v>
      </c>
      <c r="CXA326" s="7" t="s">
        <v>723</v>
      </c>
      <c r="CXB326" s="7" t="s">
        <v>723</v>
      </c>
      <c r="CXC326" s="7" t="s">
        <v>723</v>
      </c>
      <c r="CXD326" s="7" t="s">
        <v>723</v>
      </c>
      <c r="CXE326" s="7" t="s">
        <v>723</v>
      </c>
      <c r="CXF326" s="7" t="s">
        <v>723</v>
      </c>
      <c r="CXG326" s="7" t="s">
        <v>723</v>
      </c>
      <c r="CXH326" s="7" t="s">
        <v>723</v>
      </c>
      <c r="CXI326" s="7" t="s">
        <v>723</v>
      </c>
      <c r="CXJ326" s="7" t="s">
        <v>723</v>
      </c>
      <c r="CXK326" s="7" t="s">
        <v>723</v>
      </c>
      <c r="CXL326" s="7" t="s">
        <v>723</v>
      </c>
      <c r="CXM326" s="7" t="s">
        <v>723</v>
      </c>
      <c r="CXN326" s="7" t="s">
        <v>723</v>
      </c>
      <c r="CXO326" s="7" t="s">
        <v>723</v>
      </c>
      <c r="CXP326" s="7" t="s">
        <v>723</v>
      </c>
      <c r="CXQ326" s="7" t="s">
        <v>723</v>
      </c>
      <c r="CXR326" s="7" t="s">
        <v>723</v>
      </c>
      <c r="CXS326" s="7" t="s">
        <v>723</v>
      </c>
      <c r="CXT326" s="7" t="s">
        <v>723</v>
      </c>
      <c r="CXU326" s="7" t="s">
        <v>723</v>
      </c>
      <c r="CXV326" s="7" t="s">
        <v>723</v>
      </c>
      <c r="CXW326" s="7" t="s">
        <v>723</v>
      </c>
      <c r="CXX326" s="7" t="s">
        <v>723</v>
      </c>
      <c r="CXY326" s="7" t="s">
        <v>723</v>
      </c>
      <c r="CXZ326" s="7" t="s">
        <v>723</v>
      </c>
      <c r="CYA326" s="7" t="s">
        <v>723</v>
      </c>
      <c r="CYB326" s="7" t="s">
        <v>723</v>
      </c>
      <c r="CYC326" s="7" t="s">
        <v>723</v>
      </c>
      <c r="CYD326" s="7" t="s">
        <v>723</v>
      </c>
      <c r="CYE326" s="7" t="s">
        <v>723</v>
      </c>
      <c r="CYF326" s="7" t="s">
        <v>723</v>
      </c>
      <c r="CYG326" s="7" t="s">
        <v>723</v>
      </c>
      <c r="CYH326" s="7" t="s">
        <v>723</v>
      </c>
      <c r="CYI326" s="7" t="s">
        <v>723</v>
      </c>
      <c r="CYJ326" s="7" t="s">
        <v>723</v>
      </c>
      <c r="CYK326" s="7" t="s">
        <v>723</v>
      </c>
      <c r="CYL326" s="7" t="s">
        <v>723</v>
      </c>
      <c r="CYM326" s="7" t="s">
        <v>723</v>
      </c>
      <c r="CYN326" s="7" t="s">
        <v>723</v>
      </c>
      <c r="CYO326" s="7" t="s">
        <v>723</v>
      </c>
      <c r="CYP326" s="7" t="s">
        <v>723</v>
      </c>
      <c r="CYQ326" s="7" t="s">
        <v>723</v>
      </c>
      <c r="CYR326" s="7" t="s">
        <v>723</v>
      </c>
      <c r="CYS326" s="7" t="s">
        <v>723</v>
      </c>
      <c r="CYT326" s="7" t="s">
        <v>723</v>
      </c>
      <c r="CYU326" s="7" t="s">
        <v>723</v>
      </c>
      <c r="CYV326" s="7" t="s">
        <v>723</v>
      </c>
      <c r="CYW326" s="7" t="s">
        <v>723</v>
      </c>
      <c r="CYX326" s="7" t="s">
        <v>723</v>
      </c>
      <c r="CYY326" s="7" t="s">
        <v>723</v>
      </c>
      <c r="CYZ326" s="7" t="s">
        <v>723</v>
      </c>
      <c r="CZA326" s="7" t="s">
        <v>723</v>
      </c>
      <c r="CZB326" s="7" t="s">
        <v>723</v>
      </c>
      <c r="CZC326" s="7" t="s">
        <v>723</v>
      </c>
      <c r="CZD326" s="7" t="s">
        <v>723</v>
      </c>
      <c r="CZE326" s="7" t="s">
        <v>723</v>
      </c>
      <c r="CZF326" s="7" t="s">
        <v>723</v>
      </c>
      <c r="CZG326" s="7" t="s">
        <v>723</v>
      </c>
      <c r="CZH326" s="7" t="s">
        <v>723</v>
      </c>
      <c r="CZI326" s="7" t="s">
        <v>723</v>
      </c>
      <c r="CZJ326" s="7" t="s">
        <v>723</v>
      </c>
      <c r="CZK326" s="7" t="s">
        <v>723</v>
      </c>
      <c r="CZL326" s="7" t="s">
        <v>723</v>
      </c>
      <c r="CZM326" s="7" t="s">
        <v>723</v>
      </c>
      <c r="CZN326" s="7" t="s">
        <v>723</v>
      </c>
      <c r="CZO326" s="7" t="s">
        <v>723</v>
      </c>
      <c r="CZP326" s="7" t="s">
        <v>723</v>
      </c>
      <c r="CZQ326" s="7" t="s">
        <v>723</v>
      </c>
      <c r="CZR326" s="7" t="s">
        <v>723</v>
      </c>
      <c r="CZS326" s="7" t="s">
        <v>723</v>
      </c>
      <c r="CZT326" s="7" t="s">
        <v>723</v>
      </c>
      <c r="CZU326" s="7" t="s">
        <v>723</v>
      </c>
      <c r="CZV326" s="7" t="s">
        <v>723</v>
      </c>
      <c r="CZW326" s="7" t="s">
        <v>723</v>
      </c>
      <c r="CZX326" s="7" t="s">
        <v>723</v>
      </c>
      <c r="CZY326" s="7" t="s">
        <v>723</v>
      </c>
      <c r="CZZ326" s="7" t="s">
        <v>723</v>
      </c>
      <c r="DAA326" s="7" t="s">
        <v>723</v>
      </c>
      <c r="DAB326" s="7" t="s">
        <v>723</v>
      </c>
      <c r="DAC326" s="7" t="s">
        <v>723</v>
      </c>
      <c r="DAD326" s="7" t="s">
        <v>723</v>
      </c>
      <c r="DAE326" s="7" t="s">
        <v>723</v>
      </c>
      <c r="DAF326" s="7" t="s">
        <v>723</v>
      </c>
      <c r="DAG326" s="7" t="s">
        <v>723</v>
      </c>
      <c r="DAH326" s="7" t="s">
        <v>723</v>
      </c>
      <c r="DAI326" s="7" t="s">
        <v>723</v>
      </c>
      <c r="DAJ326" s="7" t="s">
        <v>723</v>
      </c>
      <c r="DAK326" s="7" t="s">
        <v>723</v>
      </c>
      <c r="DAL326" s="7" t="s">
        <v>723</v>
      </c>
      <c r="DAM326" s="7" t="s">
        <v>723</v>
      </c>
      <c r="DAN326" s="7" t="s">
        <v>723</v>
      </c>
      <c r="DAO326" s="7" t="s">
        <v>723</v>
      </c>
      <c r="DAP326" s="7" t="s">
        <v>723</v>
      </c>
      <c r="DAQ326" s="7" t="s">
        <v>723</v>
      </c>
      <c r="DAR326" s="7" t="s">
        <v>723</v>
      </c>
      <c r="DAS326" s="7" t="s">
        <v>723</v>
      </c>
      <c r="DAT326" s="7" t="s">
        <v>723</v>
      </c>
      <c r="DAU326" s="7" t="s">
        <v>723</v>
      </c>
      <c r="DAV326" s="7" t="s">
        <v>723</v>
      </c>
      <c r="DAW326" s="7" t="s">
        <v>723</v>
      </c>
      <c r="DAX326" s="7" t="s">
        <v>723</v>
      </c>
      <c r="DAY326" s="7" t="s">
        <v>723</v>
      </c>
      <c r="DAZ326" s="7" t="s">
        <v>723</v>
      </c>
      <c r="DBA326" s="7" t="s">
        <v>723</v>
      </c>
      <c r="DBB326" s="7" t="s">
        <v>723</v>
      </c>
      <c r="DBC326" s="7" t="s">
        <v>723</v>
      </c>
      <c r="DBD326" s="7" t="s">
        <v>723</v>
      </c>
      <c r="DBE326" s="7" t="s">
        <v>723</v>
      </c>
      <c r="DBF326" s="7" t="s">
        <v>723</v>
      </c>
      <c r="DBG326" s="7" t="s">
        <v>723</v>
      </c>
      <c r="DBH326" s="7" t="s">
        <v>723</v>
      </c>
      <c r="DBI326" s="7" t="s">
        <v>723</v>
      </c>
      <c r="DBJ326" s="7" t="s">
        <v>723</v>
      </c>
      <c r="DBK326" s="7" t="s">
        <v>723</v>
      </c>
      <c r="DBL326" s="7" t="s">
        <v>723</v>
      </c>
      <c r="DBM326" s="7" t="s">
        <v>723</v>
      </c>
      <c r="DBN326" s="7" t="s">
        <v>723</v>
      </c>
      <c r="DBO326" s="7" t="s">
        <v>723</v>
      </c>
      <c r="DBP326" s="7" t="s">
        <v>723</v>
      </c>
      <c r="DBQ326" s="7" t="s">
        <v>723</v>
      </c>
      <c r="DBR326" s="7" t="s">
        <v>723</v>
      </c>
      <c r="DBS326" s="7" t="s">
        <v>723</v>
      </c>
      <c r="DBT326" s="7" t="s">
        <v>723</v>
      </c>
      <c r="DBU326" s="7" t="s">
        <v>723</v>
      </c>
      <c r="DBV326" s="7" t="s">
        <v>723</v>
      </c>
      <c r="DBW326" s="7" t="s">
        <v>723</v>
      </c>
      <c r="DBX326" s="7" t="s">
        <v>723</v>
      </c>
      <c r="DBY326" s="7" t="s">
        <v>723</v>
      </c>
      <c r="DBZ326" s="7" t="s">
        <v>723</v>
      </c>
      <c r="DCA326" s="7" t="s">
        <v>723</v>
      </c>
      <c r="DCB326" s="7" t="s">
        <v>723</v>
      </c>
      <c r="DCC326" s="7" t="s">
        <v>723</v>
      </c>
      <c r="DCD326" s="7" t="s">
        <v>723</v>
      </c>
      <c r="DCE326" s="7" t="s">
        <v>723</v>
      </c>
      <c r="DCF326" s="7" t="s">
        <v>723</v>
      </c>
      <c r="DCG326" s="7" t="s">
        <v>723</v>
      </c>
      <c r="DCH326" s="7" t="s">
        <v>723</v>
      </c>
      <c r="DCI326" s="7" t="s">
        <v>723</v>
      </c>
      <c r="DCJ326" s="7" t="s">
        <v>723</v>
      </c>
      <c r="DCK326" s="7" t="s">
        <v>723</v>
      </c>
      <c r="DCL326" s="7" t="s">
        <v>723</v>
      </c>
      <c r="DCM326" s="7" t="s">
        <v>723</v>
      </c>
      <c r="DCN326" s="7" t="s">
        <v>723</v>
      </c>
      <c r="DCO326" s="7" t="s">
        <v>723</v>
      </c>
      <c r="DCP326" s="7" t="s">
        <v>723</v>
      </c>
      <c r="DCQ326" s="7" t="s">
        <v>723</v>
      </c>
      <c r="DCR326" s="7" t="s">
        <v>723</v>
      </c>
      <c r="DCS326" s="7" t="s">
        <v>723</v>
      </c>
      <c r="DCT326" s="7" t="s">
        <v>723</v>
      </c>
      <c r="DCU326" s="7" t="s">
        <v>723</v>
      </c>
      <c r="DCV326" s="7" t="s">
        <v>723</v>
      </c>
      <c r="DCW326" s="7" t="s">
        <v>723</v>
      </c>
      <c r="DCX326" s="7" t="s">
        <v>723</v>
      </c>
      <c r="DCY326" s="7" t="s">
        <v>723</v>
      </c>
      <c r="DCZ326" s="7" t="s">
        <v>723</v>
      </c>
      <c r="DDA326" s="7" t="s">
        <v>723</v>
      </c>
      <c r="DDB326" s="7" t="s">
        <v>723</v>
      </c>
      <c r="DDC326" s="7" t="s">
        <v>723</v>
      </c>
      <c r="DDD326" s="7" t="s">
        <v>723</v>
      </c>
      <c r="DDE326" s="7" t="s">
        <v>723</v>
      </c>
      <c r="DDF326" s="7" t="s">
        <v>723</v>
      </c>
      <c r="DDG326" s="7" t="s">
        <v>723</v>
      </c>
      <c r="DDH326" s="7" t="s">
        <v>723</v>
      </c>
      <c r="DDI326" s="7" t="s">
        <v>723</v>
      </c>
      <c r="DDJ326" s="7" t="s">
        <v>723</v>
      </c>
      <c r="DDK326" s="7" t="s">
        <v>723</v>
      </c>
      <c r="DDL326" s="7" t="s">
        <v>723</v>
      </c>
      <c r="DDM326" s="7" t="s">
        <v>723</v>
      </c>
      <c r="DDN326" s="7" t="s">
        <v>723</v>
      </c>
      <c r="DDO326" s="7" t="s">
        <v>723</v>
      </c>
      <c r="DDP326" s="7" t="s">
        <v>723</v>
      </c>
      <c r="DDQ326" s="7" t="s">
        <v>723</v>
      </c>
      <c r="DDR326" s="7" t="s">
        <v>723</v>
      </c>
      <c r="DDS326" s="7" t="s">
        <v>723</v>
      </c>
      <c r="DDT326" s="7" t="s">
        <v>723</v>
      </c>
      <c r="DDU326" s="7" t="s">
        <v>723</v>
      </c>
      <c r="DDV326" s="7" t="s">
        <v>723</v>
      </c>
      <c r="DDW326" s="7" t="s">
        <v>723</v>
      </c>
      <c r="DDX326" s="7" t="s">
        <v>723</v>
      </c>
      <c r="DDY326" s="7" t="s">
        <v>723</v>
      </c>
      <c r="DDZ326" s="7" t="s">
        <v>723</v>
      </c>
      <c r="DEA326" s="7" t="s">
        <v>723</v>
      </c>
      <c r="DEB326" s="7" t="s">
        <v>723</v>
      </c>
      <c r="DEC326" s="7" t="s">
        <v>723</v>
      </c>
      <c r="DED326" s="7" t="s">
        <v>723</v>
      </c>
      <c r="DEE326" s="7" t="s">
        <v>723</v>
      </c>
      <c r="DEF326" s="7" t="s">
        <v>723</v>
      </c>
      <c r="DEG326" s="7" t="s">
        <v>723</v>
      </c>
      <c r="DEH326" s="7" t="s">
        <v>723</v>
      </c>
      <c r="DEI326" s="7" t="s">
        <v>723</v>
      </c>
      <c r="DEJ326" s="7" t="s">
        <v>723</v>
      </c>
      <c r="DEK326" s="7" t="s">
        <v>723</v>
      </c>
      <c r="DEL326" s="7" t="s">
        <v>723</v>
      </c>
      <c r="DEM326" s="7" t="s">
        <v>723</v>
      </c>
      <c r="DEN326" s="7" t="s">
        <v>723</v>
      </c>
      <c r="DEO326" s="7" t="s">
        <v>723</v>
      </c>
      <c r="DEP326" s="7" t="s">
        <v>723</v>
      </c>
      <c r="DEQ326" s="7" t="s">
        <v>723</v>
      </c>
      <c r="DER326" s="7" t="s">
        <v>723</v>
      </c>
      <c r="DES326" s="7" t="s">
        <v>723</v>
      </c>
      <c r="DET326" s="7" t="s">
        <v>723</v>
      </c>
      <c r="DEU326" s="7" t="s">
        <v>723</v>
      </c>
      <c r="DEV326" s="7" t="s">
        <v>723</v>
      </c>
      <c r="DEW326" s="7" t="s">
        <v>723</v>
      </c>
      <c r="DEX326" s="7" t="s">
        <v>723</v>
      </c>
      <c r="DEY326" s="7" t="s">
        <v>723</v>
      </c>
      <c r="DEZ326" s="7" t="s">
        <v>723</v>
      </c>
      <c r="DFA326" s="7" t="s">
        <v>723</v>
      </c>
      <c r="DFB326" s="7" t="s">
        <v>723</v>
      </c>
      <c r="DFC326" s="7" t="s">
        <v>723</v>
      </c>
      <c r="DFD326" s="7" t="s">
        <v>723</v>
      </c>
      <c r="DFE326" s="7" t="s">
        <v>723</v>
      </c>
      <c r="DFF326" s="7" t="s">
        <v>723</v>
      </c>
      <c r="DFG326" s="7" t="s">
        <v>723</v>
      </c>
      <c r="DFH326" s="7" t="s">
        <v>723</v>
      </c>
      <c r="DFI326" s="7" t="s">
        <v>723</v>
      </c>
      <c r="DFJ326" s="7" t="s">
        <v>723</v>
      </c>
      <c r="DFK326" s="7" t="s">
        <v>723</v>
      </c>
      <c r="DFL326" s="7" t="s">
        <v>723</v>
      </c>
      <c r="DFM326" s="7" t="s">
        <v>723</v>
      </c>
      <c r="DFN326" s="7" t="s">
        <v>723</v>
      </c>
      <c r="DFO326" s="7" t="s">
        <v>723</v>
      </c>
      <c r="DFP326" s="7" t="s">
        <v>723</v>
      </c>
      <c r="DFQ326" s="7" t="s">
        <v>723</v>
      </c>
      <c r="DFR326" s="7" t="s">
        <v>723</v>
      </c>
      <c r="DFS326" s="7" t="s">
        <v>723</v>
      </c>
      <c r="DFT326" s="7" t="s">
        <v>723</v>
      </c>
      <c r="DFU326" s="7" t="s">
        <v>723</v>
      </c>
      <c r="DFV326" s="7" t="s">
        <v>723</v>
      </c>
      <c r="DFW326" s="7" t="s">
        <v>723</v>
      </c>
      <c r="DFX326" s="7" t="s">
        <v>723</v>
      </c>
      <c r="DFY326" s="7" t="s">
        <v>723</v>
      </c>
      <c r="DFZ326" s="7" t="s">
        <v>723</v>
      </c>
      <c r="DGA326" s="7" t="s">
        <v>723</v>
      </c>
      <c r="DGB326" s="7" t="s">
        <v>723</v>
      </c>
      <c r="DGC326" s="7" t="s">
        <v>723</v>
      </c>
      <c r="DGD326" s="7" t="s">
        <v>723</v>
      </c>
      <c r="DGE326" s="7" t="s">
        <v>723</v>
      </c>
      <c r="DGF326" s="7" t="s">
        <v>723</v>
      </c>
      <c r="DGG326" s="7" t="s">
        <v>723</v>
      </c>
      <c r="DGH326" s="7" t="s">
        <v>723</v>
      </c>
      <c r="DGI326" s="7" t="s">
        <v>723</v>
      </c>
      <c r="DGJ326" s="7" t="s">
        <v>723</v>
      </c>
      <c r="DGK326" s="7" t="s">
        <v>723</v>
      </c>
      <c r="DGL326" s="7" t="s">
        <v>723</v>
      </c>
      <c r="DGM326" s="7" t="s">
        <v>723</v>
      </c>
      <c r="DGN326" s="7" t="s">
        <v>723</v>
      </c>
      <c r="DGO326" s="7" t="s">
        <v>723</v>
      </c>
      <c r="DGP326" s="7" t="s">
        <v>723</v>
      </c>
      <c r="DGQ326" s="7" t="s">
        <v>723</v>
      </c>
      <c r="DGR326" s="7" t="s">
        <v>723</v>
      </c>
      <c r="DGS326" s="7" t="s">
        <v>723</v>
      </c>
      <c r="DGT326" s="7" t="s">
        <v>723</v>
      </c>
      <c r="DGU326" s="7" t="s">
        <v>723</v>
      </c>
      <c r="DGV326" s="7" t="s">
        <v>723</v>
      </c>
      <c r="DGW326" s="7" t="s">
        <v>723</v>
      </c>
      <c r="DGX326" s="7" t="s">
        <v>723</v>
      </c>
      <c r="DGY326" s="7" t="s">
        <v>723</v>
      </c>
      <c r="DGZ326" s="7" t="s">
        <v>723</v>
      </c>
      <c r="DHA326" s="7" t="s">
        <v>723</v>
      </c>
      <c r="DHB326" s="7" t="s">
        <v>723</v>
      </c>
      <c r="DHC326" s="7" t="s">
        <v>723</v>
      </c>
      <c r="DHD326" s="7" t="s">
        <v>723</v>
      </c>
      <c r="DHE326" s="7" t="s">
        <v>723</v>
      </c>
      <c r="DHF326" s="7" t="s">
        <v>723</v>
      </c>
      <c r="DHG326" s="7" t="s">
        <v>723</v>
      </c>
      <c r="DHH326" s="7" t="s">
        <v>723</v>
      </c>
      <c r="DHI326" s="7" t="s">
        <v>723</v>
      </c>
      <c r="DHJ326" s="7" t="s">
        <v>723</v>
      </c>
      <c r="DHK326" s="7" t="s">
        <v>723</v>
      </c>
      <c r="DHL326" s="7" t="s">
        <v>723</v>
      </c>
      <c r="DHM326" s="7" t="s">
        <v>723</v>
      </c>
      <c r="DHN326" s="7" t="s">
        <v>723</v>
      </c>
      <c r="DHO326" s="7" t="s">
        <v>723</v>
      </c>
      <c r="DHP326" s="7" t="s">
        <v>723</v>
      </c>
      <c r="DHQ326" s="7" t="s">
        <v>723</v>
      </c>
      <c r="DHR326" s="7" t="s">
        <v>723</v>
      </c>
      <c r="DHS326" s="7" t="s">
        <v>723</v>
      </c>
      <c r="DHT326" s="7" t="s">
        <v>723</v>
      </c>
      <c r="DHU326" s="7" t="s">
        <v>723</v>
      </c>
      <c r="DHV326" s="7" t="s">
        <v>723</v>
      </c>
      <c r="DHW326" s="7" t="s">
        <v>723</v>
      </c>
      <c r="DHX326" s="7" t="s">
        <v>723</v>
      </c>
      <c r="DHY326" s="7" t="s">
        <v>723</v>
      </c>
      <c r="DHZ326" s="7" t="s">
        <v>723</v>
      </c>
      <c r="DIA326" s="7" t="s">
        <v>723</v>
      </c>
      <c r="DIB326" s="7" t="s">
        <v>723</v>
      </c>
      <c r="DIC326" s="7" t="s">
        <v>723</v>
      </c>
      <c r="DID326" s="7" t="s">
        <v>723</v>
      </c>
      <c r="DIE326" s="7" t="s">
        <v>723</v>
      </c>
      <c r="DIF326" s="7" t="s">
        <v>723</v>
      </c>
      <c r="DIG326" s="7" t="s">
        <v>723</v>
      </c>
      <c r="DIH326" s="7" t="s">
        <v>723</v>
      </c>
      <c r="DII326" s="7" t="s">
        <v>723</v>
      </c>
      <c r="DIJ326" s="7" t="s">
        <v>723</v>
      </c>
      <c r="DIK326" s="7" t="s">
        <v>723</v>
      </c>
      <c r="DIL326" s="7" t="s">
        <v>723</v>
      </c>
      <c r="DIM326" s="7" t="s">
        <v>723</v>
      </c>
      <c r="DIN326" s="7" t="s">
        <v>723</v>
      </c>
      <c r="DIO326" s="7" t="s">
        <v>723</v>
      </c>
      <c r="DIP326" s="7" t="s">
        <v>723</v>
      </c>
      <c r="DIQ326" s="7" t="s">
        <v>723</v>
      </c>
      <c r="DIR326" s="7" t="s">
        <v>723</v>
      </c>
      <c r="DIS326" s="7" t="s">
        <v>723</v>
      </c>
      <c r="DIT326" s="7" t="s">
        <v>723</v>
      </c>
      <c r="DIU326" s="7" t="s">
        <v>723</v>
      </c>
      <c r="DIV326" s="7" t="s">
        <v>723</v>
      </c>
      <c r="DIW326" s="7" t="s">
        <v>723</v>
      </c>
      <c r="DIX326" s="7" t="s">
        <v>723</v>
      </c>
      <c r="DIY326" s="7" t="s">
        <v>723</v>
      </c>
      <c r="DIZ326" s="7" t="s">
        <v>723</v>
      </c>
      <c r="DJA326" s="7" t="s">
        <v>723</v>
      </c>
      <c r="DJB326" s="7" t="s">
        <v>723</v>
      </c>
      <c r="DJC326" s="7" t="s">
        <v>723</v>
      </c>
      <c r="DJD326" s="7" t="s">
        <v>723</v>
      </c>
      <c r="DJE326" s="7" t="s">
        <v>723</v>
      </c>
      <c r="DJF326" s="7" t="s">
        <v>723</v>
      </c>
      <c r="DJG326" s="7" t="s">
        <v>723</v>
      </c>
      <c r="DJH326" s="7" t="s">
        <v>723</v>
      </c>
      <c r="DJI326" s="7" t="s">
        <v>723</v>
      </c>
      <c r="DJJ326" s="7" t="s">
        <v>723</v>
      </c>
      <c r="DJK326" s="7" t="s">
        <v>723</v>
      </c>
      <c r="DJL326" s="7" t="s">
        <v>723</v>
      </c>
      <c r="DJM326" s="7" t="s">
        <v>723</v>
      </c>
      <c r="DJN326" s="7" t="s">
        <v>723</v>
      </c>
      <c r="DJO326" s="7" t="s">
        <v>723</v>
      </c>
      <c r="DJP326" s="7" t="s">
        <v>723</v>
      </c>
      <c r="DJQ326" s="7" t="s">
        <v>723</v>
      </c>
      <c r="DJR326" s="7" t="s">
        <v>723</v>
      </c>
      <c r="DJS326" s="7" t="s">
        <v>723</v>
      </c>
      <c r="DJT326" s="7" t="s">
        <v>723</v>
      </c>
      <c r="DJU326" s="7" t="s">
        <v>723</v>
      </c>
      <c r="DJV326" s="7" t="s">
        <v>723</v>
      </c>
      <c r="DJW326" s="7" t="s">
        <v>723</v>
      </c>
      <c r="DJX326" s="7" t="s">
        <v>723</v>
      </c>
      <c r="DJY326" s="7" t="s">
        <v>723</v>
      </c>
      <c r="DJZ326" s="7" t="s">
        <v>723</v>
      </c>
      <c r="DKA326" s="7" t="s">
        <v>723</v>
      </c>
      <c r="DKB326" s="7" t="s">
        <v>723</v>
      </c>
      <c r="DKC326" s="7" t="s">
        <v>723</v>
      </c>
      <c r="DKD326" s="7" t="s">
        <v>723</v>
      </c>
      <c r="DKE326" s="7" t="s">
        <v>723</v>
      </c>
      <c r="DKF326" s="7" t="s">
        <v>723</v>
      </c>
      <c r="DKG326" s="7" t="s">
        <v>723</v>
      </c>
      <c r="DKH326" s="7" t="s">
        <v>723</v>
      </c>
      <c r="DKI326" s="7" t="s">
        <v>723</v>
      </c>
      <c r="DKJ326" s="7" t="s">
        <v>723</v>
      </c>
      <c r="DKK326" s="7" t="s">
        <v>723</v>
      </c>
      <c r="DKL326" s="7" t="s">
        <v>723</v>
      </c>
      <c r="DKM326" s="7" t="s">
        <v>723</v>
      </c>
      <c r="DKN326" s="7" t="s">
        <v>723</v>
      </c>
      <c r="DKO326" s="7" t="s">
        <v>723</v>
      </c>
      <c r="DKP326" s="7" t="s">
        <v>723</v>
      </c>
      <c r="DKQ326" s="7" t="s">
        <v>723</v>
      </c>
      <c r="DKR326" s="7" t="s">
        <v>723</v>
      </c>
      <c r="DKS326" s="7" t="s">
        <v>723</v>
      </c>
      <c r="DKT326" s="7" t="s">
        <v>723</v>
      </c>
      <c r="DKU326" s="7" t="s">
        <v>723</v>
      </c>
      <c r="DKV326" s="7" t="s">
        <v>723</v>
      </c>
      <c r="DKW326" s="7" t="s">
        <v>723</v>
      </c>
      <c r="DKX326" s="7" t="s">
        <v>723</v>
      </c>
      <c r="DKY326" s="7" t="s">
        <v>723</v>
      </c>
      <c r="DKZ326" s="7" t="s">
        <v>723</v>
      </c>
      <c r="DLA326" s="7" t="s">
        <v>723</v>
      </c>
      <c r="DLB326" s="7" t="s">
        <v>723</v>
      </c>
      <c r="DLC326" s="7" t="s">
        <v>723</v>
      </c>
      <c r="DLD326" s="7" t="s">
        <v>723</v>
      </c>
      <c r="DLE326" s="7" t="s">
        <v>723</v>
      </c>
      <c r="DLF326" s="7" t="s">
        <v>723</v>
      </c>
      <c r="DLG326" s="7" t="s">
        <v>723</v>
      </c>
      <c r="DLH326" s="7" t="s">
        <v>723</v>
      </c>
      <c r="DLI326" s="7" t="s">
        <v>723</v>
      </c>
      <c r="DLJ326" s="7" t="s">
        <v>723</v>
      </c>
      <c r="DLK326" s="7" t="s">
        <v>723</v>
      </c>
      <c r="DLL326" s="7" t="s">
        <v>723</v>
      </c>
      <c r="DLM326" s="7" t="s">
        <v>723</v>
      </c>
      <c r="DLN326" s="7" t="s">
        <v>723</v>
      </c>
      <c r="DLO326" s="7" t="s">
        <v>723</v>
      </c>
      <c r="DLP326" s="7" t="s">
        <v>723</v>
      </c>
      <c r="DLQ326" s="7" t="s">
        <v>723</v>
      </c>
      <c r="DLR326" s="7" t="s">
        <v>723</v>
      </c>
      <c r="DLS326" s="7" t="s">
        <v>723</v>
      </c>
      <c r="DLT326" s="7" t="s">
        <v>723</v>
      </c>
      <c r="DLU326" s="7" t="s">
        <v>723</v>
      </c>
      <c r="DLV326" s="7" t="s">
        <v>723</v>
      </c>
      <c r="DLW326" s="7" t="s">
        <v>723</v>
      </c>
      <c r="DLX326" s="7" t="s">
        <v>723</v>
      </c>
      <c r="DLY326" s="7" t="s">
        <v>723</v>
      </c>
      <c r="DLZ326" s="7" t="s">
        <v>723</v>
      </c>
      <c r="DMA326" s="7" t="s">
        <v>723</v>
      </c>
      <c r="DMB326" s="7" t="s">
        <v>723</v>
      </c>
      <c r="DMC326" s="7" t="s">
        <v>723</v>
      </c>
      <c r="DMD326" s="7" t="s">
        <v>723</v>
      </c>
      <c r="DME326" s="7" t="s">
        <v>723</v>
      </c>
      <c r="DMF326" s="7" t="s">
        <v>723</v>
      </c>
      <c r="DMG326" s="7" t="s">
        <v>723</v>
      </c>
      <c r="DMH326" s="7" t="s">
        <v>723</v>
      </c>
      <c r="DMI326" s="7" t="s">
        <v>723</v>
      </c>
      <c r="DMJ326" s="7" t="s">
        <v>723</v>
      </c>
      <c r="DMK326" s="7" t="s">
        <v>723</v>
      </c>
      <c r="DML326" s="7" t="s">
        <v>723</v>
      </c>
      <c r="DMM326" s="7" t="s">
        <v>723</v>
      </c>
      <c r="DMN326" s="7" t="s">
        <v>723</v>
      </c>
      <c r="DMO326" s="7" t="s">
        <v>723</v>
      </c>
      <c r="DMP326" s="7" t="s">
        <v>723</v>
      </c>
      <c r="DMQ326" s="7" t="s">
        <v>723</v>
      </c>
      <c r="DMR326" s="7" t="s">
        <v>723</v>
      </c>
      <c r="DMS326" s="7" t="s">
        <v>723</v>
      </c>
      <c r="DMT326" s="7" t="s">
        <v>723</v>
      </c>
      <c r="DMU326" s="7" t="s">
        <v>723</v>
      </c>
      <c r="DMV326" s="7" t="s">
        <v>723</v>
      </c>
      <c r="DMW326" s="7" t="s">
        <v>723</v>
      </c>
      <c r="DMX326" s="7" t="s">
        <v>723</v>
      </c>
      <c r="DMY326" s="7" t="s">
        <v>723</v>
      </c>
      <c r="DMZ326" s="7" t="s">
        <v>723</v>
      </c>
      <c r="DNA326" s="7" t="s">
        <v>723</v>
      </c>
      <c r="DNB326" s="7" t="s">
        <v>723</v>
      </c>
      <c r="DNC326" s="7" t="s">
        <v>723</v>
      </c>
      <c r="DND326" s="7" t="s">
        <v>723</v>
      </c>
      <c r="DNE326" s="7" t="s">
        <v>723</v>
      </c>
      <c r="DNF326" s="7" t="s">
        <v>723</v>
      </c>
      <c r="DNG326" s="7" t="s">
        <v>723</v>
      </c>
      <c r="DNH326" s="7" t="s">
        <v>723</v>
      </c>
      <c r="DNI326" s="7" t="s">
        <v>723</v>
      </c>
      <c r="DNJ326" s="7" t="s">
        <v>723</v>
      </c>
      <c r="DNK326" s="7" t="s">
        <v>723</v>
      </c>
      <c r="DNL326" s="7" t="s">
        <v>723</v>
      </c>
      <c r="DNM326" s="7" t="s">
        <v>723</v>
      </c>
      <c r="DNN326" s="7" t="s">
        <v>723</v>
      </c>
      <c r="DNO326" s="7" t="s">
        <v>723</v>
      </c>
      <c r="DNP326" s="7" t="s">
        <v>723</v>
      </c>
      <c r="DNQ326" s="7" t="s">
        <v>723</v>
      </c>
      <c r="DNR326" s="7" t="s">
        <v>723</v>
      </c>
      <c r="DNS326" s="7" t="s">
        <v>723</v>
      </c>
      <c r="DNT326" s="7" t="s">
        <v>723</v>
      </c>
      <c r="DNU326" s="7" t="s">
        <v>723</v>
      </c>
      <c r="DNV326" s="7" t="s">
        <v>723</v>
      </c>
      <c r="DNW326" s="7" t="s">
        <v>723</v>
      </c>
      <c r="DNX326" s="7" t="s">
        <v>723</v>
      </c>
      <c r="DNY326" s="7" t="s">
        <v>723</v>
      </c>
      <c r="DNZ326" s="7" t="s">
        <v>723</v>
      </c>
      <c r="DOA326" s="7" t="s">
        <v>723</v>
      </c>
      <c r="DOB326" s="7" t="s">
        <v>723</v>
      </c>
      <c r="DOC326" s="7" t="s">
        <v>723</v>
      </c>
      <c r="DOD326" s="7" t="s">
        <v>723</v>
      </c>
      <c r="DOE326" s="7" t="s">
        <v>723</v>
      </c>
      <c r="DOF326" s="7" t="s">
        <v>723</v>
      </c>
      <c r="DOG326" s="7" t="s">
        <v>723</v>
      </c>
      <c r="DOH326" s="7" t="s">
        <v>723</v>
      </c>
      <c r="DOI326" s="7" t="s">
        <v>723</v>
      </c>
      <c r="DOJ326" s="7" t="s">
        <v>723</v>
      </c>
      <c r="DOK326" s="7" t="s">
        <v>723</v>
      </c>
      <c r="DOL326" s="7" t="s">
        <v>723</v>
      </c>
      <c r="DOM326" s="7" t="s">
        <v>723</v>
      </c>
      <c r="DON326" s="7" t="s">
        <v>723</v>
      </c>
      <c r="DOO326" s="7" t="s">
        <v>723</v>
      </c>
      <c r="DOP326" s="7" t="s">
        <v>723</v>
      </c>
      <c r="DOQ326" s="7" t="s">
        <v>723</v>
      </c>
      <c r="DOR326" s="7" t="s">
        <v>723</v>
      </c>
      <c r="DOS326" s="7" t="s">
        <v>723</v>
      </c>
      <c r="DOT326" s="7" t="s">
        <v>723</v>
      </c>
      <c r="DOU326" s="7" t="s">
        <v>723</v>
      </c>
      <c r="DOV326" s="7" t="s">
        <v>723</v>
      </c>
      <c r="DOW326" s="7" t="s">
        <v>723</v>
      </c>
      <c r="DOX326" s="7" t="s">
        <v>723</v>
      </c>
      <c r="DOY326" s="7" t="s">
        <v>723</v>
      </c>
      <c r="DOZ326" s="7" t="s">
        <v>723</v>
      </c>
      <c r="DPA326" s="7" t="s">
        <v>723</v>
      </c>
      <c r="DPB326" s="7" t="s">
        <v>723</v>
      </c>
      <c r="DPC326" s="7" t="s">
        <v>723</v>
      </c>
      <c r="DPD326" s="7" t="s">
        <v>723</v>
      </c>
      <c r="DPE326" s="7" t="s">
        <v>723</v>
      </c>
      <c r="DPF326" s="7" t="s">
        <v>723</v>
      </c>
      <c r="DPG326" s="7" t="s">
        <v>723</v>
      </c>
      <c r="DPH326" s="7" t="s">
        <v>723</v>
      </c>
      <c r="DPI326" s="7" t="s">
        <v>723</v>
      </c>
      <c r="DPJ326" s="7" t="s">
        <v>723</v>
      </c>
      <c r="DPK326" s="7" t="s">
        <v>723</v>
      </c>
      <c r="DPL326" s="7" t="s">
        <v>723</v>
      </c>
      <c r="DPM326" s="7" t="s">
        <v>723</v>
      </c>
      <c r="DPN326" s="7" t="s">
        <v>723</v>
      </c>
      <c r="DPO326" s="7" t="s">
        <v>723</v>
      </c>
      <c r="DPP326" s="7" t="s">
        <v>723</v>
      </c>
      <c r="DPQ326" s="7" t="s">
        <v>723</v>
      </c>
      <c r="DPR326" s="7" t="s">
        <v>723</v>
      </c>
      <c r="DPS326" s="7" t="s">
        <v>723</v>
      </c>
      <c r="DPT326" s="7" t="s">
        <v>723</v>
      </c>
      <c r="DPU326" s="7" t="s">
        <v>723</v>
      </c>
      <c r="DPV326" s="7" t="s">
        <v>723</v>
      </c>
      <c r="DPW326" s="7" t="s">
        <v>723</v>
      </c>
      <c r="DPX326" s="7" t="s">
        <v>723</v>
      </c>
      <c r="DPY326" s="7" t="s">
        <v>723</v>
      </c>
      <c r="DPZ326" s="7" t="s">
        <v>723</v>
      </c>
      <c r="DQA326" s="7" t="s">
        <v>723</v>
      </c>
      <c r="DQB326" s="7" t="s">
        <v>723</v>
      </c>
      <c r="DQC326" s="7" t="s">
        <v>723</v>
      </c>
      <c r="DQD326" s="7" t="s">
        <v>723</v>
      </c>
      <c r="DQE326" s="7" t="s">
        <v>723</v>
      </c>
      <c r="DQF326" s="7" t="s">
        <v>723</v>
      </c>
      <c r="DQG326" s="7" t="s">
        <v>723</v>
      </c>
      <c r="DQH326" s="7" t="s">
        <v>723</v>
      </c>
      <c r="DQI326" s="7" t="s">
        <v>723</v>
      </c>
      <c r="DQJ326" s="7" t="s">
        <v>723</v>
      </c>
      <c r="DQK326" s="7" t="s">
        <v>723</v>
      </c>
      <c r="DQL326" s="7" t="s">
        <v>723</v>
      </c>
      <c r="DQM326" s="7" t="s">
        <v>723</v>
      </c>
      <c r="DQN326" s="7" t="s">
        <v>723</v>
      </c>
      <c r="DQO326" s="7" t="s">
        <v>723</v>
      </c>
      <c r="DQP326" s="7" t="s">
        <v>723</v>
      </c>
      <c r="DQQ326" s="7" t="s">
        <v>723</v>
      </c>
      <c r="DQR326" s="7" t="s">
        <v>723</v>
      </c>
      <c r="DQS326" s="7" t="s">
        <v>723</v>
      </c>
      <c r="DQT326" s="7" t="s">
        <v>723</v>
      </c>
      <c r="DQU326" s="7" t="s">
        <v>723</v>
      </c>
      <c r="DQV326" s="7" t="s">
        <v>723</v>
      </c>
      <c r="DQW326" s="7" t="s">
        <v>723</v>
      </c>
      <c r="DQX326" s="7" t="s">
        <v>723</v>
      </c>
      <c r="DQY326" s="7" t="s">
        <v>723</v>
      </c>
      <c r="DQZ326" s="7" t="s">
        <v>723</v>
      </c>
      <c r="DRA326" s="7" t="s">
        <v>723</v>
      </c>
      <c r="DRB326" s="7" t="s">
        <v>723</v>
      </c>
      <c r="DRC326" s="7" t="s">
        <v>723</v>
      </c>
      <c r="DRD326" s="7" t="s">
        <v>723</v>
      </c>
      <c r="DRE326" s="7" t="s">
        <v>723</v>
      </c>
      <c r="DRF326" s="7" t="s">
        <v>723</v>
      </c>
      <c r="DRG326" s="7" t="s">
        <v>723</v>
      </c>
      <c r="DRH326" s="7" t="s">
        <v>723</v>
      </c>
      <c r="DRI326" s="7" t="s">
        <v>723</v>
      </c>
      <c r="DRJ326" s="7" t="s">
        <v>723</v>
      </c>
      <c r="DRK326" s="7" t="s">
        <v>723</v>
      </c>
      <c r="DRL326" s="7" t="s">
        <v>723</v>
      </c>
      <c r="DRM326" s="7" t="s">
        <v>723</v>
      </c>
      <c r="DRN326" s="7" t="s">
        <v>723</v>
      </c>
      <c r="DRO326" s="7" t="s">
        <v>723</v>
      </c>
      <c r="DRP326" s="7" t="s">
        <v>723</v>
      </c>
      <c r="DRQ326" s="7" t="s">
        <v>723</v>
      </c>
      <c r="DRR326" s="7" t="s">
        <v>723</v>
      </c>
      <c r="DRS326" s="7" t="s">
        <v>723</v>
      </c>
      <c r="DRT326" s="7" t="s">
        <v>723</v>
      </c>
      <c r="DRU326" s="7" t="s">
        <v>723</v>
      </c>
      <c r="DRV326" s="7" t="s">
        <v>723</v>
      </c>
      <c r="DRW326" s="7" t="s">
        <v>723</v>
      </c>
      <c r="DRX326" s="7" t="s">
        <v>723</v>
      </c>
      <c r="DRY326" s="7" t="s">
        <v>723</v>
      </c>
      <c r="DRZ326" s="7" t="s">
        <v>723</v>
      </c>
      <c r="DSA326" s="7" t="s">
        <v>723</v>
      </c>
      <c r="DSB326" s="7" t="s">
        <v>723</v>
      </c>
      <c r="DSC326" s="7" t="s">
        <v>723</v>
      </c>
      <c r="DSD326" s="7" t="s">
        <v>723</v>
      </c>
      <c r="DSE326" s="7" t="s">
        <v>723</v>
      </c>
      <c r="DSF326" s="7" t="s">
        <v>723</v>
      </c>
      <c r="DSG326" s="7" t="s">
        <v>723</v>
      </c>
      <c r="DSH326" s="7" t="s">
        <v>723</v>
      </c>
      <c r="DSI326" s="7" t="s">
        <v>723</v>
      </c>
      <c r="DSJ326" s="7" t="s">
        <v>723</v>
      </c>
      <c r="DSK326" s="7" t="s">
        <v>723</v>
      </c>
      <c r="DSL326" s="7" t="s">
        <v>723</v>
      </c>
      <c r="DSM326" s="7" t="s">
        <v>723</v>
      </c>
      <c r="DSN326" s="7" t="s">
        <v>723</v>
      </c>
      <c r="DSO326" s="7" t="s">
        <v>723</v>
      </c>
      <c r="DSP326" s="7" t="s">
        <v>723</v>
      </c>
      <c r="DSQ326" s="7" t="s">
        <v>723</v>
      </c>
      <c r="DSR326" s="7" t="s">
        <v>723</v>
      </c>
      <c r="DSS326" s="7" t="s">
        <v>723</v>
      </c>
      <c r="DST326" s="7" t="s">
        <v>723</v>
      </c>
      <c r="DSU326" s="7" t="s">
        <v>723</v>
      </c>
      <c r="DSV326" s="7" t="s">
        <v>723</v>
      </c>
      <c r="DSW326" s="7" t="s">
        <v>723</v>
      </c>
      <c r="DSX326" s="7" t="s">
        <v>723</v>
      </c>
      <c r="DSY326" s="7" t="s">
        <v>723</v>
      </c>
      <c r="DSZ326" s="7" t="s">
        <v>723</v>
      </c>
      <c r="DTA326" s="7" t="s">
        <v>723</v>
      </c>
      <c r="DTB326" s="7" t="s">
        <v>723</v>
      </c>
      <c r="DTC326" s="7" t="s">
        <v>723</v>
      </c>
      <c r="DTD326" s="7" t="s">
        <v>723</v>
      </c>
      <c r="DTE326" s="7" t="s">
        <v>723</v>
      </c>
      <c r="DTF326" s="7" t="s">
        <v>723</v>
      </c>
      <c r="DTG326" s="7" t="s">
        <v>723</v>
      </c>
      <c r="DTH326" s="7" t="s">
        <v>723</v>
      </c>
      <c r="DTI326" s="7" t="s">
        <v>723</v>
      </c>
      <c r="DTJ326" s="7" t="s">
        <v>723</v>
      </c>
      <c r="DTK326" s="7" t="s">
        <v>723</v>
      </c>
      <c r="DTL326" s="7" t="s">
        <v>723</v>
      </c>
      <c r="DTM326" s="7" t="s">
        <v>723</v>
      </c>
      <c r="DTN326" s="7" t="s">
        <v>723</v>
      </c>
      <c r="DTO326" s="7" t="s">
        <v>723</v>
      </c>
      <c r="DTP326" s="7" t="s">
        <v>723</v>
      </c>
      <c r="DTQ326" s="7" t="s">
        <v>723</v>
      </c>
      <c r="DTR326" s="7" t="s">
        <v>723</v>
      </c>
      <c r="DTS326" s="7" t="s">
        <v>723</v>
      </c>
      <c r="DTT326" s="7" t="s">
        <v>723</v>
      </c>
      <c r="DTU326" s="7" t="s">
        <v>723</v>
      </c>
      <c r="DTV326" s="7" t="s">
        <v>723</v>
      </c>
      <c r="DTW326" s="7" t="s">
        <v>723</v>
      </c>
      <c r="DTX326" s="7" t="s">
        <v>723</v>
      </c>
      <c r="DTY326" s="7" t="s">
        <v>723</v>
      </c>
      <c r="DTZ326" s="7" t="s">
        <v>723</v>
      </c>
      <c r="DUA326" s="7" t="s">
        <v>723</v>
      </c>
      <c r="DUB326" s="7" t="s">
        <v>723</v>
      </c>
      <c r="DUC326" s="7" t="s">
        <v>723</v>
      </c>
      <c r="DUD326" s="7" t="s">
        <v>723</v>
      </c>
      <c r="DUE326" s="7" t="s">
        <v>723</v>
      </c>
      <c r="DUF326" s="7" t="s">
        <v>723</v>
      </c>
      <c r="DUG326" s="7" t="s">
        <v>723</v>
      </c>
      <c r="DUH326" s="7" t="s">
        <v>723</v>
      </c>
      <c r="DUI326" s="7" t="s">
        <v>723</v>
      </c>
      <c r="DUJ326" s="7" t="s">
        <v>723</v>
      </c>
      <c r="DUK326" s="7" t="s">
        <v>723</v>
      </c>
      <c r="DUL326" s="7" t="s">
        <v>723</v>
      </c>
      <c r="DUM326" s="7" t="s">
        <v>723</v>
      </c>
      <c r="DUN326" s="7" t="s">
        <v>723</v>
      </c>
      <c r="DUO326" s="7" t="s">
        <v>723</v>
      </c>
      <c r="DUP326" s="7" t="s">
        <v>723</v>
      </c>
      <c r="DUQ326" s="7" t="s">
        <v>723</v>
      </c>
      <c r="DUR326" s="7" t="s">
        <v>723</v>
      </c>
      <c r="DUS326" s="7" t="s">
        <v>723</v>
      </c>
      <c r="DUT326" s="7" t="s">
        <v>723</v>
      </c>
      <c r="DUU326" s="7" t="s">
        <v>723</v>
      </c>
      <c r="DUV326" s="7" t="s">
        <v>723</v>
      </c>
      <c r="DUW326" s="7" t="s">
        <v>723</v>
      </c>
      <c r="DUX326" s="7" t="s">
        <v>723</v>
      </c>
      <c r="DUY326" s="7" t="s">
        <v>723</v>
      </c>
      <c r="DUZ326" s="7" t="s">
        <v>723</v>
      </c>
      <c r="DVA326" s="7" t="s">
        <v>723</v>
      </c>
      <c r="DVB326" s="7" t="s">
        <v>723</v>
      </c>
      <c r="DVC326" s="7" t="s">
        <v>723</v>
      </c>
      <c r="DVD326" s="7" t="s">
        <v>723</v>
      </c>
      <c r="DVE326" s="7" t="s">
        <v>723</v>
      </c>
      <c r="DVF326" s="7" t="s">
        <v>723</v>
      </c>
      <c r="DVG326" s="7" t="s">
        <v>723</v>
      </c>
      <c r="DVH326" s="7" t="s">
        <v>723</v>
      </c>
      <c r="DVI326" s="7" t="s">
        <v>723</v>
      </c>
      <c r="DVJ326" s="7" t="s">
        <v>723</v>
      </c>
      <c r="DVK326" s="7" t="s">
        <v>723</v>
      </c>
      <c r="DVL326" s="7" t="s">
        <v>723</v>
      </c>
      <c r="DVM326" s="7" t="s">
        <v>723</v>
      </c>
      <c r="DVN326" s="7" t="s">
        <v>723</v>
      </c>
      <c r="DVO326" s="7" t="s">
        <v>723</v>
      </c>
      <c r="DVP326" s="7" t="s">
        <v>723</v>
      </c>
      <c r="DVQ326" s="7" t="s">
        <v>723</v>
      </c>
      <c r="DVR326" s="7" t="s">
        <v>723</v>
      </c>
      <c r="DVS326" s="7" t="s">
        <v>723</v>
      </c>
      <c r="DVT326" s="7" t="s">
        <v>723</v>
      </c>
      <c r="DVU326" s="7" t="s">
        <v>723</v>
      </c>
      <c r="DVV326" s="7" t="s">
        <v>723</v>
      </c>
      <c r="DVW326" s="7" t="s">
        <v>723</v>
      </c>
      <c r="DVX326" s="7" t="s">
        <v>723</v>
      </c>
      <c r="DVY326" s="7" t="s">
        <v>723</v>
      </c>
      <c r="DVZ326" s="7" t="s">
        <v>723</v>
      </c>
      <c r="DWA326" s="7" t="s">
        <v>723</v>
      </c>
      <c r="DWB326" s="7" t="s">
        <v>723</v>
      </c>
      <c r="DWC326" s="7" t="s">
        <v>723</v>
      </c>
      <c r="DWD326" s="7" t="s">
        <v>723</v>
      </c>
      <c r="DWE326" s="7" t="s">
        <v>723</v>
      </c>
      <c r="DWF326" s="7" t="s">
        <v>723</v>
      </c>
      <c r="DWG326" s="7" t="s">
        <v>723</v>
      </c>
      <c r="DWH326" s="7" t="s">
        <v>723</v>
      </c>
      <c r="DWI326" s="7" t="s">
        <v>723</v>
      </c>
      <c r="DWJ326" s="7" t="s">
        <v>723</v>
      </c>
      <c r="DWK326" s="7" t="s">
        <v>723</v>
      </c>
      <c r="DWL326" s="7" t="s">
        <v>723</v>
      </c>
      <c r="DWM326" s="7" t="s">
        <v>723</v>
      </c>
      <c r="DWN326" s="7" t="s">
        <v>723</v>
      </c>
      <c r="DWO326" s="7" t="s">
        <v>723</v>
      </c>
      <c r="DWP326" s="7" t="s">
        <v>723</v>
      </c>
      <c r="DWQ326" s="7" t="s">
        <v>723</v>
      </c>
      <c r="DWR326" s="7" t="s">
        <v>723</v>
      </c>
      <c r="DWS326" s="7" t="s">
        <v>723</v>
      </c>
      <c r="DWT326" s="7" t="s">
        <v>723</v>
      </c>
      <c r="DWU326" s="7" t="s">
        <v>723</v>
      </c>
      <c r="DWV326" s="7" t="s">
        <v>723</v>
      </c>
      <c r="DWW326" s="7" t="s">
        <v>723</v>
      </c>
      <c r="DWX326" s="7" t="s">
        <v>723</v>
      </c>
      <c r="DWY326" s="7" t="s">
        <v>723</v>
      </c>
      <c r="DWZ326" s="7" t="s">
        <v>723</v>
      </c>
      <c r="DXA326" s="7" t="s">
        <v>723</v>
      </c>
      <c r="DXB326" s="7" t="s">
        <v>723</v>
      </c>
      <c r="DXC326" s="7" t="s">
        <v>723</v>
      </c>
      <c r="DXD326" s="7" t="s">
        <v>723</v>
      </c>
      <c r="DXE326" s="7" t="s">
        <v>723</v>
      </c>
      <c r="DXF326" s="7" t="s">
        <v>723</v>
      </c>
      <c r="DXG326" s="7" t="s">
        <v>723</v>
      </c>
      <c r="DXH326" s="7" t="s">
        <v>723</v>
      </c>
      <c r="DXI326" s="7" t="s">
        <v>723</v>
      </c>
      <c r="DXJ326" s="7" t="s">
        <v>723</v>
      </c>
      <c r="DXK326" s="7" t="s">
        <v>723</v>
      </c>
      <c r="DXL326" s="7" t="s">
        <v>723</v>
      </c>
      <c r="DXM326" s="7" t="s">
        <v>723</v>
      </c>
      <c r="DXN326" s="7" t="s">
        <v>723</v>
      </c>
      <c r="DXO326" s="7" t="s">
        <v>723</v>
      </c>
      <c r="DXP326" s="7" t="s">
        <v>723</v>
      </c>
      <c r="DXQ326" s="7" t="s">
        <v>723</v>
      </c>
      <c r="DXR326" s="7" t="s">
        <v>723</v>
      </c>
      <c r="DXS326" s="7" t="s">
        <v>723</v>
      </c>
      <c r="DXT326" s="7" t="s">
        <v>723</v>
      </c>
      <c r="DXU326" s="7" t="s">
        <v>723</v>
      </c>
      <c r="DXV326" s="7" t="s">
        <v>723</v>
      </c>
      <c r="DXW326" s="7" t="s">
        <v>723</v>
      </c>
      <c r="DXX326" s="7" t="s">
        <v>723</v>
      </c>
      <c r="DXY326" s="7" t="s">
        <v>723</v>
      </c>
      <c r="DXZ326" s="7" t="s">
        <v>723</v>
      </c>
      <c r="DYA326" s="7" t="s">
        <v>723</v>
      </c>
      <c r="DYB326" s="7" t="s">
        <v>723</v>
      </c>
      <c r="DYC326" s="7" t="s">
        <v>723</v>
      </c>
      <c r="DYD326" s="7" t="s">
        <v>723</v>
      </c>
      <c r="DYE326" s="7" t="s">
        <v>723</v>
      </c>
      <c r="DYF326" s="7" t="s">
        <v>723</v>
      </c>
      <c r="DYG326" s="7" t="s">
        <v>723</v>
      </c>
      <c r="DYH326" s="7" t="s">
        <v>723</v>
      </c>
      <c r="DYI326" s="7" t="s">
        <v>723</v>
      </c>
      <c r="DYJ326" s="7" t="s">
        <v>723</v>
      </c>
      <c r="DYK326" s="7" t="s">
        <v>723</v>
      </c>
      <c r="DYL326" s="7" t="s">
        <v>723</v>
      </c>
      <c r="DYM326" s="7" t="s">
        <v>723</v>
      </c>
      <c r="DYN326" s="7" t="s">
        <v>723</v>
      </c>
      <c r="DYO326" s="7" t="s">
        <v>723</v>
      </c>
      <c r="DYP326" s="7" t="s">
        <v>723</v>
      </c>
      <c r="DYQ326" s="7" t="s">
        <v>723</v>
      </c>
      <c r="DYR326" s="7" t="s">
        <v>723</v>
      </c>
      <c r="DYS326" s="7" t="s">
        <v>723</v>
      </c>
      <c r="DYT326" s="7" t="s">
        <v>723</v>
      </c>
      <c r="DYU326" s="7" t="s">
        <v>723</v>
      </c>
      <c r="DYV326" s="7" t="s">
        <v>723</v>
      </c>
      <c r="DYW326" s="7" t="s">
        <v>723</v>
      </c>
      <c r="DYX326" s="7" t="s">
        <v>723</v>
      </c>
      <c r="DYY326" s="7" t="s">
        <v>723</v>
      </c>
      <c r="DYZ326" s="7" t="s">
        <v>723</v>
      </c>
      <c r="DZA326" s="7" t="s">
        <v>723</v>
      </c>
      <c r="DZB326" s="7" t="s">
        <v>723</v>
      </c>
      <c r="DZC326" s="7" t="s">
        <v>723</v>
      </c>
      <c r="DZD326" s="7" t="s">
        <v>723</v>
      </c>
      <c r="DZE326" s="7" t="s">
        <v>723</v>
      </c>
      <c r="DZF326" s="7" t="s">
        <v>723</v>
      </c>
      <c r="DZG326" s="7" t="s">
        <v>723</v>
      </c>
      <c r="DZH326" s="7" t="s">
        <v>723</v>
      </c>
      <c r="DZI326" s="7" t="s">
        <v>723</v>
      </c>
      <c r="DZJ326" s="7" t="s">
        <v>723</v>
      </c>
      <c r="DZK326" s="7" t="s">
        <v>723</v>
      </c>
      <c r="DZL326" s="7" t="s">
        <v>723</v>
      </c>
      <c r="DZM326" s="7" t="s">
        <v>723</v>
      </c>
      <c r="DZN326" s="7" t="s">
        <v>723</v>
      </c>
      <c r="DZO326" s="7" t="s">
        <v>723</v>
      </c>
      <c r="DZP326" s="7" t="s">
        <v>723</v>
      </c>
      <c r="DZQ326" s="7" t="s">
        <v>723</v>
      </c>
      <c r="DZR326" s="7" t="s">
        <v>723</v>
      </c>
      <c r="DZS326" s="7" t="s">
        <v>723</v>
      </c>
      <c r="DZT326" s="7" t="s">
        <v>723</v>
      </c>
      <c r="DZU326" s="7" t="s">
        <v>723</v>
      </c>
      <c r="DZV326" s="7" t="s">
        <v>723</v>
      </c>
      <c r="DZW326" s="7" t="s">
        <v>723</v>
      </c>
      <c r="DZX326" s="7" t="s">
        <v>723</v>
      </c>
      <c r="DZY326" s="7" t="s">
        <v>723</v>
      </c>
      <c r="DZZ326" s="7" t="s">
        <v>723</v>
      </c>
      <c r="EAA326" s="7" t="s">
        <v>723</v>
      </c>
      <c r="EAB326" s="7" t="s">
        <v>723</v>
      </c>
      <c r="EAC326" s="7" t="s">
        <v>723</v>
      </c>
      <c r="EAD326" s="7" t="s">
        <v>723</v>
      </c>
      <c r="EAE326" s="7" t="s">
        <v>723</v>
      </c>
      <c r="EAF326" s="7" t="s">
        <v>723</v>
      </c>
      <c r="EAG326" s="7" t="s">
        <v>723</v>
      </c>
      <c r="EAH326" s="7" t="s">
        <v>723</v>
      </c>
      <c r="EAI326" s="7" t="s">
        <v>723</v>
      </c>
      <c r="EAJ326" s="7" t="s">
        <v>723</v>
      </c>
      <c r="EAK326" s="7" t="s">
        <v>723</v>
      </c>
      <c r="EAL326" s="7" t="s">
        <v>723</v>
      </c>
      <c r="EAM326" s="7" t="s">
        <v>723</v>
      </c>
      <c r="EAN326" s="7" t="s">
        <v>723</v>
      </c>
      <c r="EAO326" s="7" t="s">
        <v>723</v>
      </c>
      <c r="EAP326" s="7" t="s">
        <v>723</v>
      </c>
      <c r="EAQ326" s="7" t="s">
        <v>723</v>
      </c>
      <c r="EAR326" s="7" t="s">
        <v>723</v>
      </c>
      <c r="EAS326" s="7" t="s">
        <v>723</v>
      </c>
      <c r="EAT326" s="7" t="s">
        <v>723</v>
      </c>
      <c r="EAU326" s="7" t="s">
        <v>723</v>
      </c>
      <c r="EAV326" s="7" t="s">
        <v>723</v>
      </c>
      <c r="EAW326" s="7" t="s">
        <v>723</v>
      </c>
      <c r="EAX326" s="7" t="s">
        <v>723</v>
      </c>
      <c r="EAY326" s="7" t="s">
        <v>723</v>
      </c>
      <c r="EAZ326" s="7" t="s">
        <v>723</v>
      </c>
      <c r="EBA326" s="7" t="s">
        <v>723</v>
      </c>
      <c r="EBB326" s="7" t="s">
        <v>723</v>
      </c>
      <c r="EBC326" s="7" t="s">
        <v>723</v>
      </c>
      <c r="EBD326" s="7" t="s">
        <v>723</v>
      </c>
      <c r="EBE326" s="7" t="s">
        <v>723</v>
      </c>
      <c r="EBF326" s="7" t="s">
        <v>723</v>
      </c>
      <c r="EBG326" s="7" t="s">
        <v>723</v>
      </c>
      <c r="EBH326" s="7" t="s">
        <v>723</v>
      </c>
      <c r="EBI326" s="7" t="s">
        <v>723</v>
      </c>
      <c r="EBJ326" s="7" t="s">
        <v>723</v>
      </c>
      <c r="EBK326" s="7" t="s">
        <v>723</v>
      </c>
      <c r="EBL326" s="7" t="s">
        <v>723</v>
      </c>
      <c r="EBM326" s="7" t="s">
        <v>723</v>
      </c>
      <c r="EBN326" s="7" t="s">
        <v>723</v>
      </c>
      <c r="EBO326" s="7" t="s">
        <v>723</v>
      </c>
      <c r="EBP326" s="7" t="s">
        <v>723</v>
      </c>
      <c r="EBQ326" s="7" t="s">
        <v>723</v>
      </c>
      <c r="EBR326" s="7" t="s">
        <v>723</v>
      </c>
      <c r="EBS326" s="7" t="s">
        <v>723</v>
      </c>
      <c r="EBT326" s="7" t="s">
        <v>723</v>
      </c>
      <c r="EBU326" s="7" t="s">
        <v>723</v>
      </c>
      <c r="EBV326" s="7" t="s">
        <v>723</v>
      </c>
      <c r="EBW326" s="7" t="s">
        <v>723</v>
      </c>
      <c r="EBX326" s="7" t="s">
        <v>723</v>
      </c>
      <c r="EBY326" s="7" t="s">
        <v>723</v>
      </c>
      <c r="EBZ326" s="7" t="s">
        <v>723</v>
      </c>
      <c r="ECA326" s="7" t="s">
        <v>723</v>
      </c>
      <c r="ECB326" s="7" t="s">
        <v>723</v>
      </c>
      <c r="ECC326" s="7" t="s">
        <v>723</v>
      </c>
      <c r="ECD326" s="7" t="s">
        <v>723</v>
      </c>
      <c r="ECE326" s="7" t="s">
        <v>723</v>
      </c>
      <c r="ECF326" s="7" t="s">
        <v>723</v>
      </c>
      <c r="ECG326" s="7" t="s">
        <v>723</v>
      </c>
      <c r="ECH326" s="7" t="s">
        <v>723</v>
      </c>
      <c r="ECI326" s="7" t="s">
        <v>723</v>
      </c>
      <c r="ECJ326" s="7" t="s">
        <v>723</v>
      </c>
      <c r="ECK326" s="7" t="s">
        <v>723</v>
      </c>
      <c r="ECL326" s="7" t="s">
        <v>723</v>
      </c>
      <c r="ECM326" s="7" t="s">
        <v>723</v>
      </c>
      <c r="ECN326" s="7" t="s">
        <v>723</v>
      </c>
      <c r="ECO326" s="7" t="s">
        <v>723</v>
      </c>
      <c r="ECP326" s="7" t="s">
        <v>723</v>
      </c>
      <c r="ECQ326" s="7" t="s">
        <v>723</v>
      </c>
      <c r="ECR326" s="7" t="s">
        <v>723</v>
      </c>
      <c r="ECS326" s="7" t="s">
        <v>723</v>
      </c>
      <c r="ECT326" s="7" t="s">
        <v>723</v>
      </c>
      <c r="ECU326" s="7" t="s">
        <v>723</v>
      </c>
      <c r="ECV326" s="7" t="s">
        <v>723</v>
      </c>
      <c r="ECW326" s="7" t="s">
        <v>723</v>
      </c>
      <c r="ECX326" s="7" t="s">
        <v>723</v>
      </c>
      <c r="ECY326" s="7" t="s">
        <v>723</v>
      </c>
      <c r="ECZ326" s="7" t="s">
        <v>723</v>
      </c>
      <c r="EDA326" s="7" t="s">
        <v>723</v>
      </c>
      <c r="EDB326" s="7" t="s">
        <v>723</v>
      </c>
      <c r="EDC326" s="7" t="s">
        <v>723</v>
      </c>
      <c r="EDD326" s="7" t="s">
        <v>723</v>
      </c>
      <c r="EDE326" s="7" t="s">
        <v>723</v>
      </c>
      <c r="EDF326" s="7" t="s">
        <v>723</v>
      </c>
      <c r="EDG326" s="7" t="s">
        <v>723</v>
      </c>
      <c r="EDH326" s="7" t="s">
        <v>723</v>
      </c>
      <c r="EDI326" s="7" t="s">
        <v>723</v>
      </c>
      <c r="EDJ326" s="7" t="s">
        <v>723</v>
      </c>
      <c r="EDK326" s="7" t="s">
        <v>723</v>
      </c>
      <c r="EDL326" s="7" t="s">
        <v>723</v>
      </c>
      <c r="EDM326" s="7" t="s">
        <v>723</v>
      </c>
      <c r="EDN326" s="7" t="s">
        <v>723</v>
      </c>
      <c r="EDO326" s="7" t="s">
        <v>723</v>
      </c>
      <c r="EDP326" s="7" t="s">
        <v>723</v>
      </c>
      <c r="EDQ326" s="7" t="s">
        <v>723</v>
      </c>
      <c r="EDR326" s="7" t="s">
        <v>723</v>
      </c>
      <c r="EDS326" s="7" t="s">
        <v>723</v>
      </c>
      <c r="EDT326" s="7" t="s">
        <v>723</v>
      </c>
      <c r="EDU326" s="7" t="s">
        <v>723</v>
      </c>
      <c r="EDV326" s="7" t="s">
        <v>723</v>
      </c>
      <c r="EDW326" s="7" t="s">
        <v>723</v>
      </c>
      <c r="EDX326" s="7" t="s">
        <v>723</v>
      </c>
      <c r="EDY326" s="7" t="s">
        <v>723</v>
      </c>
      <c r="EDZ326" s="7" t="s">
        <v>723</v>
      </c>
      <c r="EEA326" s="7" t="s">
        <v>723</v>
      </c>
      <c r="EEB326" s="7" t="s">
        <v>723</v>
      </c>
      <c r="EEC326" s="7" t="s">
        <v>723</v>
      </c>
      <c r="EED326" s="7" t="s">
        <v>723</v>
      </c>
      <c r="EEE326" s="7" t="s">
        <v>723</v>
      </c>
      <c r="EEF326" s="7" t="s">
        <v>723</v>
      </c>
      <c r="EEG326" s="7" t="s">
        <v>723</v>
      </c>
      <c r="EEH326" s="7" t="s">
        <v>723</v>
      </c>
      <c r="EEI326" s="7" t="s">
        <v>723</v>
      </c>
      <c r="EEJ326" s="7" t="s">
        <v>723</v>
      </c>
      <c r="EEK326" s="7" t="s">
        <v>723</v>
      </c>
      <c r="EEL326" s="7" t="s">
        <v>723</v>
      </c>
      <c r="EEM326" s="7" t="s">
        <v>723</v>
      </c>
      <c r="EEN326" s="7" t="s">
        <v>723</v>
      </c>
      <c r="EEO326" s="7" t="s">
        <v>723</v>
      </c>
      <c r="EEP326" s="7" t="s">
        <v>723</v>
      </c>
      <c r="EEQ326" s="7" t="s">
        <v>723</v>
      </c>
      <c r="EER326" s="7" t="s">
        <v>723</v>
      </c>
      <c r="EES326" s="7" t="s">
        <v>723</v>
      </c>
      <c r="EET326" s="7" t="s">
        <v>723</v>
      </c>
      <c r="EEU326" s="7" t="s">
        <v>723</v>
      </c>
      <c r="EEV326" s="7" t="s">
        <v>723</v>
      </c>
      <c r="EEW326" s="7" t="s">
        <v>723</v>
      </c>
      <c r="EEX326" s="7" t="s">
        <v>723</v>
      </c>
      <c r="EEY326" s="7" t="s">
        <v>723</v>
      </c>
      <c r="EEZ326" s="7" t="s">
        <v>723</v>
      </c>
      <c r="EFA326" s="7" t="s">
        <v>723</v>
      </c>
      <c r="EFB326" s="7" t="s">
        <v>723</v>
      </c>
      <c r="EFC326" s="7" t="s">
        <v>723</v>
      </c>
      <c r="EFD326" s="7" t="s">
        <v>723</v>
      </c>
      <c r="EFE326" s="7" t="s">
        <v>723</v>
      </c>
      <c r="EFF326" s="7" t="s">
        <v>723</v>
      </c>
      <c r="EFG326" s="7" t="s">
        <v>723</v>
      </c>
      <c r="EFH326" s="7" t="s">
        <v>723</v>
      </c>
      <c r="EFI326" s="7" t="s">
        <v>723</v>
      </c>
      <c r="EFJ326" s="7" t="s">
        <v>723</v>
      </c>
      <c r="EFK326" s="7" t="s">
        <v>723</v>
      </c>
      <c r="EFL326" s="7" t="s">
        <v>723</v>
      </c>
      <c r="EFM326" s="7" t="s">
        <v>723</v>
      </c>
      <c r="EFN326" s="7" t="s">
        <v>723</v>
      </c>
      <c r="EFO326" s="7" t="s">
        <v>723</v>
      </c>
      <c r="EFP326" s="7" t="s">
        <v>723</v>
      </c>
      <c r="EFQ326" s="7" t="s">
        <v>723</v>
      </c>
      <c r="EFR326" s="7" t="s">
        <v>723</v>
      </c>
      <c r="EFS326" s="7" t="s">
        <v>723</v>
      </c>
      <c r="EFT326" s="7" t="s">
        <v>723</v>
      </c>
      <c r="EFU326" s="7" t="s">
        <v>723</v>
      </c>
      <c r="EFV326" s="7" t="s">
        <v>723</v>
      </c>
      <c r="EFW326" s="7" t="s">
        <v>723</v>
      </c>
      <c r="EFX326" s="7" t="s">
        <v>723</v>
      </c>
      <c r="EFY326" s="7" t="s">
        <v>723</v>
      </c>
      <c r="EFZ326" s="7" t="s">
        <v>723</v>
      </c>
      <c r="EGA326" s="7" t="s">
        <v>723</v>
      </c>
      <c r="EGB326" s="7" t="s">
        <v>723</v>
      </c>
      <c r="EGC326" s="7" t="s">
        <v>723</v>
      </c>
      <c r="EGD326" s="7" t="s">
        <v>723</v>
      </c>
      <c r="EGE326" s="7" t="s">
        <v>723</v>
      </c>
      <c r="EGF326" s="7" t="s">
        <v>723</v>
      </c>
      <c r="EGG326" s="7" t="s">
        <v>723</v>
      </c>
      <c r="EGH326" s="7" t="s">
        <v>723</v>
      </c>
      <c r="EGI326" s="7" t="s">
        <v>723</v>
      </c>
      <c r="EGJ326" s="7" t="s">
        <v>723</v>
      </c>
      <c r="EGK326" s="7" t="s">
        <v>723</v>
      </c>
      <c r="EGL326" s="7" t="s">
        <v>723</v>
      </c>
      <c r="EGM326" s="7" t="s">
        <v>723</v>
      </c>
      <c r="EGN326" s="7" t="s">
        <v>723</v>
      </c>
      <c r="EGO326" s="7" t="s">
        <v>723</v>
      </c>
      <c r="EGP326" s="7" t="s">
        <v>723</v>
      </c>
      <c r="EGQ326" s="7" t="s">
        <v>723</v>
      </c>
      <c r="EGR326" s="7" t="s">
        <v>723</v>
      </c>
      <c r="EGS326" s="7" t="s">
        <v>723</v>
      </c>
      <c r="EGT326" s="7" t="s">
        <v>723</v>
      </c>
      <c r="EGU326" s="7" t="s">
        <v>723</v>
      </c>
      <c r="EGV326" s="7" t="s">
        <v>723</v>
      </c>
      <c r="EGW326" s="7" t="s">
        <v>723</v>
      </c>
      <c r="EGX326" s="7" t="s">
        <v>723</v>
      </c>
      <c r="EGY326" s="7" t="s">
        <v>723</v>
      </c>
      <c r="EGZ326" s="7" t="s">
        <v>723</v>
      </c>
      <c r="EHA326" s="7" t="s">
        <v>723</v>
      </c>
      <c r="EHB326" s="7" t="s">
        <v>723</v>
      </c>
      <c r="EHC326" s="7" t="s">
        <v>723</v>
      </c>
      <c r="EHD326" s="7" t="s">
        <v>723</v>
      </c>
      <c r="EHE326" s="7" t="s">
        <v>723</v>
      </c>
      <c r="EHF326" s="7" t="s">
        <v>723</v>
      </c>
      <c r="EHG326" s="7" t="s">
        <v>723</v>
      </c>
      <c r="EHH326" s="7" t="s">
        <v>723</v>
      </c>
      <c r="EHI326" s="7" t="s">
        <v>723</v>
      </c>
      <c r="EHJ326" s="7" t="s">
        <v>723</v>
      </c>
      <c r="EHK326" s="7" t="s">
        <v>723</v>
      </c>
      <c r="EHL326" s="7" t="s">
        <v>723</v>
      </c>
      <c r="EHM326" s="7" t="s">
        <v>723</v>
      </c>
      <c r="EHN326" s="7" t="s">
        <v>723</v>
      </c>
      <c r="EHO326" s="7" t="s">
        <v>723</v>
      </c>
      <c r="EHP326" s="7" t="s">
        <v>723</v>
      </c>
      <c r="EHQ326" s="7" t="s">
        <v>723</v>
      </c>
      <c r="EHR326" s="7" t="s">
        <v>723</v>
      </c>
      <c r="EHS326" s="7" t="s">
        <v>723</v>
      </c>
      <c r="EHT326" s="7" t="s">
        <v>723</v>
      </c>
      <c r="EHU326" s="7" t="s">
        <v>723</v>
      </c>
      <c r="EHV326" s="7" t="s">
        <v>723</v>
      </c>
      <c r="EHW326" s="7" t="s">
        <v>723</v>
      </c>
      <c r="EHX326" s="7" t="s">
        <v>723</v>
      </c>
      <c r="EHY326" s="7" t="s">
        <v>723</v>
      </c>
      <c r="EHZ326" s="7" t="s">
        <v>723</v>
      </c>
      <c r="EIA326" s="7" t="s">
        <v>723</v>
      </c>
      <c r="EIB326" s="7" t="s">
        <v>723</v>
      </c>
      <c r="EIC326" s="7" t="s">
        <v>723</v>
      </c>
      <c r="EID326" s="7" t="s">
        <v>723</v>
      </c>
      <c r="EIE326" s="7" t="s">
        <v>723</v>
      </c>
      <c r="EIF326" s="7" t="s">
        <v>723</v>
      </c>
      <c r="EIG326" s="7" t="s">
        <v>723</v>
      </c>
      <c r="EIH326" s="7" t="s">
        <v>723</v>
      </c>
      <c r="EII326" s="7" t="s">
        <v>723</v>
      </c>
      <c r="EIJ326" s="7" t="s">
        <v>723</v>
      </c>
      <c r="EIK326" s="7" t="s">
        <v>723</v>
      </c>
      <c r="EIL326" s="7" t="s">
        <v>723</v>
      </c>
      <c r="EIM326" s="7" t="s">
        <v>723</v>
      </c>
      <c r="EIN326" s="7" t="s">
        <v>723</v>
      </c>
      <c r="EIO326" s="7" t="s">
        <v>723</v>
      </c>
      <c r="EIP326" s="7" t="s">
        <v>723</v>
      </c>
      <c r="EIQ326" s="7" t="s">
        <v>723</v>
      </c>
      <c r="EIR326" s="7" t="s">
        <v>723</v>
      </c>
      <c r="EIS326" s="7" t="s">
        <v>723</v>
      </c>
      <c r="EIT326" s="7" t="s">
        <v>723</v>
      </c>
      <c r="EIU326" s="7" t="s">
        <v>723</v>
      </c>
      <c r="EIV326" s="7" t="s">
        <v>723</v>
      </c>
      <c r="EIW326" s="7" t="s">
        <v>723</v>
      </c>
      <c r="EIX326" s="7" t="s">
        <v>723</v>
      </c>
      <c r="EIY326" s="7" t="s">
        <v>723</v>
      </c>
      <c r="EIZ326" s="7" t="s">
        <v>723</v>
      </c>
      <c r="EJA326" s="7" t="s">
        <v>723</v>
      </c>
      <c r="EJB326" s="7" t="s">
        <v>723</v>
      </c>
      <c r="EJC326" s="7" t="s">
        <v>723</v>
      </c>
      <c r="EJD326" s="7" t="s">
        <v>723</v>
      </c>
      <c r="EJE326" s="7" t="s">
        <v>723</v>
      </c>
      <c r="EJF326" s="7" t="s">
        <v>723</v>
      </c>
      <c r="EJG326" s="7" t="s">
        <v>723</v>
      </c>
      <c r="EJH326" s="7" t="s">
        <v>723</v>
      </c>
      <c r="EJI326" s="7" t="s">
        <v>723</v>
      </c>
      <c r="EJJ326" s="7" t="s">
        <v>723</v>
      </c>
      <c r="EJK326" s="7" t="s">
        <v>723</v>
      </c>
      <c r="EJL326" s="7" t="s">
        <v>723</v>
      </c>
      <c r="EJM326" s="7" t="s">
        <v>723</v>
      </c>
      <c r="EJN326" s="7" t="s">
        <v>723</v>
      </c>
      <c r="EJO326" s="7" t="s">
        <v>723</v>
      </c>
      <c r="EJP326" s="7" t="s">
        <v>723</v>
      </c>
      <c r="EJQ326" s="7" t="s">
        <v>723</v>
      </c>
      <c r="EJR326" s="7" t="s">
        <v>723</v>
      </c>
      <c r="EJS326" s="7" t="s">
        <v>723</v>
      </c>
      <c r="EJT326" s="7" t="s">
        <v>723</v>
      </c>
      <c r="EJU326" s="7" t="s">
        <v>723</v>
      </c>
      <c r="EJV326" s="7" t="s">
        <v>723</v>
      </c>
      <c r="EJW326" s="7" t="s">
        <v>723</v>
      </c>
      <c r="EJX326" s="7" t="s">
        <v>723</v>
      </c>
      <c r="EJY326" s="7" t="s">
        <v>723</v>
      </c>
      <c r="EJZ326" s="7" t="s">
        <v>723</v>
      </c>
      <c r="EKA326" s="7" t="s">
        <v>723</v>
      </c>
      <c r="EKB326" s="7" t="s">
        <v>723</v>
      </c>
      <c r="EKC326" s="7" t="s">
        <v>723</v>
      </c>
      <c r="EKD326" s="7" t="s">
        <v>723</v>
      </c>
      <c r="EKE326" s="7" t="s">
        <v>723</v>
      </c>
      <c r="EKF326" s="7" t="s">
        <v>723</v>
      </c>
      <c r="EKG326" s="7" t="s">
        <v>723</v>
      </c>
      <c r="EKH326" s="7" t="s">
        <v>723</v>
      </c>
      <c r="EKI326" s="7" t="s">
        <v>723</v>
      </c>
      <c r="EKJ326" s="7" t="s">
        <v>723</v>
      </c>
      <c r="EKK326" s="7" t="s">
        <v>723</v>
      </c>
      <c r="EKL326" s="7" t="s">
        <v>723</v>
      </c>
      <c r="EKM326" s="7" t="s">
        <v>723</v>
      </c>
      <c r="EKN326" s="7" t="s">
        <v>723</v>
      </c>
      <c r="EKO326" s="7" t="s">
        <v>723</v>
      </c>
      <c r="EKP326" s="7" t="s">
        <v>723</v>
      </c>
      <c r="EKQ326" s="7" t="s">
        <v>723</v>
      </c>
      <c r="EKR326" s="7" t="s">
        <v>723</v>
      </c>
      <c r="EKS326" s="7" t="s">
        <v>723</v>
      </c>
      <c r="EKT326" s="7" t="s">
        <v>723</v>
      </c>
      <c r="EKU326" s="7" t="s">
        <v>723</v>
      </c>
      <c r="EKV326" s="7" t="s">
        <v>723</v>
      </c>
      <c r="EKW326" s="7" t="s">
        <v>723</v>
      </c>
      <c r="EKX326" s="7" t="s">
        <v>723</v>
      </c>
      <c r="EKY326" s="7" t="s">
        <v>723</v>
      </c>
      <c r="EKZ326" s="7" t="s">
        <v>723</v>
      </c>
      <c r="ELA326" s="7" t="s">
        <v>723</v>
      </c>
      <c r="ELB326" s="7" t="s">
        <v>723</v>
      </c>
      <c r="ELC326" s="7" t="s">
        <v>723</v>
      </c>
      <c r="ELD326" s="7" t="s">
        <v>723</v>
      </c>
      <c r="ELE326" s="7" t="s">
        <v>723</v>
      </c>
      <c r="ELF326" s="7" t="s">
        <v>723</v>
      </c>
      <c r="ELG326" s="7" t="s">
        <v>723</v>
      </c>
      <c r="ELH326" s="7" t="s">
        <v>723</v>
      </c>
      <c r="ELI326" s="7" t="s">
        <v>723</v>
      </c>
      <c r="ELJ326" s="7" t="s">
        <v>723</v>
      </c>
      <c r="ELK326" s="7" t="s">
        <v>723</v>
      </c>
      <c r="ELL326" s="7" t="s">
        <v>723</v>
      </c>
      <c r="ELM326" s="7" t="s">
        <v>723</v>
      </c>
      <c r="ELN326" s="7" t="s">
        <v>723</v>
      </c>
      <c r="ELO326" s="7" t="s">
        <v>723</v>
      </c>
      <c r="ELP326" s="7" t="s">
        <v>723</v>
      </c>
      <c r="ELQ326" s="7" t="s">
        <v>723</v>
      </c>
      <c r="ELR326" s="7" t="s">
        <v>723</v>
      </c>
      <c r="ELS326" s="7" t="s">
        <v>723</v>
      </c>
      <c r="ELT326" s="7" t="s">
        <v>723</v>
      </c>
      <c r="ELU326" s="7" t="s">
        <v>723</v>
      </c>
      <c r="ELV326" s="7" t="s">
        <v>723</v>
      </c>
      <c r="ELW326" s="7" t="s">
        <v>723</v>
      </c>
      <c r="ELX326" s="7" t="s">
        <v>723</v>
      </c>
      <c r="ELY326" s="7" t="s">
        <v>723</v>
      </c>
      <c r="ELZ326" s="7" t="s">
        <v>723</v>
      </c>
      <c r="EMA326" s="7" t="s">
        <v>723</v>
      </c>
      <c r="EMB326" s="7" t="s">
        <v>723</v>
      </c>
      <c r="EMC326" s="7" t="s">
        <v>723</v>
      </c>
      <c r="EMD326" s="7" t="s">
        <v>723</v>
      </c>
      <c r="EME326" s="7" t="s">
        <v>723</v>
      </c>
      <c r="EMF326" s="7" t="s">
        <v>723</v>
      </c>
      <c r="EMG326" s="7" t="s">
        <v>723</v>
      </c>
      <c r="EMH326" s="7" t="s">
        <v>723</v>
      </c>
      <c r="EMI326" s="7" t="s">
        <v>723</v>
      </c>
      <c r="EMJ326" s="7" t="s">
        <v>723</v>
      </c>
      <c r="EMK326" s="7" t="s">
        <v>723</v>
      </c>
      <c r="EML326" s="7" t="s">
        <v>723</v>
      </c>
      <c r="EMM326" s="7" t="s">
        <v>723</v>
      </c>
      <c r="EMN326" s="7" t="s">
        <v>723</v>
      </c>
      <c r="EMO326" s="7" t="s">
        <v>723</v>
      </c>
      <c r="EMP326" s="7" t="s">
        <v>723</v>
      </c>
      <c r="EMQ326" s="7" t="s">
        <v>723</v>
      </c>
      <c r="EMR326" s="7" t="s">
        <v>723</v>
      </c>
      <c r="EMS326" s="7" t="s">
        <v>723</v>
      </c>
      <c r="EMT326" s="7" t="s">
        <v>723</v>
      </c>
      <c r="EMU326" s="7" t="s">
        <v>723</v>
      </c>
      <c r="EMV326" s="7" t="s">
        <v>723</v>
      </c>
      <c r="EMW326" s="7" t="s">
        <v>723</v>
      </c>
      <c r="EMX326" s="7" t="s">
        <v>723</v>
      </c>
      <c r="EMY326" s="7" t="s">
        <v>723</v>
      </c>
      <c r="EMZ326" s="7" t="s">
        <v>723</v>
      </c>
      <c r="ENA326" s="7" t="s">
        <v>723</v>
      </c>
      <c r="ENB326" s="7" t="s">
        <v>723</v>
      </c>
      <c r="ENC326" s="7" t="s">
        <v>723</v>
      </c>
      <c r="END326" s="7" t="s">
        <v>723</v>
      </c>
      <c r="ENE326" s="7" t="s">
        <v>723</v>
      </c>
      <c r="ENF326" s="7" t="s">
        <v>723</v>
      </c>
      <c r="ENG326" s="7" t="s">
        <v>723</v>
      </c>
      <c r="ENH326" s="7" t="s">
        <v>723</v>
      </c>
      <c r="ENI326" s="7" t="s">
        <v>723</v>
      </c>
      <c r="ENJ326" s="7" t="s">
        <v>723</v>
      </c>
      <c r="ENK326" s="7" t="s">
        <v>723</v>
      </c>
      <c r="ENL326" s="7" t="s">
        <v>723</v>
      </c>
      <c r="ENM326" s="7" t="s">
        <v>723</v>
      </c>
      <c r="ENN326" s="7" t="s">
        <v>723</v>
      </c>
      <c r="ENO326" s="7" t="s">
        <v>723</v>
      </c>
      <c r="ENP326" s="7" t="s">
        <v>723</v>
      </c>
      <c r="ENQ326" s="7" t="s">
        <v>723</v>
      </c>
      <c r="ENR326" s="7" t="s">
        <v>723</v>
      </c>
      <c r="ENS326" s="7" t="s">
        <v>723</v>
      </c>
      <c r="ENT326" s="7" t="s">
        <v>723</v>
      </c>
      <c r="ENU326" s="7" t="s">
        <v>723</v>
      </c>
      <c r="ENV326" s="7" t="s">
        <v>723</v>
      </c>
      <c r="ENW326" s="7" t="s">
        <v>723</v>
      </c>
      <c r="ENX326" s="7" t="s">
        <v>723</v>
      </c>
      <c r="ENY326" s="7" t="s">
        <v>723</v>
      </c>
      <c r="ENZ326" s="7" t="s">
        <v>723</v>
      </c>
      <c r="EOA326" s="7" t="s">
        <v>723</v>
      </c>
      <c r="EOB326" s="7" t="s">
        <v>723</v>
      </c>
      <c r="EOC326" s="7" t="s">
        <v>723</v>
      </c>
      <c r="EOD326" s="7" t="s">
        <v>723</v>
      </c>
      <c r="EOE326" s="7" t="s">
        <v>723</v>
      </c>
      <c r="EOF326" s="7" t="s">
        <v>723</v>
      </c>
      <c r="EOG326" s="7" t="s">
        <v>723</v>
      </c>
      <c r="EOH326" s="7" t="s">
        <v>723</v>
      </c>
      <c r="EOI326" s="7" t="s">
        <v>723</v>
      </c>
      <c r="EOJ326" s="7" t="s">
        <v>723</v>
      </c>
      <c r="EOK326" s="7" t="s">
        <v>723</v>
      </c>
      <c r="EOL326" s="7" t="s">
        <v>723</v>
      </c>
      <c r="EOM326" s="7" t="s">
        <v>723</v>
      </c>
      <c r="EON326" s="7" t="s">
        <v>723</v>
      </c>
      <c r="EOO326" s="7" t="s">
        <v>723</v>
      </c>
      <c r="EOP326" s="7" t="s">
        <v>723</v>
      </c>
      <c r="EOQ326" s="7" t="s">
        <v>723</v>
      </c>
      <c r="EOR326" s="7" t="s">
        <v>723</v>
      </c>
      <c r="EOS326" s="7" t="s">
        <v>723</v>
      </c>
      <c r="EOT326" s="7" t="s">
        <v>723</v>
      </c>
      <c r="EOU326" s="7" t="s">
        <v>723</v>
      </c>
      <c r="EOV326" s="7" t="s">
        <v>723</v>
      </c>
      <c r="EOW326" s="7" t="s">
        <v>723</v>
      </c>
      <c r="EOX326" s="7" t="s">
        <v>723</v>
      </c>
      <c r="EOY326" s="7" t="s">
        <v>723</v>
      </c>
      <c r="EOZ326" s="7" t="s">
        <v>723</v>
      </c>
      <c r="EPA326" s="7" t="s">
        <v>723</v>
      </c>
      <c r="EPB326" s="7" t="s">
        <v>723</v>
      </c>
      <c r="EPC326" s="7" t="s">
        <v>723</v>
      </c>
      <c r="EPD326" s="7" t="s">
        <v>723</v>
      </c>
      <c r="EPE326" s="7" t="s">
        <v>723</v>
      </c>
      <c r="EPF326" s="7" t="s">
        <v>723</v>
      </c>
      <c r="EPG326" s="7" t="s">
        <v>723</v>
      </c>
      <c r="EPH326" s="7" t="s">
        <v>723</v>
      </c>
      <c r="EPI326" s="7" t="s">
        <v>723</v>
      </c>
      <c r="EPJ326" s="7" t="s">
        <v>723</v>
      </c>
      <c r="EPK326" s="7" t="s">
        <v>723</v>
      </c>
      <c r="EPL326" s="7" t="s">
        <v>723</v>
      </c>
      <c r="EPM326" s="7" t="s">
        <v>723</v>
      </c>
      <c r="EPN326" s="7" t="s">
        <v>723</v>
      </c>
      <c r="EPO326" s="7" t="s">
        <v>723</v>
      </c>
      <c r="EPP326" s="7" t="s">
        <v>723</v>
      </c>
      <c r="EPQ326" s="7" t="s">
        <v>723</v>
      </c>
      <c r="EPR326" s="7" t="s">
        <v>723</v>
      </c>
      <c r="EPS326" s="7" t="s">
        <v>723</v>
      </c>
      <c r="EPT326" s="7" t="s">
        <v>723</v>
      </c>
      <c r="EPU326" s="7" t="s">
        <v>723</v>
      </c>
      <c r="EPV326" s="7" t="s">
        <v>723</v>
      </c>
      <c r="EPW326" s="7" t="s">
        <v>723</v>
      </c>
      <c r="EPX326" s="7" t="s">
        <v>723</v>
      </c>
      <c r="EPY326" s="7" t="s">
        <v>723</v>
      </c>
      <c r="EPZ326" s="7" t="s">
        <v>723</v>
      </c>
      <c r="EQA326" s="7" t="s">
        <v>723</v>
      </c>
      <c r="EQB326" s="7" t="s">
        <v>723</v>
      </c>
      <c r="EQC326" s="7" t="s">
        <v>723</v>
      </c>
      <c r="EQD326" s="7" t="s">
        <v>723</v>
      </c>
      <c r="EQE326" s="7" t="s">
        <v>723</v>
      </c>
      <c r="EQF326" s="7" t="s">
        <v>723</v>
      </c>
      <c r="EQG326" s="7" t="s">
        <v>723</v>
      </c>
      <c r="EQH326" s="7" t="s">
        <v>723</v>
      </c>
      <c r="EQI326" s="7" t="s">
        <v>723</v>
      </c>
      <c r="EQJ326" s="7" t="s">
        <v>723</v>
      </c>
      <c r="EQK326" s="7" t="s">
        <v>723</v>
      </c>
      <c r="EQL326" s="7" t="s">
        <v>723</v>
      </c>
      <c r="EQM326" s="7" t="s">
        <v>723</v>
      </c>
      <c r="EQN326" s="7" t="s">
        <v>723</v>
      </c>
      <c r="EQO326" s="7" t="s">
        <v>723</v>
      </c>
      <c r="EQP326" s="7" t="s">
        <v>723</v>
      </c>
      <c r="EQQ326" s="7" t="s">
        <v>723</v>
      </c>
      <c r="EQR326" s="7" t="s">
        <v>723</v>
      </c>
      <c r="EQS326" s="7" t="s">
        <v>723</v>
      </c>
      <c r="EQT326" s="7" t="s">
        <v>723</v>
      </c>
      <c r="EQU326" s="7" t="s">
        <v>723</v>
      </c>
      <c r="EQV326" s="7" t="s">
        <v>723</v>
      </c>
      <c r="EQW326" s="7" t="s">
        <v>723</v>
      </c>
      <c r="EQX326" s="7" t="s">
        <v>723</v>
      </c>
      <c r="EQY326" s="7" t="s">
        <v>723</v>
      </c>
      <c r="EQZ326" s="7" t="s">
        <v>723</v>
      </c>
      <c r="ERA326" s="7" t="s">
        <v>723</v>
      </c>
      <c r="ERB326" s="7" t="s">
        <v>723</v>
      </c>
      <c r="ERC326" s="7" t="s">
        <v>723</v>
      </c>
      <c r="ERD326" s="7" t="s">
        <v>723</v>
      </c>
      <c r="ERE326" s="7" t="s">
        <v>723</v>
      </c>
      <c r="ERF326" s="7" t="s">
        <v>723</v>
      </c>
      <c r="ERG326" s="7" t="s">
        <v>723</v>
      </c>
      <c r="ERH326" s="7" t="s">
        <v>723</v>
      </c>
      <c r="ERI326" s="7" t="s">
        <v>723</v>
      </c>
      <c r="ERJ326" s="7" t="s">
        <v>723</v>
      </c>
      <c r="ERK326" s="7" t="s">
        <v>723</v>
      </c>
      <c r="ERL326" s="7" t="s">
        <v>723</v>
      </c>
      <c r="ERM326" s="7" t="s">
        <v>723</v>
      </c>
      <c r="ERN326" s="7" t="s">
        <v>723</v>
      </c>
      <c r="ERO326" s="7" t="s">
        <v>723</v>
      </c>
      <c r="ERP326" s="7" t="s">
        <v>723</v>
      </c>
      <c r="ERQ326" s="7" t="s">
        <v>723</v>
      </c>
      <c r="ERR326" s="7" t="s">
        <v>723</v>
      </c>
      <c r="ERS326" s="7" t="s">
        <v>723</v>
      </c>
      <c r="ERT326" s="7" t="s">
        <v>723</v>
      </c>
      <c r="ERU326" s="7" t="s">
        <v>723</v>
      </c>
      <c r="ERV326" s="7" t="s">
        <v>723</v>
      </c>
      <c r="ERW326" s="7" t="s">
        <v>723</v>
      </c>
      <c r="ERX326" s="7" t="s">
        <v>723</v>
      </c>
      <c r="ERY326" s="7" t="s">
        <v>723</v>
      </c>
      <c r="ERZ326" s="7" t="s">
        <v>723</v>
      </c>
      <c r="ESA326" s="7" t="s">
        <v>723</v>
      </c>
      <c r="ESB326" s="7" t="s">
        <v>723</v>
      </c>
      <c r="ESC326" s="7" t="s">
        <v>723</v>
      </c>
      <c r="ESD326" s="7" t="s">
        <v>723</v>
      </c>
      <c r="ESE326" s="7" t="s">
        <v>723</v>
      </c>
      <c r="ESF326" s="7" t="s">
        <v>723</v>
      </c>
      <c r="ESG326" s="7" t="s">
        <v>723</v>
      </c>
      <c r="ESH326" s="7" t="s">
        <v>723</v>
      </c>
      <c r="ESI326" s="7" t="s">
        <v>723</v>
      </c>
      <c r="ESJ326" s="7" t="s">
        <v>723</v>
      </c>
      <c r="ESK326" s="7" t="s">
        <v>723</v>
      </c>
      <c r="ESL326" s="7" t="s">
        <v>723</v>
      </c>
      <c r="ESM326" s="7" t="s">
        <v>723</v>
      </c>
      <c r="ESN326" s="7" t="s">
        <v>723</v>
      </c>
      <c r="ESO326" s="7" t="s">
        <v>723</v>
      </c>
      <c r="ESP326" s="7" t="s">
        <v>723</v>
      </c>
      <c r="ESQ326" s="7" t="s">
        <v>723</v>
      </c>
      <c r="ESR326" s="7" t="s">
        <v>723</v>
      </c>
      <c r="ESS326" s="7" t="s">
        <v>723</v>
      </c>
      <c r="EST326" s="7" t="s">
        <v>723</v>
      </c>
      <c r="ESU326" s="7" t="s">
        <v>723</v>
      </c>
      <c r="ESV326" s="7" t="s">
        <v>723</v>
      </c>
      <c r="ESW326" s="7" t="s">
        <v>723</v>
      </c>
      <c r="ESX326" s="7" t="s">
        <v>723</v>
      </c>
      <c r="ESY326" s="7" t="s">
        <v>723</v>
      </c>
      <c r="ESZ326" s="7" t="s">
        <v>723</v>
      </c>
      <c r="ETA326" s="7" t="s">
        <v>723</v>
      </c>
      <c r="ETB326" s="7" t="s">
        <v>723</v>
      </c>
      <c r="ETC326" s="7" t="s">
        <v>723</v>
      </c>
      <c r="ETD326" s="7" t="s">
        <v>723</v>
      </c>
      <c r="ETE326" s="7" t="s">
        <v>723</v>
      </c>
      <c r="ETF326" s="7" t="s">
        <v>723</v>
      </c>
      <c r="ETG326" s="7" t="s">
        <v>723</v>
      </c>
      <c r="ETH326" s="7" t="s">
        <v>723</v>
      </c>
      <c r="ETI326" s="7" t="s">
        <v>723</v>
      </c>
      <c r="ETJ326" s="7" t="s">
        <v>723</v>
      </c>
      <c r="ETK326" s="7" t="s">
        <v>723</v>
      </c>
      <c r="ETL326" s="7" t="s">
        <v>723</v>
      </c>
      <c r="ETM326" s="7" t="s">
        <v>723</v>
      </c>
      <c r="ETN326" s="7" t="s">
        <v>723</v>
      </c>
      <c r="ETO326" s="7" t="s">
        <v>723</v>
      </c>
      <c r="ETP326" s="7" t="s">
        <v>723</v>
      </c>
      <c r="ETQ326" s="7" t="s">
        <v>723</v>
      </c>
      <c r="ETR326" s="7" t="s">
        <v>723</v>
      </c>
      <c r="ETS326" s="7" t="s">
        <v>723</v>
      </c>
      <c r="ETT326" s="7" t="s">
        <v>723</v>
      </c>
      <c r="ETU326" s="7" t="s">
        <v>723</v>
      </c>
      <c r="ETV326" s="7" t="s">
        <v>723</v>
      </c>
      <c r="ETW326" s="7" t="s">
        <v>723</v>
      </c>
      <c r="ETX326" s="7" t="s">
        <v>723</v>
      </c>
      <c r="ETY326" s="7" t="s">
        <v>723</v>
      </c>
      <c r="ETZ326" s="7" t="s">
        <v>723</v>
      </c>
      <c r="EUA326" s="7" t="s">
        <v>723</v>
      </c>
      <c r="EUB326" s="7" t="s">
        <v>723</v>
      </c>
      <c r="EUC326" s="7" t="s">
        <v>723</v>
      </c>
      <c r="EUD326" s="7" t="s">
        <v>723</v>
      </c>
      <c r="EUE326" s="7" t="s">
        <v>723</v>
      </c>
      <c r="EUF326" s="7" t="s">
        <v>723</v>
      </c>
      <c r="EUG326" s="7" t="s">
        <v>723</v>
      </c>
      <c r="EUH326" s="7" t="s">
        <v>723</v>
      </c>
      <c r="EUI326" s="7" t="s">
        <v>723</v>
      </c>
      <c r="EUJ326" s="7" t="s">
        <v>723</v>
      </c>
      <c r="EUK326" s="7" t="s">
        <v>723</v>
      </c>
      <c r="EUL326" s="7" t="s">
        <v>723</v>
      </c>
      <c r="EUM326" s="7" t="s">
        <v>723</v>
      </c>
      <c r="EUN326" s="7" t="s">
        <v>723</v>
      </c>
      <c r="EUO326" s="7" t="s">
        <v>723</v>
      </c>
      <c r="EUP326" s="7" t="s">
        <v>723</v>
      </c>
      <c r="EUQ326" s="7" t="s">
        <v>723</v>
      </c>
      <c r="EUR326" s="7" t="s">
        <v>723</v>
      </c>
      <c r="EUS326" s="7" t="s">
        <v>723</v>
      </c>
      <c r="EUT326" s="7" t="s">
        <v>723</v>
      </c>
      <c r="EUU326" s="7" t="s">
        <v>723</v>
      </c>
      <c r="EUV326" s="7" t="s">
        <v>723</v>
      </c>
      <c r="EUW326" s="7" t="s">
        <v>723</v>
      </c>
      <c r="EUX326" s="7" t="s">
        <v>723</v>
      </c>
      <c r="EUY326" s="7" t="s">
        <v>723</v>
      </c>
      <c r="EUZ326" s="7" t="s">
        <v>723</v>
      </c>
      <c r="EVA326" s="7" t="s">
        <v>723</v>
      </c>
      <c r="EVB326" s="7" t="s">
        <v>723</v>
      </c>
      <c r="EVC326" s="7" t="s">
        <v>723</v>
      </c>
      <c r="EVD326" s="7" t="s">
        <v>723</v>
      </c>
      <c r="EVE326" s="7" t="s">
        <v>723</v>
      </c>
      <c r="EVF326" s="7" t="s">
        <v>723</v>
      </c>
      <c r="EVG326" s="7" t="s">
        <v>723</v>
      </c>
      <c r="EVH326" s="7" t="s">
        <v>723</v>
      </c>
      <c r="EVI326" s="7" t="s">
        <v>723</v>
      </c>
      <c r="EVJ326" s="7" t="s">
        <v>723</v>
      </c>
      <c r="EVK326" s="7" t="s">
        <v>723</v>
      </c>
      <c r="EVL326" s="7" t="s">
        <v>723</v>
      </c>
      <c r="EVM326" s="7" t="s">
        <v>723</v>
      </c>
      <c r="EVN326" s="7" t="s">
        <v>723</v>
      </c>
      <c r="EVO326" s="7" t="s">
        <v>723</v>
      </c>
      <c r="EVP326" s="7" t="s">
        <v>723</v>
      </c>
      <c r="EVQ326" s="7" t="s">
        <v>723</v>
      </c>
      <c r="EVR326" s="7" t="s">
        <v>723</v>
      </c>
      <c r="EVS326" s="7" t="s">
        <v>723</v>
      </c>
      <c r="EVT326" s="7" t="s">
        <v>723</v>
      </c>
      <c r="EVU326" s="7" t="s">
        <v>723</v>
      </c>
      <c r="EVV326" s="7" t="s">
        <v>723</v>
      </c>
      <c r="EVW326" s="7" t="s">
        <v>723</v>
      </c>
      <c r="EVX326" s="7" t="s">
        <v>723</v>
      </c>
      <c r="EVY326" s="7" t="s">
        <v>723</v>
      </c>
      <c r="EVZ326" s="7" t="s">
        <v>723</v>
      </c>
      <c r="EWA326" s="7" t="s">
        <v>723</v>
      </c>
      <c r="EWB326" s="7" t="s">
        <v>723</v>
      </c>
      <c r="EWC326" s="7" t="s">
        <v>723</v>
      </c>
      <c r="EWD326" s="7" t="s">
        <v>723</v>
      </c>
      <c r="EWE326" s="7" t="s">
        <v>723</v>
      </c>
      <c r="EWF326" s="7" t="s">
        <v>723</v>
      </c>
      <c r="EWG326" s="7" t="s">
        <v>723</v>
      </c>
      <c r="EWH326" s="7" t="s">
        <v>723</v>
      </c>
      <c r="EWI326" s="7" t="s">
        <v>723</v>
      </c>
      <c r="EWJ326" s="7" t="s">
        <v>723</v>
      </c>
      <c r="EWK326" s="7" t="s">
        <v>723</v>
      </c>
      <c r="EWL326" s="7" t="s">
        <v>723</v>
      </c>
      <c r="EWM326" s="7" t="s">
        <v>723</v>
      </c>
      <c r="EWN326" s="7" t="s">
        <v>723</v>
      </c>
      <c r="EWO326" s="7" t="s">
        <v>723</v>
      </c>
      <c r="EWP326" s="7" t="s">
        <v>723</v>
      </c>
      <c r="EWQ326" s="7" t="s">
        <v>723</v>
      </c>
      <c r="EWR326" s="7" t="s">
        <v>723</v>
      </c>
      <c r="EWS326" s="7" t="s">
        <v>723</v>
      </c>
      <c r="EWT326" s="7" t="s">
        <v>723</v>
      </c>
      <c r="EWU326" s="7" t="s">
        <v>723</v>
      </c>
      <c r="EWV326" s="7" t="s">
        <v>723</v>
      </c>
      <c r="EWW326" s="7" t="s">
        <v>723</v>
      </c>
      <c r="EWX326" s="7" t="s">
        <v>723</v>
      </c>
      <c r="EWY326" s="7" t="s">
        <v>723</v>
      </c>
      <c r="EWZ326" s="7" t="s">
        <v>723</v>
      </c>
      <c r="EXA326" s="7" t="s">
        <v>723</v>
      </c>
      <c r="EXB326" s="7" t="s">
        <v>723</v>
      </c>
      <c r="EXC326" s="7" t="s">
        <v>723</v>
      </c>
      <c r="EXD326" s="7" t="s">
        <v>723</v>
      </c>
      <c r="EXE326" s="7" t="s">
        <v>723</v>
      </c>
      <c r="EXF326" s="7" t="s">
        <v>723</v>
      </c>
      <c r="EXG326" s="7" t="s">
        <v>723</v>
      </c>
      <c r="EXH326" s="7" t="s">
        <v>723</v>
      </c>
      <c r="EXI326" s="7" t="s">
        <v>723</v>
      </c>
      <c r="EXJ326" s="7" t="s">
        <v>723</v>
      </c>
      <c r="EXK326" s="7" t="s">
        <v>723</v>
      </c>
      <c r="EXL326" s="7" t="s">
        <v>723</v>
      </c>
      <c r="EXM326" s="7" t="s">
        <v>723</v>
      </c>
      <c r="EXN326" s="7" t="s">
        <v>723</v>
      </c>
      <c r="EXO326" s="7" t="s">
        <v>723</v>
      </c>
      <c r="EXP326" s="7" t="s">
        <v>723</v>
      </c>
      <c r="EXQ326" s="7" t="s">
        <v>723</v>
      </c>
      <c r="EXR326" s="7" t="s">
        <v>723</v>
      </c>
      <c r="EXS326" s="7" t="s">
        <v>723</v>
      </c>
      <c r="EXT326" s="7" t="s">
        <v>723</v>
      </c>
      <c r="EXU326" s="7" t="s">
        <v>723</v>
      </c>
      <c r="EXV326" s="7" t="s">
        <v>723</v>
      </c>
      <c r="EXW326" s="7" t="s">
        <v>723</v>
      </c>
      <c r="EXX326" s="7" t="s">
        <v>723</v>
      </c>
      <c r="EXY326" s="7" t="s">
        <v>723</v>
      </c>
      <c r="EXZ326" s="7" t="s">
        <v>723</v>
      </c>
      <c r="EYA326" s="7" t="s">
        <v>723</v>
      </c>
      <c r="EYB326" s="7" t="s">
        <v>723</v>
      </c>
      <c r="EYC326" s="7" t="s">
        <v>723</v>
      </c>
      <c r="EYD326" s="7" t="s">
        <v>723</v>
      </c>
      <c r="EYE326" s="7" t="s">
        <v>723</v>
      </c>
      <c r="EYF326" s="7" t="s">
        <v>723</v>
      </c>
      <c r="EYG326" s="7" t="s">
        <v>723</v>
      </c>
      <c r="EYH326" s="7" t="s">
        <v>723</v>
      </c>
      <c r="EYI326" s="7" t="s">
        <v>723</v>
      </c>
      <c r="EYJ326" s="7" t="s">
        <v>723</v>
      </c>
      <c r="EYK326" s="7" t="s">
        <v>723</v>
      </c>
      <c r="EYL326" s="7" t="s">
        <v>723</v>
      </c>
      <c r="EYM326" s="7" t="s">
        <v>723</v>
      </c>
      <c r="EYN326" s="7" t="s">
        <v>723</v>
      </c>
      <c r="EYO326" s="7" t="s">
        <v>723</v>
      </c>
      <c r="EYP326" s="7" t="s">
        <v>723</v>
      </c>
      <c r="EYQ326" s="7" t="s">
        <v>723</v>
      </c>
      <c r="EYR326" s="7" t="s">
        <v>723</v>
      </c>
      <c r="EYS326" s="7" t="s">
        <v>723</v>
      </c>
      <c r="EYT326" s="7" t="s">
        <v>723</v>
      </c>
      <c r="EYU326" s="7" t="s">
        <v>723</v>
      </c>
      <c r="EYV326" s="7" t="s">
        <v>723</v>
      </c>
      <c r="EYW326" s="7" t="s">
        <v>723</v>
      </c>
      <c r="EYX326" s="7" t="s">
        <v>723</v>
      </c>
      <c r="EYY326" s="7" t="s">
        <v>723</v>
      </c>
      <c r="EYZ326" s="7" t="s">
        <v>723</v>
      </c>
      <c r="EZA326" s="7" t="s">
        <v>723</v>
      </c>
      <c r="EZB326" s="7" t="s">
        <v>723</v>
      </c>
      <c r="EZC326" s="7" t="s">
        <v>723</v>
      </c>
      <c r="EZD326" s="7" t="s">
        <v>723</v>
      </c>
      <c r="EZE326" s="7" t="s">
        <v>723</v>
      </c>
      <c r="EZF326" s="7" t="s">
        <v>723</v>
      </c>
      <c r="EZG326" s="7" t="s">
        <v>723</v>
      </c>
      <c r="EZH326" s="7" t="s">
        <v>723</v>
      </c>
      <c r="EZI326" s="7" t="s">
        <v>723</v>
      </c>
      <c r="EZJ326" s="7" t="s">
        <v>723</v>
      </c>
      <c r="EZK326" s="7" t="s">
        <v>723</v>
      </c>
      <c r="EZL326" s="7" t="s">
        <v>723</v>
      </c>
      <c r="EZM326" s="7" t="s">
        <v>723</v>
      </c>
      <c r="EZN326" s="7" t="s">
        <v>723</v>
      </c>
      <c r="EZO326" s="7" t="s">
        <v>723</v>
      </c>
      <c r="EZP326" s="7" t="s">
        <v>723</v>
      </c>
      <c r="EZQ326" s="7" t="s">
        <v>723</v>
      </c>
      <c r="EZR326" s="7" t="s">
        <v>723</v>
      </c>
      <c r="EZS326" s="7" t="s">
        <v>723</v>
      </c>
      <c r="EZT326" s="7" t="s">
        <v>723</v>
      </c>
      <c r="EZU326" s="7" t="s">
        <v>723</v>
      </c>
      <c r="EZV326" s="7" t="s">
        <v>723</v>
      </c>
      <c r="EZW326" s="7" t="s">
        <v>723</v>
      </c>
      <c r="EZX326" s="7" t="s">
        <v>723</v>
      </c>
      <c r="EZY326" s="7" t="s">
        <v>723</v>
      </c>
      <c r="EZZ326" s="7" t="s">
        <v>723</v>
      </c>
      <c r="FAA326" s="7" t="s">
        <v>723</v>
      </c>
      <c r="FAB326" s="7" t="s">
        <v>723</v>
      </c>
      <c r="FAC326" s="7" t="s">
        <v>723</v>
      </c>
      <c r="FAD326" s="7" t="s">
        <v>723</v>
      </c>
      <c r="FAE326" s="7" t="s">
        <v>723</v>
      </c>
      <c r="FAF326" s="7" t="s">
        <v>723</v>
      </c>
      <c r="FAG326" s="7" t="s">
        <v>723</v>
      </c>
      <c r="FAH326" s="7" t="s">
        <v>723</v>
      </c>
      <c r="FAI326" s="7" t="s">
        <v>723</v>
      </c>
      <c r="FAJ326" s="7" t="s">
        <v>723</v>
      </c>
      <c r="FAK326" s="7" t="s">
        <v>723</v>
      </c>
      <c r="FAL326" s="7" t="s">
        <v>723</v>
      </c>
      <c r="FAM326" s="7" t="s">
        <v>723</v>
      </c>
      <c r="FAN326" s="7" t="s">
        <v>723</v>
      </c>
      <c r="FAO326" s="7" t="s">
        <v>723</v>
      </c>
      <c r="FAP326" s="7" t="s">
        <v>723</v>
      </c>
      <c r="FAQ326" s="7" t="s">
        <v>723</v>
      </c>
      <c r="FAR326" s="7" t="s">
        <v>723</v>
      </c>
      <c r="FAS326" s="7" t="s">
        <v>723</v>
      </c>
      <c r="FAT326" s="7" t="s">
        <v>723</v>
      </c>
      <c r="FAU326" s="7" t="s">
        <v>723</v>
      </c>
      <c r="FAV326" s="7" t="s">
        <v>723</v>
      </c>
      <c r="FAW326" s="7" t="s">
        <v>723</v>
      </c>
      <c r="FAX326" s="7" t="s">
        <v>723</v>
      </c>
      <c r="FAY326" s="7" t="s">
        <v>723</v>
      </c>
      <c r="FAZ326" s="7" t="s">
        <v>723</v>
      </c>
      <c r="FBA326" s="7" t="s">
        <v>723</v>
      </c>
      <c r="FBB326" s="7" t="s">
        <v>723</v>
      </c>
      <c r="FBC326" s="7" t="s">
        <v>723</v>
      </c>
      <c r="FBD326" s="7" t="s">
        <v>723</v>
      </c>
      <c r="FBE326" s="7" t="s">
        <v>723</v>
      </c>
      <c r="FBF326" s="7" t="s">
        <v>723</v>
      </c>
      <c r="FBG326" s="7" t="s">
        <v>723</v>
      </c>
      <c r="FBH326" s="7" t="s">
        <v>723</v>
      </c>
      <c r="FBI326" s="7" t="s">
        <v>723</v>
      </c>
      <c r="FBJ326" s="7" t="s">
        <v>723</v>
      </c>
      <c r="FBK326" s="7" t="s">
        <v>723</v>
      </c>
      <c r="FBL326" s="7" t="s">
        <v>723</v>
      </c>
      <c r="FBM326" s="7" t="s">
        <v>723</v>
      </c>
      <c r="FBN326" s="7" t="s">
        <v>723</v>
      </c>
      <c r="FBO326" s="7" t="s">
        <v>723</v>
      </c>
      <c r="FBP326" s="7" t="s">
        <v>723</v>
      </c>
      <c r="FBQ326" s="7" t="s">
        <v>723</v>
      </c>
      <c r="FBR326" s="7" t="s">
        <v>723</v>
      </c>
      <c r="FBS326" s="7" t="s">
        <v>723</v>
      </c>
      <c r="FBT326" s="7" t="s">
        <v>723</v>
      </c>
      <c r="FBU326" s="7" t="s">
        <v>723</v>
      </c>
      <c r="FBV326" s="7" t="s">
        <v>723</v>
      </c>
      <c r="FBW326" s="7" t="s">
        <v>723</v>
      </c>
      <c r="FBX326" s="7" t="s">
        <v>723</v>
      </c>
      <c r="FBY326" s="7" t="s">
        <v>723</v>
      </c>
      <c r="FBZ326" s="7" t="s">
        <v>723</v>
      </c>
      <c r="FCA326" s="7" t="s">
        <v>723</v>
      </c>
      <c r="FCB326" s="7" t="s">
        <v>723</v>
      </c>
      <c r="FCC326" s="7" t="s">
        <v>723</v>
      </c>
      <c r="FCD326" s="7" t="s">
        <v>723</v>
      </c>
      <c r="FCE326" s="7" t="s">
        <v>723</v>
      </c>
      <c r="FCF326" s="7" t="s">
        <v>723</v>
      </c>
      <c r="FCG326" s="7" t="s">
        <v>723</v>
      </c>
      <c r="FCH326" s="7" t="s">
        <v>723</v>
      </c>
      <c r="FCI326" s="7" t="s">
        <v>723</v>
      </c>
      <c r="FCJ326" s="7" t="s">
        <v>723</v>
      </c>
      <c r="FCK326" s="7" t="s">
        <v>723</v>
      </c>
      <c r="FCL326" s="7" t="s">
        <v>723</v>
      </c>
      <c r="FCM326" s="7" t="s">
        <v>723</v>
      </c>
      <c r="FCN326" s="7" t="s">
        <v>723</v>
      </c>
      <c r="FCO326" s="7" t="s">
        <v>723</v>
      </c>
      <c r="FCP326" s="7" t="s">
        <v>723</v>
      </c>
      <c r="FCQ326" s="7" t="s">
        <v>723</v>
      </c>
      <c r="FCR326" s="7" t="s">
        <v>723</v>
      </c>
      <c r="FCS326" s="7" t="s">
        <v>723</v>
      </c>
      <c r="FCT326" s="7" t="s">
        <v>723</v>
      </c>
      <c r="FCU326" s="7" t="s">
        <v>723</v>
      </c>
      <c r="FCV326" s="7" t="s">
        <v>723</v>
      </c>
      <c r="FCW326" s="7" t="s">
        <v>723</v>
      </c>
      <c r="FCX326" s="7" t="s">
        <v>723</v>
      </c>
      <c r="FCY326" s="7" t="s">
        <v>723</v>
      </c>
      <c r="FCZ326" s="7" t="s">
        <v>723</v>
      </c>
      <c r="FDA326" s="7" t="s">
        <v>723</v>
      </c>
      <c r="FDB326" s="7" t="s">
        <v>723</v>
      </c>
      <c r="FDC326" s="7" t="s">
        <v>723</v>
      </c>
      <c r="FDD326" s="7" t="s">
        <v>723</v>
      </c>
      <c r="FDE326" s="7" t="s">
        <v>723</v>
      </c>
      <c r="FDF326" s="7" t="s">
        <v>723</v>
      </c>
      <c r="FDG326" s="7" t="s">
        <v>723</v>
      </c>
      <c r="FDH326" s="7" t="s">
        <v>723</v>
      </c>
      <c r="FDI326" s="7" t="s">
        <v>723</v>
      </c>
      <c r="FDJ326" s="7" t="s">
        <v>723</v>
      </c>
      <c r="FDK326" s="7" t="s">
        <v>723</v>
      </c>
      <c r="FDL326" s="7" t="s">
        <v>723</v>
      </c>
      <c r="FDM326" s="7" t="s">
        <v>723</v>
      </c>
      <c r="FDN326" s="7" t="s">
        <v>723</v>
      </c>
      <c r="FDO326" s="7" t="s">
        <v>723</v>
      </c>
      <c r="FDP326" s="7" t="s">
        <v>723</v>
      </c>
      <c r="FDQ326" s="7" t="s">
        <v>723</v>
      </c>
      <c r="FDR326" s="7" t="s">
        <v>723</v>
      </c>
      <c r="FDS326" s="7" t="s">
        <v>723</v>
      </c>
      <c r="FDT326" s="7" t="s">
        <v>723</v>
      </c>
      <c r="FDU326" s="7" t="s">
        <v>723</v>
      </c>
      <c r="FDV326" s="7" t="s">
        <v>723</v>
      </c>
      <c r="FDW326" s="7" t="s">
        <v>723</v>
      </c>
      <c r="FDX326" s="7" t="s">
        <v>723</v>
      </c>
      <c r="FDY326" s="7" t="s">
        <v>723</v>
      </c>
      <c r="FDZ326" s="7" t="s">
        <v>723</v>
      </c>
      <c r="FEA326" s="7" t="s">
        <v>723</v>
      </c>
      <c r="FEB326" s="7" t="s">
        <v>723</v>
      </c>
      <c r="FEC326" s="7" t="s">
        <v>723</v>
      </c>
      <c r="FED326" s="7" t="s">
        <v>723</v>
      </c>
      <c r="FEE326" s="7" t="s">
        <v>723</v>
      </c>
      <c r="FEF326" s="7" t="s">
        <v>723</v>
      </c>
      <c r="FEG326" s="7" t="s">
        <v>723</v>
      </c>
      <c r="FEH326" s="7" t="s">
        <v>723</v>
      </c>
      <c r="FEI326" s="7" t="s">
        <v>723</v>
      </c>
      <c r="FEJ326" s="7" t="s">
        <v>723</v>
      </c>
      <c r="FEK326" s="7" t="s">
        <v>723</v>
      </c>
      <c r="FEL326" s="7" t="s">
        <v>723</v>
      </c>
      <c r="FEM326" s="7" t="s">
        <v>723</v>
      </c>
      <c r="FEN326" s="7" t="s">
        <v>723</v>
      </c>
      <c r="FEO326" s="7" t="s">
        <v>723</v>
      </c>
      <c r="FEP326" s="7" t="s">
        <v>723</v>
      </c>
      <c r="FEQ326" s="7" t="s">
        <v>723</v>
      </c>
      <c r="FER326" s="7" t="s">
        <v>723</v>
      </c>
      <c r="FES326" s="7" t="s">
        <v>723</v>
      </c>
      <c r="FET326" s="7" t="s">
        <v>723</v>
      </c>
      <c r="FEU326" s="7" t="s">
        <v>723</v>
      </c>
      <c r="FEV326" s="7" t="s">
        <v>723</v>
      </c>
      <c r="FEW326" s="7" t="s">
        <v>723</v>
      </c>
      <c r="FEX326" s="7" t="s">
        <v>723</v>
      </c>
      <c r="FEY326" s="7" t="s">
        <v>723</v>
      </c>
      <c r="FEZ326" s="7" t="s">
        <v>723</v>
      </c>
      <c r="FFA326" s="7" t="s">
        <v>723</v>
      </c>
      <c r="FFB326" s="7" t="s">
        <v>723</v>
      </c>
      <c r="FFC326" s="7" t="s">
        <v>723</v>
      </c>
      <c r="FFD326" s="7" t="s">
        <v>723</v>
      </c>
      <c r="FFE326" s="7" t="s">
        <v>723</v>
      </c>
      <c r="FFF326" s="7" t="s">
        <v>723</v>
      </c>
      <c r="FFG326" s="7" t="s">
        <v>723</v>
      </c>
      <c r="FFH326" s="7" t="s">
        <v>723</v>
      </c>
      <c r="FFI326" s="7" t="s">
        <v>723</v>
      </c>
      <c r="FFJ326" s="7" t="s">
        <v>723</v>
      </c>
      <c r="FFK326" s="7" t="s">
        <v>723</v>
      </c>
      <c r="FFL326" s="7" t="s">
        <v>723</v>
      </c>
      <c r="FFM326" s="7" t="s">
        <v>723</v>
      </c>
      <c r="FFN326" s="7" t="s">
        <v>723</v>
      </c>
      <c r="FFO326" s="7" t="s">
        <v>723</v>
      </c>
      <c r="FFP326" s="7" t="s">
        <v>723</v>
      </c>
      <c r="FFQ326" s="7" t="s">
        <v>723</v>
      </c>
      <c r="FFR326" s="7" t="s">
        <v>723</v>
      </c>
      <c r="FFS326" s="7" t="s">
        <v>723</v>
      </c>
      <c r="FFT326" s="7" t="s">
        <v>723</v>
      </c>
      <c r="FFU326" s="7" t="s">
        <v>723</v>
      </c>
      <c r="FFV326" s="7" t="s">
        <v>723</v>
      </c>
      <c r="FFW326" s="7" t="s">
        <v>723</v>
      </c>
      <c r="FFX326" s="7" t="s">
        <v>723</v>
      </c>
      <c r="FFY326" s="7" t="s">
        <v>723</v>
      </c>
      <c r="FFZ326" s="7" t="s">
        <v>723</v>
      </c>
      <c r="FGA326" s="7" t="s">
        <v>723</v>
      </c>
      <c r="FGB326" s="7" t="s">
        <v>723</v>
      </c>
      <c r="FGC326" s="7" t="s">
        <v>723</v>
      </c>
      <c r="FGD326" s="7" t="s">
        <v>723</v>
      </c>
      <c r="FGE326" s="7" t="s">
        <v>723</v>
      </c>
      <c r="FGF326" s="7" t="s">
        <v>723</v>
      </c>
      <c r="FGG326" s="7" t="s">
        <v>723</v>
      </c>
      <c r="FGH326" s="7" t="s">
        <v>723</v>
      </c>
      <c r="FGI326" s="7" t="s">
        <v>723</v>
      </c>
      <c r="FGJ326" s="7" t="s">
        <v>723</v>
      </c>
      <c r="FGK326" s="7" t="s">
        <v>723</v>
      </c>
      <c r="FGL326" s="7" t="s">
        <v>723</v>
      </c>
      <c r="FGM326" s="7" t="s">
        <v>723</v>
      </c>
      <c r="FGN326" s="7" t="s">
        <v>723</v>
      </c>
      <c r="FGO326" s="7" t="s">
        <v>723</v>
      </c>
      <c r="FGP326" s="7" t="s">
        <v>723</v>
      </c>
      <c r="FGQ326" s="7" t="s">
        <v>723</v>
      </c>
      <c r="FGR326" s="7" t="s">
        <v>723</v>
      </c>
      <c r="FGS326" s="7" t="s">
        <v>723</v>
      </c>
      <c r="FGT326" s="7" t="s">
        <v>723</v>
      </c>
      <c r="FGU326" s="7" t="s">
        <v>723</v>
      </c>
      <c r="FGV326" s="7" t="s">
        <v>723</v>
      </c>
      <c r="FGW326" s="7" t="s">
        <v>723</v>
      </c>
      <c r="FGX326" s="7" t="s">
        <v>723</v>
      </c>
      <c r="FGY326" s="7" t="s">
        <v>723</v>
      </c>
      <c r="FGZ326" s="7" t="s">
        <v>723</v>
      </c>
      <c r="FHA326" s="7" t="s">
        <v>723</v>
      </c>
      <c r="FHB326" s="7" t="s">
        <v>723</v>
      </c>
      <c r="FHC326" s="7" t="s">
        <v>723</v>
      </c>
      <c r="FHD326" s="7" t="s">
        <v>723</v>
      </c>
      <c r="FHE326" s="7" t="s">
        <v>723</v>
      </c>
      <c r="FHF326" s="7" t="s">
        <v>723</v>
      </c>
      <c r="FHG326" s="7" t="s">
        <v>723</v>
      </c>
      <c r="FHH326" s="7" t="s">
        <v>723</v>
      </c>
      <c r="FHI326" s="7" t="s">
        <v>723</v>
      </c>
      <c r="FHJ326" s="7" t="s">
        <v>723</v>
      </c>
      <c r="FHK326" s="7" t="s">
        <v>723</v>
      </c>
      <c r="FHL326" s="7" t="s">
        <v>723</v>
      </c>
      <c r="FHM326" s="7" t="s">
        <v>723</v>
      </c>
      <c r="FHN326" s="7" t="s">
        <v>723</v>
      </c>
      <c r="FHO326" s="7" t="s">
        <v>723</v>
      </c>
      <c r="FHP326" s="7" t="s">
        <v>723</v>
      </c>
      <c r="FHQ326" s="7" t="s">
        <v>723</v>
      </c>
      <c r="FHR326" s="7" t="s">
        <v>723</v>
      </c>
      <c r="FHS326" s="7" t="s">
        <v>723</v>
      </c>
      <c r="FHT326" s="7" t="s">
        <v>723</v>
      </c>
      <c r="FHU326" s="7" t="s">
        <v>723</v>
      </c>
      <c r="FHV326" s="7" t="s">
        <v>723</v>
      </c>
      <c r="FHW326" s="7" t="s">
        <v>723</v>
      </c>
      <c r="FHX326" s="7" t="s">
        <v>723</v>
      </c>
      <c r="FHY326" s="7" t="s">
        <v>723</v>
      </c>
      <c r="FHZ326" s="7" t="s">
        <v>723</v>
      </c>
      <c r="FIA326" s="7" t="s">
        <v>723</v>
      </c>
      <c r="FIB326" s="7" t="s">
        <v>723</v>
      </c>
      <c r="FIC326" s="7" t="s">
        <v>723</v>
      </c>
      <c r="FID326" s="7" t="s">
        <v>723</v>
      </c>
      <c r="FIE326" s="7" t="s">
        <v>723</v>
      </c>
      <c r="FIF326" s="7" t="s">
        <v>723</v>
      </c>
      <c r="FIG326" s="7" t="s">
        <v>723</v>
      </c>
      <c r="FIH326" s="7" t="s">
        <v>723</v>
      </c>
      <c r="FII326" s="7" t="s">
        <v>723</v>
      </c>
      <c r="FIJ326" s="7" t="s">
        <v>723</v>
      </c>
      <c r="FIK326" s="7" t="s">
        <v>723</v>
      </c>
      <c r="FIL326" s="7" t="s">
        <v>723</v>
      </c>
      <c r="FIM326" s="7" t="s">
        <v>723</v>
      </c>
      <c r="FIN326" s="7" t="s">
        <v>723</v>
      </c>
      <c r="FIO326" s="7" t="s">
        <v>723</v>
      </c>
      <c r="FIP326" s="7" t="s">
        <v>723</v>
      </c>
      <c r="FIQ326" s="7" t="s">
        <v>723</v>
      </c>
      <c r="FIR326" s="7" t="s">
        <v>723</v>
      </c>
      <c r="FIS326" s="7" t="s">
        <v>723</v>
      </c>
      <c r="FIT326" s="7" t="s">
        <v>723</v>
      </c>
      <c r="FIU326" s="7" t="s">
        <v>723</v>
      </c>
      <c r="FIV326" s="7" t="s">
        <v>723</v>
      </c>
      <c r="FIW326" s="7" t="s">
        <v>723</v>
      </c>
      <c r="FIX326" s="7" t="s">
        <v>723</v>
      </c>
      <c r="FIY326" s="7" t="s">
        <v>723</v>
      </c>
      <c r="FIZ326" s="7" t="s">
        <v>723</v>
      </c>
      <c r="FJA326" s="7" t="s">
        <v>723</v>
      </c>
      <c r="FJB326" s="7" t="s">
        <v>723</v>
      </c>
      <c r="FJC326" s="7" t="s">
        <v>723</v>
      </c>
      <c r="FJD326" s="7" t="s">
        <v>723</v>
      </c>
      <c r="FJE326" s="7" t="s">
        <v>723</v>
      </c>
      <c r="FJF326" s="7" t="s">
        <v>723</v>
      </c>
      <c r="FJG326" s="7" t="s">
        <v>723</v>
      </c>
      <c r="FJH326" s="7" t="s">
        <v>723</v>
      </c>
      <c r="FJI326" s="7" t="s">
        <v>723</v>
      </c>
      <c r="FJJ326" s="7" t="s">
        <v>723</v>
      </c>
      <c r="FJK326" s="7" t="s">
        <v>723</v>
      </c>
      <c r="FJL326" s="7" t="s">
        <v>723</v>
      </c>
      <c r="FJM326" s="7" t="s">
        <v>723</v>
      </c>
      <c r="FJN326" s="7" t="s">
        <v>723</v>
      </c>
      <c r="FJO326" s="7" t="s">
        <v>723</v>
      </c>
      <c r="FJP326" s="7" t="s">
        <v>723</v>
      </c>
      <c r="FJQ326" s="7" t="s">
        <v>723</v>
      </c>
      <c r="FJR326" s="7" t="s">
        <v>723</v>
      </c>
      <c r="FJS326" s="7" t="s">
        <v>723</v>
      </c>
      <c r="FJT326" s="7" t="s">
        <v>723</v>
      </c>
      <c r="FJU326" s="7" t="s">
        <v>723</v>
      </c>
      <c r="FJV326" s="7" t="s">
        <v>723</v>
      </c>
      <c r="FJW326" s="7" t="s">
        <v>723</v>
      </c>
      <c r="FJX326" s="7" t="s">
        <v>723</v>
      </c>
      <c r="FJY326" s="7" t="s">
        <v>723</v>
      </c>
      <c r="FJZ326" s="7" t="s">
        <v>723</v>
      </c>
      <c r="FKA326" s="7" t="s">
        <v>723</v>
      </c>
      <c r="FKB326" s="7" t="s">
        <v>723</v>
      </c>
      <c r="FKC326" s="7" t="s">
        <v>723</v>
      </c>
      <c r="FKD326" s="7" t="s">
        <v>723</v>
      </c>
      <c r="FKE326" s="7" t="s">
        <v>723</v>
      </c>
      <c r="FKF326" s="7" t="s">
        <v>723</v>
      </c>
      <c r="FKG326" s="7" t="s">
        <v>723</v>
      </c>
      <c r="FKH326" s="7" t="s">
        <v>723</v>
      </c>
      <c r="FKI326" s="7" t="s">
        <v>723</v>
      </c>
      <c r="FKJ326" s="7" t="s">
        <v>723</v>
      </c>
      <c r="FKK326" s="7" t="s">
        <v>723</v>
      </c>
      <c r="FKL326" s="7" t="s">
        <v>723</v>
      </c>
      <c r="FKM326" s="7" t="s">
        <v>723</v>
      </c>
      <c r="FKN326" s="7" t="s">
        <v>723</v>
      </c>
      <c r="FKO326" s="7" t="s">
        <v>723</v>
      </c>
      <c r="FKP326" s="7" t="s">
        <v>723</v>
      </c>
      <c r="FKQ326" s="7" t="s">
        <v>723</v>
      </c>
      <c r="FKR326" s="7" t="s">
        <v>723</v>
      </c>
      <c r="FKS326" s="7" t="s">
        <v>723</v>
      </c>
      <c r="FKT326" s="7" t="s">
        <v>723</v>
      </c>
      <c r="FKU326" s="7" t="s">
        <v>723</v>
      </c>
      <c r="FKV326" s="7" t="s">
        <v>723</v>
      </c>
      <c r="FKW326" s="7" t="s">
        <v>723</v>
      </c>
      <c r="FKX326" s="7" t="s">
        <v>723</v>
      </c>
      <c r="FKY326" s="7" t="s">
        <v>723</v>
      </c>
      <c r="FKZ326" s="7" t="s">
        <v>723</v>
      </c>
      <c r="FLA326" s="7" t="s">
        <v>723</v>
      </c>
      <c r="FLB326" s="7" t="s">
        <v>723</v>
      </c>
      <c r="FLC326" s="7" t="s">
        <v>723</v>
      </c>
      <c r="FLD326" s="7" t="s">
        <v>723</v>
      </c>
      <c r="FLE326" s="7" t="s">
        <v>723</v>
      </c>
      <c r="FLF326" s="7" t="s">
        <v>723</v>
      </c>
      <c r="FLG326" s="7" t="s">
        <v>723</v>
      </c>
      <c r="FLH326" s="7" t="s">
        <v>723</v>
      </c>
      <c r="FLI326" s="7" t="s">
        <v>723</v>
      </c>
      <c r="FLJ326" s="7" t="s">
        <v>723</v>
      </c>
      <c r="FLK326" s="7" t="s">
        <v>723</v>
      </c>
      <c r="FLL326" s="7" t="s">
        <v>723</v>
      </c>
      <c r="FLM326" s="7" t="s">
        <v>723</v>
      </c>
      <c r="FLN326" s="7" t="s">
        <v>723</v>
      </c>
      <c r="FLO326" s="7" t="s">
        <v>723</v>
      </c>
      <c r="FLP326" s="7" t="s">
        <v>723</v>
      </c>
      <c r="FLQ326" s="7" t="s">
        <v>723</v>
      </c>
      <c r="FLR326" s="7" t="s">
        <v>723</v>
      </c>
      <c r="FLS326" s="7" t="s">
        <v>723</v>
      </c>
      <c r="FLT326" s="7" t="s">
        <v>723</v>
      </c>
      <c r="FLU326" s="7" t="s">
        <v>723</v>
      </c>
      <c r="FLV326" s="7" t="s">
        <v>723</v>
      </c>
      <c r="FLW326" s="7" t="s">
        <v>723</v>
      </c>
      <c r="FLX326" s="7" t="s">
        <v>723</v>
      </c>
      <c r="FLY326" s="7" t="s">
        <v>723</v>
      </c>
      <c r="FLZ326" s="7" t="s">
        <v>723</v>
      </c>
      <c r="FMA326" s="7" t="s">
        <v>723</v>
      </c>
      <c r="FMB326" s="7" t="s">
        <v>723</v>
      </c>
      <c r="FMC326" s="7" t="s">
        <v>723</v>
      </c>
      <c r="FMD326" s="7" t="s">
        <v>723</v>
      </c>
      <c r="FME326" s="7" t="s">
        <v>723</v>
      </c>
      <c r="FMF326" s="7" t="s">
        <v>723</v>
      </c>
      <c r="FMG326" s="7" t="s">
        <v>723</v>
      </c>
      <c r="FMH326" s="7" t="s">
        <v>723</v>
      </c>
      <c r="FMI326" s="7" t="s">
        <v>723</v>
      </c>
      <c r="FMJ326" s="7" t="s">
        <v>723</v>
      </c>
      <c r="FMK326" s="7" t="s">
        <v>723</v>
      </c>
      <c r="FML326" s="7" t="s">
        <v>723</v>
      </c>
      <c r="FMM326" s="7" t="s">
        <v>723</v>
      </c>
      <c r="FMN326" s="7" t="s">
        <v>723</v>
      </c>
      <c r="FMO326" s="7" t="s">
        <v>723</v>
      </c>
      <c r="FMP326" s="7" t="s">
        <v>723</v>
      </c>
      <c r="FMQ326" s="7" t="s">
        <v>723</v>
      </c>
      <c r="FMR326" s="7" t="s">
        <v>723</v>
      </c>
      <c r="FMS326" s="7" t="s">
        <v>723</v>
      </c>
      <c r="FMT326" s="7" t="s">
        <v>723</v>
      </c>
      <c r="FMU326" s="7" t="s">
        <v>723</v>
      </c>
      <c r="FMV326" s="7" t="s">
        <v>723</v>
      </c>
      <c r="FMW326" s="7" t="s">
        <v>723</v>
      </c>
      <c r="FMX326" s="7" t="s">
        <v>723</v>
      </c>
      <c r="FMY326" s="7" t="s">
        <v>723</v>
      </c>
      <c r="FMZ326" s="7" t="s">
        <v>723</v>
      </c>
      <c r="FNA326" s="7" t="s">
        <v>723</v>
      </c>
      <c r="FNB326" s="7" t="s">
        <v>723</v>
      </c>
      <c r="FNC326" s="7" t="s">
        <v>723</v>
      </c>
      <c r="FND326" s="7" t="s">
        <v>723</v>
      </c>
      <c r="FNE326" s="7" t="s">
        <v>723</v>
      </c>
      <c r="FNF326" s="7" t="s">
        <v>723</v>
      </c>
      <c r="FNG326" s="7" t="s">
        <v>723</v>
      </c>
      <c r="FNH326" s="7" t="s">
        <v>723</v>
      </c>
      <c r="FNI326" s="7" t="s">
        <v>723</v>
      </c>
      <c r="FNJ326" s="7" t="s">
        <v>723</v>
      </c>
      <c r="FNK326" s="7" t="s">
        <v>723</v>
      </c>
      <c r="FNL326" s="7" t="s">
        <v>723</v>
      </c>
      <c r="FNM326" s="7" t="s">
        <v>723</v>
      </c>
      <c r="FNN326" s="7" t="s">
        <v>723</v>
      </c>
      <c r="FNO326" s="7" t="s">
        <v>723</v>
      </c>
      <c r="FNP326" s="7" t="s">
        <v>723</v>
      </c>
      <c r="FNQ326" s="7" t="s">
        <v>723</v>
      </c>
      <c r="FNR326" s="7" t="s">
        <v>723</v>
      </c>
      <c r="FNS326" s="7" t="s">
        <v>723</v>
      </c>
      <c r="FNT326" s="7" t="s">
        <v>723</v>
      </c>
      <c r="FNU326" s="7" t="s">
        <v>723</v>
      </c>
      <c r="FNV326" s="7" t="s">
        <v>723</v>
      </c>
      <c r="FNW326" s="7" t="s">
        <v>723</v>
      </c>
      <c r="FNX326" s="7" t="s">
        <v>723</v>
      </c>
      <c r="FNY326" s="7" t="s">
        <v>723</v>
      </c>
      <c r="FNZ326" s="7" t="s">
        <v>723</v>
      </c>
      <c r="FOA326" s="7" t="s">
        <v>723</v>
      </c>
      <c r="FOB326" s="7" t="s">
        <v>723</v>
      </c>
      <c r="FOC326" s="7" t="s">
        <v>723</v>
      </c>
      <c r="FOD326" s="7" t="s">
        <v>723</v>
      </c>
      <c r="FOE326" s="7" t="s">
        <v>723</v>
      </c>
      <c r="FOF326" s="7" t="s">
        <v>723</v>
      </c>
      <c r="FOG326" s="7" t="s">
        <v>723</v>
      </c>
      <c r="FOH326" s="7" t="s">
        <v>723</v>
      </c>
      <c r="FOI326" s="7" t="s">
        <v>723</v>
      </c>
      <c r="FOJ326" s="7" t="s">
        <v>723</v>
      </c>
      <c r="FOK326" s="7" t="s">
        <v>723</v>
      </c>
      <c r="FOL326" s="7" t="s">
        <v>723</v>
      </c>
      <c r="FOM326" s="7" t="s">
        <v>723</v>
      </c>
      <c r="FON326" s="7" t="s">
        <v>723</v>
      </c>
      <c r="FOO326" s="7" t="s">
        <v>723</v>
      </c>
      <c r="FOP326" s="7" t="s">
        <v>723</v>
      </c>
      <c r="FOQ326" s="7" t="s">
        <v>723</v>
      </c>
      <c r="FOR326" s="7" t="s">
        <v>723</v>
      </c>
      <c r="FOS326" s="7" t="s">
        <v>723</v>
      </c>
      <c r="FOT326" s="7" t="s">
        <v>723</v>
      </c>
      <c r="FOU326" s="7" t="s">
        <v>723</v>
      </c>
      <c r="FOV326" s="7" t="s">
        <v>723</v>
      </c>
      <c r="FOW326" s="7" t="s">
        <v>723</v>
      </c>
      <c r="FOX326" s="7" t="s">
        <v>723</v>
      </c>
      <c r="FOY326" s="7" t="s">
        <v>723</v>
      </c>
      <c r="FOZ326" s="7" t="s">
        <v>723</v>
      </c>
      <c r="FPA326" s="7" t="s">
        <v>723</v>
      </c>
      <c r="FPB326" s="7" t="s">
        <v>723</v>
      </c>
      <c r="FPC326" s="7" t="s">
        <v>723</v>
      </c>
      <c r="FPD326" s="7" t="s">
        <v>723</v>
      </c>
      <c r="FPE326" s="7" t="s">
        <v>723</v>
      </c>
      <c r="FPF326" s="7" t="s">
        <v>723</v>
      </c>
      <c r="FPG326" s="7" t="s">
        <v>723</v>
      </c>
      <c r="FPH326" s="7" t="s">
        <v>723</v>
      </c>
      <c r="FPI326" s="7" t="s">
        <v>723</v>
      </c>
      <c r="FPJ326" s="7" t="s">
        <v>723</v>
      </c>
      <c r="FPK326" s="7" t="s">
        <v>723</v>
      </c>
      <c r="FPL326" s="7" t="s">
        <v>723</v>
      </c>
      <c r="FPM326" s="7" t="s">
        <v>723</v>
      </c>
      <c r="FPN326" s="7" t="s">
        <v>723</v>
      </c>
      <c r="FPO326" s="7" t="s">
        <v>723</v>
      </c>
      <c r="FPP326" s="7" t="s">
        <v>723</v>
      </c>
      <c r="FPQ326" s="7" t="s">
        <v>723</v>
      </c>
      <c r="FPR326" s="7" t="s">
        <v>723</v>
      </c>
      <c r="FPS326" s="7" t="s">
        <v>723</v>
      </c>
      <c r="FPT326" s="7" t="s">
        <v>723</v>
      </c>
      <c r="FPU326" s="7" t="s">
        <v>723</v>
      </c>
      <c r="FPV326" s="7" t="s">
        <v>723</v>
      </c>
      <c r="FPW326" s="7" t="s">
        <v>723</v>
      </c>
      <c r="FPX326" s="7" t="s">
        <v>723</v>
      </c>
      <c r="FPY326" s="7" t="s">
        <v>723</v>
      </c>
      <c r="FPZ326" s="7" t="s">
        <v>723</v>
      </c>
      <c r="FQA326" s="7" t="s">
        <v>723</v>
      </c>
      <c r="FQB326" s="7" t="s">
        <v>723</v>
      </c>
      <c r="FQC326" s="7" t="s">
        <v>723</v>
      </c>
      <c r="FQD326" s="7" t="s">
        <v>723</v>
      </c>
      <c r="FQE326" s="7" t="s">
        <v>723</v>
      </c>
      <c r="FQF326" s="7" t="s">
        <v>723</v>
      </c>
      <c r="FQG326" s="7" t="s">
        <v>723</v>
      </c>
      <c r="FQH326" s="7" t="s">
        <v>723</v>
      </c>
      <c r="FQI326" s="7" t="s">
        <v>723</v>
      </c>
      <c r="FQJ326" s="7" t="s">
        <v>723</v>
      </c>
      <c r="FQK326" s="7" t="s">
        <v>723</v>
      </c>
      <c r="FQL326" s="7" t="s">
        <v>723</v>
      </c>
      <c r="FQM326" s="7" t="s">
        <v>723</v>
      </c>
      <c r="FQN326" s="7" t="s">
        <v>723</v>
      </c>
      <c r="FQO326" s="7" t="s">
        <v>723</v>
      </c>
      <c r="FQP326" s="7" t="s">
        <v>723</v>
      </c>
      <c r="FQQ326" s="7" t="s">
        <v>723</v>
      </c>
      <c r="FQR326" s="7" t="s">
        <v>723</v>
      </c>
      <c r="FQS326" s="7" t="s">
        <v>723</v>
      </c>
      <c r="FQT326" s="7" t="s">
        <v>723</v>
      </c>
      <c r="FQU326" s="7" t="s">
        <v>723</v>
      </c>
      <c r="FQV326" s="7" t="s">
        <v>723</v>
      </c>
      <c r="FQW326" s="7" t="s">
        <v>723</v>
      </c>
      <c r="FQX326" s="7" t="s">
        <v>723</v>
      </c>
      <c r="FQY326" s="7" t="s">
        <v>723</v>
      </c>
      <c r="FQZ326" s="7" t="s">
        <v>723</v>
      </c>
      <c r="FRA326" s="7" t="s">
        <v>723</v>
      </c>
      <c r="FRB326" s="7" t="s">
        <v>723</v>
      </c>
      <c r="FRC326" s="7" t="s">
        <v>723</v>
      </c>
      <c r="FRD326" s="7" t="s">
        <v>723</v>
      </c>
      <c r="FRE326" s="7" t="s">
        <v>723</v>
      </c>
      <c r="FRF326" s="7" t="s">
        <v>723</v>
      </c>
      <c r="FRG326" s="7" t="s">
        <v>723</v>
      </c>
      <c r="FRH326" s="7" t="s">
        <v>723</v>
      </c>
      <c r="FRI326" s="7" t="s">
        <v>723</v>
      </c>
      <c r="FRJ326" s="7" t="s">
        <v>723</v>
      </c>
      <c r="FRK326" s="7" t="s">
        <v>723</v>
      </c>
      <c r="FRL326" s="7" t="s">
        <v>723</v>
      </c>
      <c r="FRM326" s="7" t="s">
        <v>723</v>
      </c>
      <c r="FRN326" s="7" t="s">
        <v>723</v>
      </c>
      <c r="FRO326" s="7" t="s">
        <v>723</v>
      </c>
      <c r="FRP326" s="7" t="s">
        <v>723</v>
      </c>
      <c r="FRQ326" s="7" t="s">
        <v>723</v>
      </c>
      <c r="FRR326" s="7" t="s">
        <v>723</v>
      </c>
      <c r="FRS326" s="7" t="s">
        <v>723</v>
      </c>
      <c r="FRT326" s="7" t="s">
        <v>723</v>
      </c>
      <c r="FRU326" s="7" t="s">
        <v>723</v>
      </c>
      <c r="FRV326" s="7" t="s">
        <v>723</v>
      </c>
      <c r="FRW326" s="7" t="s">
        <v>723</v>
      </c>
      <c r="FRX326" s="7" t="s">
        <v>723</v>
      </c>
      <c r="FRY326" s="7" t="s">
        <v>723</v>
      </c>
      <c r="FRZ326" s="7" t="s">
        <v>723</v>
      </c>
      <c r="FSA326" s="7" t="s">
        <v>723</v>
      </c>
      <c r="FSB326" s="7" t="s">
        <v>723</v>
      </c>
      <c r="FSC326" s="7" t="s">
        <v>723</v>
      </c>
      <c r="FSD326" s="7" t="s">
        <v>723</v>
      </c>
      <c r="FSE326" s="7" t="s">
        <v>723</v>
      </c>
      <c r="FSF326" s="7" t="s">
        <v>723</v>
      </c>
      <c r="FSG326" s="7" t="s">
        <v>723</v>
      </c>
      <c r="FSH326" s="7" t="s">
        <v>723</v>
      </c>
      <c r="FSI326" s="7" t="s">
        <v>723</v>
      </c>
      <c r="FSJ326" s="7" t="s">
        <v>723</v>
      </c>
      <c r="FSK326" s="7" t="s">
        <v>723</v>
      </c>
      <c r="FSL326" s="7" t="s">
        <v>723</v>
      </c>
      <c r="FSM326" s="7" t="s">
        <v>723</v>
      </c>
      <c r="FSN326" s="7" t="s">
        <v>723</v>
      </c>
      <c r="FSO326" s="7" t="s">
        <v>723</v>
      </c>
      <c r="FSP326" s="7" t="s">
        <v>723</v>
      </c>
      <c r="FSQ326" s="7" t="s">
        <v>723</v>
      </c>
      <c r="FSR326" s="7" t="s">
        <v>723</v>
      </c>
      <c r="FSS326" s="7" t="s">
        <v>723</v>
      </c>
      <c r="FST326" s="7" t="s">
        <v>723</v>
      </c>
      <c r="FSU326" s="7" t="s">
        <v>723</v>
      </c>
      <c r="FSV326" s="7" t="s">
        <v>723</v>
      </c>
      <c r="FSW326" s="7" t="s">
        <v>723</v>
      </c>
      <c r="FSX326" s="7" t="s">
        <v>723</v>
      </c>
      <c r="FSY326" s="7" t="s">
        <v>723</v>
      </c>
      <c r="FSZ326" s="7" t="s">
        <v>723</v>
      </c>
      <c r="FTA326" s="7" t="s">
        <v>723</v>
      </c>
      <c r="FTB326" s="7" t="s">
        <v>723</v>
      </c>
      <c r="FTC326" s="7" t="s">
        <v>723</v>
      </c>
      <c r="FTD326" s="7" t="s">
        <v>723</v>
      </c>
      <c r="FTE326" s="7" t="s">
        <v>723</v>
      </c>
      <c r="FTF326" s="7" t="s">
        <v>723</v>
      </c>
      <c r="FTG326" s="7" t="s">
        <v>723</v>
      </c>
      <c r="FTH326" s="7" t="s">
        <v>723</v>
      </c>
      <c r="FTI326" s="7" t="s">
        <v>723</v>
      </c>
      <c r="FTJ326" s="7" t="s">
        <v>723</v>
      </c>
      <c r="FTK326" s="7" t="s">
        <v>723</v>
      </c>
      <c r="FTL326" s="7" t="s">
        <v>723</v>
      </c>
      <c r="FTM326" s="7" t="s">
        <v>723</v>
      </c>
      <c r="FTN326" s="7" t="s">
        <v>723</v>
      </c>
      <c r="FTO326" s="7" t="s">
        <v>723</v>
      </c>
      <c r="FTP326" s="7" t="s">
        <v>723</v>
      </c>
      <c r="FTQ326" s="7" t="s">
        <v>723</v>
      </c>
      <c r="FTR326" s="7" t="s">
        <v>723</v>
      </c>
      <c r="FTS326" s="7" t="s">
        <v>723</v>
      </c>
      <c r="FTT326" s="7" t="s">
        <v>723</v>
      </c>
      <c r="FTU326" s="7" t="s">
        <v>723</v>
      </c>
      <c r="FTV326" s="7" t="s">
        <v>723</v>
      </c>
      <c r="FTW326" s="7" t="s">
        <v>723</v>
      </c>
      <c r="FTX326" s="7" t="s">
        <v>723</v>
      </c>
      <c r="FTY326" s="7" t="s">
        <v>723</v>
      </c>
      <c r="FTZ326" s="7" t="s">
        <v>723</v>
      </c>
      <c r="FUA326" s="7" t="s">
        <v>723</v>
      </c>
      <c r="FUB326" s="7" t="s">
        <v>723</v>
      </c>
      <c r="FUC326" s="7" t="s">
        <v>723</v>
      </c>
      <c r="FUD326" s="7" t="s">
        <v>723</v>
      </c>
      <c r="FUE326" s="7" t="s">
        <v>723</v>
      </c>
      <c r="FUF326" s="7" t="s">
        <v>723</v>
      </c>
      <c r="FUG326" s="7" t="s">
        <v>723</v>
      </c>
      <c r="FUH326" s="7" t="s">
        <v>723</v>
      </c>
      <c r="FUI326" s="7" t="s">
        <v>723</v>
      </c>
      <c r="FUJ326" s="7" t="s">
        <v>723</v>
      </c>
      <c r="FUK326" s="7" t="s">
        <v>723</v>
      </c>
      <c r="FUL326" s="7" t="s">
        <v>723</v>
      </c>
      <c r="FUM326" s="7" t="s">
        <v>723</v>
      </c>
      <c r="FUN326" s="7" t="s">
        <v>723</v>
      </c>
      <c r="FUO326" s="7" t="s">
        <v>723</v>
      </c>
      <c r="FUP326" s="7" t="s">
        <v>723</v>
      </c>
      <c r="FUQ326" s="7" t="s">
        <v>723</v>
      </c>
      <c r="FUR326" s="7" t="s">
        <v>723</v>
      </c>
      <c r="FUS326" s="7" t="s">
        <v>723</v>
      </c>
      <c r="FUT326" s="7" t="s">
        <v>723</v>
      </c>
      <c r="FUU326" s="7" t="s">
        <v>723</v>
      </c>
      <c r="FUV326" s="7" t="s">
        <v>723</v>
      </c>
      <c r="FUW326" s="7" t="s">
        <v>723</v>
      </c>
      <c r="FUX326" s="7" t="s">
        <v>723</v>
      </c>
      <c r="FUY326" s="7" t="s">
        <v>723</v>
      </c>
      <c r="FUZ326" s="7" t="s">
        <v>723</v>
      </c>
      <c r="FVA326" s="7" t="s">
        <v>723</v>
      </c>
      <c r="FVB326" s="7" t="s">
        <v>723</v>
      </c>
      <c r="FVC326" s="7" t="s">
        <v>723</v>
      </c>
      <c r="FVD326" s="7" t="s">
        <v>723</v>
      </c>
      <c r="FVE326" s="7" t="s">
        <v>723</v>
      </c>
      <c r="FVF326" s="7" t="s">
        <v>723</v>
      </c>
      <c r="FVG326" s="7" t="s">
        <v>723</v>
      </c>
      <c r="FVH326" s="7" t="s">
        <v>723</v>
      </c>
      <c r="FVI326" s="7" t="s">
        <v>723</v>
      </c>
      <c r="FVJ326" s="7" t="s">
        <v>723</v>
      </c>
      <c r="FVK326" s="7" t="s">
        <v>723</v>
      </c>
      <c r="FVL326" s="7" t="s">
        <v>723</v>
      </c>
      <c r="FVM326" s="7" t="s">
        <v>723</v>
      </c>
      <c r="FVN326" s="7" t="s">
        <v>723</v>
      </c>
      <c r="FVO326" s="7" t="s">
        <v>723</v>
      </c>
      <c r="FVP326" s="7" t="s">
        <v>723</v>
      </c>
      <c r="FVQ326" s="7" t="s">
        <v>723</v>
      </c>
      <c r="FVR326" s="7" t="s">
        <v>723</v>
      </c>
      <c r="FVS326" s="7" t="s">
        <v>723</v>
      </c>
      <c r="FVT326" s="7" t="s">
        <v>723</v>
      </c>
      <c r="FVU326" s="7" t="s">
        <v>723</v>
      </c>
      <c r="FVV326" s="7" t="s">
        <v>723</v>
      </c>
      <c r="FVW326" s="7" t="s">
        <v>723</v>
      </c>
      <c r="FVX326" s="7" t="s">
        <v>723</v>
      </c>
      <c r="FVY326" s="7" t="s">
        <v>723</v>
      </c>
      <c r="FVZ326" s="7" t="s">
        <v>723</v>
      </c>
      <c r="FWA326" s="7" t="s">
        <v>723</v>
      </c>
      <c r="FWB326" s="7" t="s">
        <v>723</v>
      </c>
      <c r="FWC326" s="7" t="s">
        <v>723</v>
      </c>
      <c r="FWD326" s="7" t="s">
        <v>723</v>
      </c>
      <c r="FWE326" s="7" t="s">
        <v>723</v>
      </c>
      <c r="FWF326" s="7" t="s">
        <v>723</v>
      </c>
      <c r="FWG326" s="7" t="s">
        <v>723</v>
      </c>
      <c r="FWH326" s="7" t="s">
        <v>723</v>
      </c>
      <c r="FWI326" s="7" t="s">
        <v>723</v>
      </c>
      <c r="FWJ326" s="7" t="s">
        <v>723</v>
      </c>
      <c r="FWK326" s="7" t="s">
        <v>723</v>
      </c>
      <c r="FWL326" s="7" t="s">
        <v>723</v>
      </c>
      <c r="FWM326" s="7" t="s">
        <v>723</v>
      </c>
      <c r="FWN326" s="7" t="s">
        <v>723</v>
      </c>
      <c r="FWO326" s="7" t="s">
        <v>723</v>
      </c>
      <c r="FWP326" s="7" t="s">
        <v>723</v>
      </c>
      <c r="FWQ326" s="7" t="s">
        <v>723</v>
      </c>
      <c r="FWR326" s="7" t="s">
        <v>723</v>
      </c>
      <c r="FWS326" s="7" t="s">
        <v>723</v>
      </c>
      <c r="FWT326" s="7" t="s">
        <v>723</v>
      </c>
      <c r="FWU326" s="7" t="s">
        <v>723</v>
      </c>
      <c r="FWV326" s="7" t="s">
        <v>723</v>
      </c>
      <c r="FWW326" s="7" t="s">
        <v>723</v>
      </c>
      <c r="FWX326" s="7" t="s">
        <v>723</v>
      </c>
      <c r="FWY326" s="7" t="s">
        <v>723</v>
      </c>
      <c r="FWZ326" s="7" t="s">
        <v>723</v>
      </c>
      <c r="FXA326" s="7" t="s">
        <v>723</v>
      </c>
      <c r="FXB326" s="7" t="s">
        <v>723</v>
      </c>
      <c r="FXC326" s="7" t="s">
        <v>723</v>
      </c>
      <c r="FXD326" s="7" t="s">
        <v>723</v>
      </c>
      <c r="FXE326" s="7" t="s">
        <v>723</v>
      </c>
      <c r="FXF326" s="7" t="s">
        <v>723</v>
      </c>
      <c r="FXG326" s="7" t="s">
        <v>723</v>
      </c>
      <c r="FXH326" s="7" t="s">
        <v>723</v>
      </c>
      <c r="FXI326" s="7" t="s">
        <v>723</v>
      </c>
      <c r="FXJ326" s="7" t="s">
        <v>723</v>
      </c>
      <c r="FXK326" s="7" t="s">
        <v>723</v>
      </c>
      <c r="FXL326" s="7" t="s">
        <v>723</v>
      </c>
      <c r="FXM326" s="7" t="s">
        <v>723</v>
      </c>
      <c r="FXN326" s="7" t="s">
        <v>723</v>
      </c>
      <c r="FXO326" s="7" t="s">
        <v>723</v>
      </c>
      <c r="FXP326" s="7" t="s">
        <v>723</v>
      </c>
      <c r="FXQ326" s="7" t="s">
        <v>723</v>
      </c>
      <c r="FXR326" s="7" t="s">
        <v>723</v>
      </c>
      <c r="FXS326" s="7" t="s">
        <v>723</v>
      </c>
      <c r="FXT326" s="7" t="s">
        <v>723</v>
      </c>
      <c r="FXU326" s="7" t="s">
        <v>723</v>
      </c>
      <c r="FXV326" s="7" t="s">
        <v>723</v>
      </c>
      <c r="FXW326" s="7" t="s">
        <v>723</v>
      </c>
      <c r="FXX326" s="7" t="s">
        <v>723</v>
      </c>
      <c r="FXY326" s="7" t="s">
        <v>723</v>
      </c>
      <c r="FXZ326" s="7" t="s">
        <v>723</v>
      </c>
      <c r="FYA326" s="7" t="s">
        <v>723</v>
      </c>
      <c r="FYB326" s="7" t="s">
        <v>723</v>
      </c>
      <c r="FYC326" s="7" t="s">
        <v>723</v>
      </c>
      <c r="FYD326" s="7" t="s">
        <v>723</v>
      </c>
      <c r="FYE326" s="7" t="s">
        <v>723</v>
      </c>
      <c r="FYF326" s="7" t="s">
        <v>723</v>
      </c>
      <c r="FYG326" s="7" t="s">
        <v>723</v>
      </c>
      <c r="FYH326" s="7" t="s">
        <v>723</v>
      </c>
      <c r="FYI326" s="7" t="s">
        <v>723</v>
      </c>
      <c r="FYJ326" s="7" t="s">
        <v>723</v>
      </c>
      <c r="FYK326" s="7" t="s">
        <v>723</v>
      </c>
      <c r="FYL326" s="7" t="s">
        <v>723</v>
      </c>
      <c r="FYM326" s="7" t="s">
        <v>723</v>
      </c>
      <c r="FYN326" s="7" t="s">
        <v>723</v>
      </c>
      <c r="FYO326" s="7" t="s">
        <v>723</v>
      </c>
      <c r="FYP326" s="7" t="s">
        <v>723</v>
      </c>
      <c r="FYQ326" s="7" t="s">
        <v>723</v>
      </c>
      <c r="FYR326" s="7" t="s">
        <v>723</v>
      </c>
      <c r="FYS326" s="7" t="s">
        <v>723</v>
      </c>
      <c r="FYT326" s="7" t="s">
        <v>723</v>
      </c>
      <c r="FYU326" s="7" t="s">
        <v>723</v>
      </c>
      <c r="FYV326" s="7" t="s">
        <v>723</v>
      </c>
      <c r="FYW326" s="7" t="s">
        <v>723</v>
      </c>
      <c r="FYX326" s="7" t="s">
        <v>723</v>
      </c>
      <c r="FYY326" s="7" t="s">
        <v>723</v>
      </c>
      <c r="FYZ326" s="7" t="s">
        <v>723</v>
      </c>
      <c r="FZA326" s="7" t="s">
        <v>723</v>
      </c>
      <c r="FZB326" s="7" t="s">
        <v>723</v>
      </c>
      <c r="FZC326" s="7" t="s">
        <v>723</v>
      </c>
      <c r="FZD326" s="7" t="s">
        <v>723</v>
      </c>
      <c r="FZE326" s="7" t="s">
        <v>723</v>
      </c>
      <c r="FZF326" s="7" t="s">
        <v>723</v>
      </c>
      <c r="FZG326" s="7" t="s">
        <v>723</v>
      </c>
      <c r="FZH326" s="7" t="s">
        <v>723</v>
      </c>
      <c r="FZI326" s="7" t="s">
        <v>723</v>
      </c>
      <c r="FZJ326" s="7" t="s">
        <v>723</v>
      </c>
      <c r="FZK326" s="7" t="s">
        <v>723</v>
      </c>
      <c r="FZL326" s="7" t="s">
        <v>723</v>
      </c>
      <c r="FZM326" s="7" t="s">
        <v>723</v>
      </c>
      <c r="FZN326" s="7" t="s">
        <v>723</v>
      </c>
      <c r="FZO326" s="7" t="s">
        <v>723</v>
      </c>
      <c r="FZP326" s="7" t="s">
        <v>723</v>
      </c>
      <c r="FZQ326" s="7" t="s">
        <v>723</v>
      </c>
      <c r="FZR326" s="7" t="s">
        <v>723</v>
      </c>
      <c r="FZS326" s="7" t="s">
        <v>723</v>
      </c>
      <c r="FZT326" s="7" t="s">
        <v>723</v>
      </c>
      <c r="FZU326" s="7" t="s">
        <v>723</v>
      </c>
      <c r="FZV326" s="7" t="s">
        <v>723</v>
      </c>
      <c r="FZW326" s="7" t="s">
        <v>723</v>
      </c>
      <c r="FZX326" s="7" t="s">
        <v>723</v>
      </c>
      <c r="FZY326" s="7" t="s">
        <v>723</v>
      </c>
      <c r="FZZ326" s="7" t="s">
        <v>723</v>
      </c>
      <c r="GAA326" s="7" t="s">
        <v>723</v>
      </c>
      <c r="GAB326" s="7" t="s">
        <v>723</v>
      </c>
      <c r="GAC326" s="7" t="s">
        <v>723</v>
      </c>
      <c r="GAD326" s="7" t="s">
        <v>723</v>
      </c>
      <c r="GAE326" s="7" t="s">
        <v>723</v>
      </c>
      <c r="GAF326" s="7" t="s">
        <v>723</v>
      </c>
      <c r="GAG326" s="7" t="s">
        <v>723</v>
      </c>
      <c r="GAH326" s="7" t="s">
        <v>723</v>
      </c>
      <c r="GAI326" s="7" t="s">
        <v>723</v>
      </c>
      <c r="GAJ326" s="7" t="s">
        <v>723</v>
      </c>
      <c r="GAK326" s="7" t="s">
        <v>723</v>
      </c>
      <c r="GAL326" s="7" t="s">
        <v>723</v>
      </c>
      <c r="GAM326" s="7" t="s">
        <v>723</v>
      </c>
      <c r="GAN326" s="7" t="s">
        <v>723</v>
      </c>
      <c r="GAO326" s="7" t="s">
        <v>723</v>
      </c>
      <c r="GAP326" s="7" t="s">
        <v>723</v>
      </c>
      <c r="GAQ326" s="7" t="s">
        <v>723</v>
      </c>
      <c r="GAR326" s="7" t="s">
        <v>723</v>
      </c>
      <c r="GAS326" s="7" t="s">
        <v>723</v>
      </c>
      <c r="GAT326" s="7" t="s">
        <v>723</v>
      </c>
      <c r="GAU326" s="7" t="s">
        <v>723</v>
      </c>
      <c r="GAV326" s="7" t="s">
        <v>723</v>
      </c>
      <c r="GAW326" s="7" t="s">
        <v>723</v>
      </c>
      <c r="GAX326" s="7" t="s">
        <v>723</v>
      </c>
      <c r="GAY326" s="7" t="s">
        <v>723</v>
      </c>
      <c r="GAZ326" s="7" t="s">
        <v>723</v>
      </c>
      <c r="GBA326" s="7" t="s">
        <v>723</v>
      </c>
      <c r="GBB326" s="7" t="s">
        <v>723</v>
      </c>
      <c r="GBC326" s="7" t="s">
        <v>723</v>
      </c>
      <c r="GBD326" s="7" t="s">
        <v>723</v>
      </c>
      <c r="GBE326" s="7" t="s">
        <v>723</v>
      </c>
      <c r="GBF326" s="7" t="s">
        <v>723</v>
      </c>
      <c r="GBG326" s="7" t="s">
        <v>723</v>
      </c>
      <c r="GBH326" s="7" t="s">
        <v>723</v>
      </c>
      <c r="GBI326" s="7" t="s">
        <v>723</v>
      </c>
      <c r="GBJ326" s="7" t="s">
        <v>723</v>
      </c>
      <c r="GBK326" s="7" t="s">
        <v>723</v>
      </c>
      <c r="GBL326" s="7" t="s">
        <v>723</v>
      </c>
      <c r="GBM326" s="7" t="s">
        <v>723</v>
      </c>
      <c r="GBN326" s="7" t="s">
        <v>723</v>
      </c>
      <c r="GBO326" s="7" t="s">
        <v>723</v>
      </c>
      <c r="GBP326" s="7" t="s">
        <v>723</v>
      </c>
      <c r="GBQ326" s="7" t="s">
        <v>723</v>
      </c>
      <c r="GBR326" s="7" t="s">
        <v>723</v>
      </c>
      <c r="GBS326" s="7" t="s">
        <v>723</v>
      </c>
      <c r="GBT326" s="7" t="s">
        <v>723</v>
      </c>
      <c r="GBU326" s="7" t="s">
        <v>723</v>
      </c>
      <c r="GBV326" s="7" t="s">
        <v>723</v>
      </c>
      <c r="GBW326" s="7" t="s">
        <v>723</v>
      </c>
      <c r="GBX326" s="7" t="s">
        <v>723</v>
      </c>
      <c r="GBY326" s="7" t="s">
        <v>723</v>
      </c>
      <c r="GBZ326" s="7" t="s">
        <v>723</v>
      </c>
      <c r="GCA326" s="7" t="s">
        <v>723</v>
      </c>
      <c r="GCB326" s="7" t="s">
        <v>723</v>
      </c>
      <c r="GCC326" s="7" t="s">
        <v>723</v>
      </c>
      <c r="GCD326" s="7" t="s">
        <v>723</v>
      </c>
      <c r="GCE326" s="7" t="s">
        <v>723</v>
      </c>
      <c r="GCF326" s="7" t="s">
        <v>723</v>
      </c>
      <c r="GCG326" s="7" t="s">
        <v>723</v>
      </c>
      <c r="GCH326" s="7" t="s">
        <v>723</v>
      </c>
      <c r="GCI326" s="7" t="s">
        <v>723</v>
      </c>
      <c r="GCJ326" s="7" t="s">
        <v>723</v>
      </c>
      <c r="GCK326" s="7" t="s">
        <v>723</v>
      </c>
      <c r="GCL326" s="7" t="s">
        <v>723</v>
      </c>
      <c r="GCM326" s="7" t="s">
        <v>723</v>
      </c>
      <c r="GCN326" s="7" t="s">
        <v>723</v>
      </c>
      <c r="GCO326" s="7" t="s">
        <v>723</v>
      </c>
      <c r="GCP326" s="7" t="s">
        <v>723</v>
      </c>
      <c r="GCQ326" s="7" t="s">
        <v>723</v>
      </c>
      <c r="GCR326" s="7" t="s">
        <v>723</v>
      </c>
      <c r="GCS326" s="7" t="s">
        <v>723</v>
      </c>
      <c r="GCT326" s="7" t="s">
        <v>723</v>
      </c>
      <c r="GCU326" s="7" t="s">
        <v>723</v>
      </c>
      <c r="GCV326" s="7" t="s">
        <v>723</v>
      </c>
      <c r="GCW326" s="7" t="s">
        <v>723</v>
      </c>
      <c r="GCX326" s="7" t="s">
        <v>723</v>
      </c>
      <c r="GCY326" s="7" t="s">
        <v>723</v>
      </c>
      <c r="GCZ326" s="7" t="s">
        <v>723</v>
      </c>
      <c r="GDA326" s="7" t="s">
        <v>723</v>
      </c>
      <c r="GDB326" s="7" t="s">
        <v>723</v>
      </c>
      <c r="GDC326" s="7" t="s">
        <v>723</v>
      </c>
      <c r="GDD326" s="7" t="s">
        <v>723</v>
      </c>
      <c r="GDE326" s="7" t="s">
        <v>723</v>
      </c>
      <c r="GDF326" s="7" t="s">
        <v>723</v>
      </c>
      <c r="GDG326" s="7" t="s">
        <v>723</v>
      </c>
      <c r="GDH326" s="7" t="s">
        <v>723</v>
      </c>
      <c r="GDI326" s="7" t="s">
        <v>723</v>
      </c>
      <c r="GDJ326" s="7" t="s">
        <v>723</v>
      </c>
      <c r="GDK326" s="7" t="s">
        <v>723</v>
      </c>
      <c r="GDL326" s="7" t="s">
        <v>723</v>
      </c>
      <c r="GDM326" s="7" t="s">
        <v>723</v>
      </c>
      <c r="GDN326" s="7" t="s">
        <v>723</v>
      </c>
      <c r="GDO326" s="7" t="s">
        <v>723</v>
      </c>
      <c r="GDP326" s="7" t="s">
        <v>723</v>
      </c>
      <c r="GDQ326" s="7" t="s">
        <v>723</v>
      </c>
      <c r="GDR326" s="7" t="s">
        <v>723</v>
      </c>
      <c r="GDS326" s="7" t="s">
        <v>723</v>
      </c>
      <c r="GDT326" s="7" t="s">
        <v>723</v>
      </c>
      <c r="GDU326" s="7" t="s">
        <v>723</v>
      </c>
      <c r="GDV326" s="7" t="s">
        <v>723</v>
      </c>
      <c r="GDW326" s="7" t="s">
        <v>723</v>
      </c>
      <c r="GDX326" s="7" t="s">
        <v>723</v>
      </c>
      <c r="GDY326" s="7" t="s">
        <v>723</v>
      </c>
      <c r="GDZ326" s="7" t="s">
        <v>723</v>
      </c>
      <c r="GEA326" s="7" t="s">
        <v>723</v>
      </c>
      <c r="GEB326" s="7" t="s">
        <v>723</v>
      </c>
      <c r="GEC326" s="7" t="s">
        <v>723</v>
      </c>
      <c r="GED326" s="7" t="s">
        <v>723</v>
      </c>
      <c r="GEE326" s="7" t="s">
        <v>723</v>
      </c>
      <c r="GEF326" s="7" t="s">
        <v>723</v>
      </c>
      <c r="GEG326" s="7" t="s">
        <v>723</v>
      </c>
      <c r="GEH326" s="7" t="s">
        <v>723</v>
      </c>
      <c r="GEI326" s="7" t="s">
        <v>723</v>
      </c>
      <c r="GEJ326" s="7" t="s">
        <v>723</v>
      </c>
      <c r="GEK326" s="7" t="s">
        <v>723</v>
      </c>
      <c r="GEL326" s="7" t="s">
        <v>723</v>
      </c>
      <c r="GEM326" s="7" t="s">
        <v>723</v>
      </c>
      <c r="GEN326" s="7" t="s">
        <v>723</v>
      </c>
      <c r="GEO326" s="7" t="s">
        <v>723</v>
      </c>
      <c r="GEP326" s="7" t="s">
        <v>723</v>
      </c>
      <c r="GEQ326" s="7" t="s">
        <v>723</v>
      </c>
      <c r="GER326" s="7" t="s">
        <v>723</v>
      </c>
      <c r="GES326" s="7" t="s">
        <v>723</v>
      </c>
      <c r="GET326" s="7" t="s">
        <v>723</v>
      </c>
      <c r="GEU326" s="7" t="s">
        <v>723</v>
      </c>
      <c r="GEV326" s="7" t="s">
        <v>723</v>
      </c>
      <c r="GEW326" s="7" t="s">
        <v>723</v>
      </c>
      <c r="GEX326" s="7" t="s">
        <v>723</v>
      </c>
      <c r="GEY326" s="7" t="s">
        <v>723</v>
      </c>
      <c r="GEZ326" s="7" t="s">
        <v>723</v>
      </c>
      <c r="GFA326" s="7" t="s">
        <v>723</v>
      </c>
      <c r="GFB326" s="7" t="s">
        <v>723</v>
      </c>
      <c r="GFC326" s="7" t="s">
        <v>723</v>
      </c>
      <c r="GFD326" s="7" t="s">
        <v>723</v>
      </c>
      <c r="GFE326" s="7" t="s">
        <v>723</v>
      </c>
      <c r="GFF326" s="7" t="s">
        <v>723</v>
      </c>
      <c r="GFG326" s="7" t="s">
        <v>723</v>
      </c>
      <c r="GFH326" s="7" t="s">
        <v>723</v>
      </c>
      <c r="GFI326" s="7" t="s">
        <v>723</v>
      </c>
      <c r="GFJ326" s="7" t="s">
        <v>723</v>
      </c>
      <c r="GFK326" s="7" t="s">
        <v>723</v>
      </c>
      <c r="GFL326" s="7" t="s">
        <v>723</v>
      </c>
      <c r="GFM326" s="7" t="s">
        <v>723</v>
      </c>
      <c r="GFN326" s="7" t="s">
        <v>723</v>
      </c>
      <c r="GFO326" s="7" t="s">
        <v>723</v>
      </c>
      <c r="GFP326" s="7" t="s">
        <v>723</v>
      </c>
      <c r="GFQ326" s="7" t="s">
        <v>723</v>
      </c>
      <c r="GFR326" s="7" t="s">
        <v>723</v>
      </c>
      <c r="GFS326" s="7" t="s">
        <v>723</v>
      </c>
      <c r="GFT326" s="7" t="s">
        <v>723</v>
      </c>
      <c r="GFU326" s="7" t="s">
        <v>723</v>
      </c>
      <c r="GFV326" s="7" t="s">
        <v>723</v>
      </c>
      <c r="GFW326" s="7" t="s">
        <v>723</v>
      </c>
      <c r="GFX326" s="7" t="s">
        <v>723</v>
      </c>
      <c r="GFY326" s="7" t="s">
        <v>723</v>
      </c>
      <c r="GFZ326" s="7" t="s">
        <v>723</v>
      </c>
      <c r="GGA326" s="7" t="s">
        <v>723</v>
      </c>
      <c r="GGB326" s="7" t="s">
        <v>723</v>
      </c>
      <c r="GGC326" s="7" t="s">
        <v>723</v>
      </c>
      <c r="GGD326" s="7" t="s">
        <v>723</v>
      </c>
      <c r="GGE326" s="7" t="s">
        <v>723</v>
      </c>
      <c r="GGF326" s="7" t="s">
        <v>723</v>
      </c>
      <c r="GGG326" s="7" t="s">
        <v>723</v>
      </c>
      <c r="GGH326" s="7" t="s">
        <v>723</v>
      </c>
      <c r="GGI326" s="7" t="s">
        <v>723</v>
      </c>
      <c r="GGJ326" s="7" t="s">
        <v>723</v>
      </c>
      <c r="GGK326" s="7" t="s">
        <v>723</v>
      </c>
      <c r="GGL326" s="7" t="s">
        <v>723</v>
      </c>
      <c r="GGM326" s="7" t="s">
        <v>723</v>
      </c>
      <c r="GGN326" s="7" t="s">
        <v>723</v>
      </c>
      <c r="GGO326" s="7" t="s">
        <v>723</v>
      </c>
      <c r="GGP326" s="7" t="s">
        <v>723</v>
      </c>
      <c r="GGQ326" s="7" t="s">
        <v>723</v>
      </c>
      <c r="GGR326" s="7" t="s">
        <v>723</v>
      </c>
      <c r="GGS326" s="7" t="s">
        <v>723</v>
      </c>
      <c r="GGT326" s="7" t="s">
        <v>723</v>
      </c>
      <c r="GGU326" s="7" t="s">
        <v>723</v>
      </c>
      <c r="GGV326" s="7" t="s">
        <v>723</v>
      </c>
      <c r="GGW326" s="7" t="s">
        <v>723</v>
      </c>
      <c r="GGX326" s="7" t="s">
        <v>723</v>
      </c>
      <c r="GGY326" s="7" t="s">
        <v>723</v>
      </c>
      <c r="GGZ326" s="7" t="s">
        <v>723</v>
      </c>
      <c r="GHA326" s="7" t="s">
        <v>723</v>
      </c>
      <c r="GHB326" s="7" t="s">
        <v>723</v>
      </c>
      <c r="GHC326" s="7" t="s">
        <v>723</v>
      </c>
      <c r="GHD326" s="7" t="s">
        <v>723</v>
      </c>
      <c r="GHE326" s="7" t="s">
        <v>723</v>
      </c>
      <c r="GHF326" s="7" t="s">
        <v>723</v>
      </c>
      <c r="GHG326" s="7" t="s">
        <v>723</v>
      </c>
      <c r="GHH326" s="7" t="s">
        <v>723</v>
      </c>
      <c r="GHI326" s="7" t="s">
        <v>723</v>
      </c>
      <c r="GHJ326" s="7" t="s">
        <v>723</v>
      </c>
      <c r="GHK326" s="7" t="s">
        <v>723</v>
      </c>
      <c r="GHL326" s="7" t="s">
        <v>723</v>
      </c>
      <c r="GHM326" s="7" t="s">
        <v>723</v>
      </c>
      <c r="GHN326" s="7" t="s">
        <v>723</v>
      </c>
      <c r="GHO326" s="7" t="s">
        <v>723</v>
      </c>
      <c r="GHP326" s="7" t="s">
        <v>723</v>
      </c>
      <c r="GHQ326" s="7" t="s">
        <v>723</v>
      </c>
      <c r="GHR326" s="7" t="s">
        <v>723</v>
      </c>
      <c r="GHS326" s="7" t="s">
        <v>723</v>
      </c>
      <c r="GHT326" s="7" t="s">
        <v>723</v>
      </c>
      <c r="GHU326" s="7" t="s">
        <v>723</v>
      </c>
      <c r="GHV326" s="7" t="s">
        <v>723</v>
      </c>
      <c r="GHW326" s="7" t="s">
        <v>723</v>
      </c>
      <c r="GHX326" s="7" t="s">
        <v>723</v>
      </c>
      <c r="GHY326" s="7" t="s">
        <v>723</v>
      </c>
      <c r="GHZ326" s="7" t="s">
        <v>723</v>
      </c>
      <c r="GIA326" s="7" t="s">
        <v>723</v>
      </c>
      <c r="GIB326" s="7" t="s">
        <v>723</v>
      </c>
      <c r="GIC326" s="7" t="s">
        <v>723</v>
      </c>
      <c r="GID326" s="7" t="s">
        <v>723</v>
      </c>
      <c r="GIE326" s="7" t="s">
        <v>723</v>
      </c>
      <c r="GIF326" s="7" t="s">
        <v>723</v>
      </c>
      <c r="GIG326" s="7" t="s">
        <v>723</v>
      </c>
      <c r="GIH326" s="7" t="s">
        <v>723</v>
      </c>
      <c r="GII326" s="7" t="s">
        <v>723</v>
      </c>
      <c r="GIJ326" s="7" t="s">
        <v>723</v>
      </c>
      <c r="GIK326" s="7" t="s">
        <v>723</v>
      </c>
      <c r="GIL326" s="7" t="s">
        <v>723</v>
      </c>
      <c r="GIM326" s="7" t="s">
        <v>723</v>
      </c>
      <c r="GIN326" s="7" t="s">
        <v>723</v>
      </c>
      <c r="GIO326" s="7" t="s">
        <v>723</v>
      </c>
      <c r="GIP326" s="7" t="s">
        <v>723</v>
      </c>
      <c r="GIQ326" s="7" t="s">
        <v>723</v>
      </c>
      <c r="GIR326" s="7" t="s">
        <v>723</v>
      </c>
      <c r="GIS326" s="7" t="s">
        <v>723</v>
      </c>
      <c r="GIT326" s="7" t="s">
        <v>723</v>
      </c>
      <c r="GIU326" s="7" t="s">
        <v>723</v>
      </c>
      <c r="GIV326" s="7" t="s">
        <v>723</v>
      </c>
      <c r="GIW326" s="7" t="s">
        <v>723</v>
      </c>
      <c r="GIX326" s="7" t="s">
        <v>723</v>
      </c>
      <c r="GIY326" s="7" t="s">
        <v>723</v>
      </c>
      <c r="GIZ326" s="7" t="s">
        <v>723</v>
      </c>
      <c r="GJA326" s="7" t="s">
        <v>723</v>
      </c>
      <c r="GJB326" s="7" t="s">
        <v>723</v>
      </c>
      <c r="GJC326" s="7" t="s">
        <v>723</v>
      </c>
      <c r="GJD326" s="7" t="s">
        <v>723</v>
      </c>
      <c r="GJE326" s="7" t="s">
        <v>723</v>
      </c>
      <c r="GJF326" s="7" t="s">
        <v>723</v>
      </c>
      <c r="GJG326" s="7" t="s">
        <v>723</v>
      </c>
      <c r="GJH326" s="7" t="s">
        <v>723</v>
      </c>
      <c r="GJI326" s="7" t="s">
        <v>723</v>
      </c>
      <c r="GJJ326" s="7" t="s">
        <v>723</v>
      </c>
      <c r="GJK326" s="7" t="s">
        <v>723</v>
      </c>
      <c r="GJL326" s="7" t="s">
        <v>723</v>
      </c>
      <c r="GJM326" s="7" t="s">
        <v>723</v>
      </c>
      <c r="GJN326" s="7" t="s">
        <v>723</v>
      </c>
      <c r="GJO326" s="7" t="s">
        <v>723</v>
      </c>
      <c r="GJP326" s="7" t="s">
        <v>723</v>
      </c>
      <c r="GJQ326" s="7" t="s">
        <v>723</v>
      </c>
      <c r="GJR326" s="7" t="s">
        <v>723</v>
      </c>
      <c r="GJS326" s="7" t="s">
        <v>723</v>
      </c>
      <c r="GJT326" s="7" t="s">
        <v>723</v>
      </c>
      <c r="GJU326" s="7" t="s">
        <v>723</v>
      </c>
      <c r="GJV326" s="7" t="s">
        <v>723</v>
      </c>
      <c r="GJW326" s="7" t="s">
        <v>723</v>
      </c>
      <c r="GJX326" s="7" t="s">
        <v>723</v>
      </c>
      <c r="GJY326" s="7" t="s">
        <v>723</v>
      </c>
      <c r="GJZ326" s="7" t="s">
        <v>723</v>
      </c>
      <c r="GKA326" s="7" t="s">
        <v>723</v>
      </c>
      <c r="GKB326" s="7" t="s">
        <v>723</v>
      </c>
      <c r="GKC326" s="7" t="s">
        <v>723</v>
      </c>
      <c r="GKD326" s="7" t="s">
        <v>723</v>
      </c>
      <c r="GKE326" s="7" t="s">
        <v>723</v>
      </c>
      <c r="GKF326" s="7" t="s">
        <v>723</v>
      </c>
      <c r="GKG326" s="7" t="s">
        <v>723</v>
      </c>
      <c r="GKH326" s="7" t="s">
        <v>723</v>
      </c>
      <c r="GKI326" s="7" t="s">
        <v>723</v>
      </c>
      <c r="GKJ326" s="7" t="s">
        <v>723</v>
      </c>
      <c r="GKK326" s="7" t="s">
        <v>723</v>
      </c>
      <c r="GKL326" s="7" t="s">
        <v>723</v>
      </c>
      <c r="GKM326" s="7" t="s">
        <v>723</v>
      </c>
      <c r="GKN326" s="7" t="s">
        <v>723</v>
      </c>
      <c r="GKO326" s="7" t="s">
        <v>723</v>
      </c>
      <c r="GKP326" s="7" t="s">
        <v>723</v>
      </c>
      <c r="GKQ326" s="7" t="s">
        <v>723</v>
      </c>
      <c r="GKR326" s="7" t="s">
        <v>723</v>
      </c>
      <c r="GKS326" s="7" t="s">
        <v>723</v>
      </c>
      <c r="GKT326" s="7" t="s">
        <v>723</v>
      </c>
      <c r="GKU326" s="7" t="s">
        <v>723</v>
      </c>
      <c r="GKV326" s="7" t="s">
        <v>723</v>
      </c>
      <c r="GKW326" s="7" t="s">
        <v>723</v>
      </c>
      <c r="GKX326" s="7" t="s">
        <v>723</v>
      </c>
      <c r="GKY326" s="7" t="s">
        <v>723</v>
      </c>
      <c r="GKZ326" s="7" t="s">
        <v>723</v>
      </c>
      <c r="GLA326" s="7" t="s">
        <v>723</v>
      </c>
      <c r="GLB326" s="7" t="s">
        <v>723</v>
      </c>
      <c r="GLC326" s="7" t="s">
        <v>723</v>
      </c>
      <c r="GLD326" s="7" t="s">
        <v>723</v>
      </c>
      <c r="GLE326" s="7" t="s">
        <v>723</v>
      </c>
      <c r="GLF326" s="7" t="s">
        <v>723</v>
      </c>
      <c r="GLG326" s="7" t="s">
        <v>723</v>
      </c>
      <c r="GLH326" s="7" t="s">
        <v>723</v>
      </c>
      <c r="GLI326" s="7" t="s">
        <v>723</v>
      </c>
      <c r="GLJ326" s="7" t="s">
        <v>723</v>
      </c>
      <c r="GLK326" s="7" t="s">
        <v>723</v>
      </c>
      <c r="GLL326" s="7" t="s">
        <v>723</v>
      </c>
      <c r="GLM326" s="7" t="s">
        <v>723</v>
      </c>
      <c r="GLN326" s="7" t="s">
        <v>723</v>
      </c>
      <c r="GLO326" s="7" t="s">
        <v>723</v>
      </c>
      <c r="GLP326" s="7" t="s">
        <v>723</v>
      </c>
      <c r="GLQ326" s="7" t="s">
        <v>723</v>
      </c>
      <c r="GLR326" s="7" t="s">
        <v>723</v>
      </c>
      <c r="GLS326" s="7" t="s">
        <v>723</v>
      </c>
      <c r="GLT326" s="7" t="s">
        <v>723</v>
      </c>
      <c r="GLU326" s="7" t="s">
        <v>723</v>
      </c>
      <c r="GLV326" s="7" t="s">
        <v>723</v>
      </c>
      <c r="GLW326" s="7" t="s">
        <v>723</v>
      </c>
      <c r="GLX326" s="7" t="s">
        <v>723</v>
      </c>
      <c r="GLY326" s="7" t="s">
        <v>723</v>
      </c>
      <c r="GLZ326" s="7" t="s">
        <v>723</v>
      </c>
      <c r="GMA326" s="7" t="s">
        <v>723</v>
      </c>
      <c r="GMB326" s="7" t="s">
        <v>723</v>
      </c>
      <c r="GMC326" s="7" t="s">
        <v>723</v>
      </c>
      <c r="GMD326" s="7" t="s">
        <v>723</v>
      </c>
      <c r="GME326" s="7" t="s">
        <v>723</v>
      </c>
      <c r="GMF326" s="7" t="s">
        <v>723</v>
      </c>
      <c r="GMG326" s="7" t="s">
        <v>723</v>
      </c>
      <c r="GMH326" s="7" t="s">
        <v>723</v>
      </c>
      <c r="GMI326" s="7" t="s">
        <v>723</v>
      </c>
      <c r="GMJ326" s="7" t="s">
        <v>723</v>
      </c>
      <c r="GMK326" s="7" t="s">
        <v>723</v>
      </c>
      <c r="GML326" s="7" t="s">
        <v>723</v>
      </c>
      <c r="GMM326" s="7" t="s">
        <v>723</v>
      </c>
      <c r="GMN326" s="7" t="s">
        <v>723</v>
      </c>
      <c r="GMO326" s="7" t="s">
        <v>723</v>
      </c>
      <c r="GMP326" s="7" t="s">
        <v>723</v>
      </c>
      <c r="GMQ326" s="7" t="s">
        <v>723</v>
      </c>
      <c r="GMR326" s="7" t="s">
        <v>723</v>
      </c>
      <c r="GMS326" s="7" t="s">
        <v>723</v>
      </c>
      <c r="GMT326" s="7" t="s">
        <v>723</v>
      </c>
      <c r="GMU326" s="7" t="s">
        <v>723</v>
      </c>
      <c r="GMV326" s="7" t="s">
        <v>723</v>
      </c>
      <c r="GMW326" s="7" t="s">
        <v>723</v>
      </c>
      <c r="GMX326" s="7" t="s">
        <v>723</v>
      </c>
      <c r="GMY326" s="7" t="s">
        <v>723</v>
      </c>
      <c r="GMZ326" s="7" t="s">
        <v>723</v>
      </c>
      <c r="GNA326" s="7" t="s">
        <v>723</v>
      </c>
      <c r="GNB326" s="7" t="s">
        <v>723</v>
      </c>
      <c r="GNC326" s="7" t="s">
        <v>723</v>
      </c>
      <c r="GND326" s="7" t="s">
        <v>723</v>
      </c>
      <c r="GNE326" s="7" t="s">
        <v>723</v>
      </c>
      <c r="GNF326" s="7" t="s">
        <v>723</v>
      </c>
      <c r="GNG326" s="7" t="s">
        <v>723</v>
      </c>
      <c r="GNH326" s="7" t="s">
        <v>723</v>
      </c>
      <c r="GNI326" s="7" t="s">
        <v>723</v>
      </c>
      <c r="GNJ326" s="7" t="s">
        <v>723</v>
      </c>
      <c r="GNK326" s="7" t="s">
        <v>723</v>
      </c>
      <c r="GNL326" s="7" t="s">
        <v>723</v>
      </c>
      <c r="GNM326" s="7" t="s">
        <v>723</v>
      </c>
      <c r="GNN326" s="7" t="s">
        <v>723</v>
      </c>
      <c r="GNO326" s="7" t="s">
        <v>723</v>
      </c>
      <c r="GNP326" s="7" t="s">
        <v>723</v>
      </c>
      <c r="GNQ326" s="7" t="s">
        <v>723</v>
      </c>
      <c r="GNR326" s="7" t="s">
        <v>723</v>
      </c>
      <c r="GNS326" s="7" t="s">
        <v>723</v>
      </c>
      <c r="GNT326" s="7" t="s">
        <v>723</v>
      </c>
      <c r="GNU326" s="7" t="s">
        <v>723</v>
      </c>
      <c r="GNV326" s="7" t="s">
        <v>723</v>
      </c>
      <c r="GNW326" s="7" t="s">
        <v>723</v>
      </c>
      <c r="GNX326" s="7" t="s">
        <v>723</v>
      </c>
      <c r="GNY326" s="7" t="s">
        <v>723</v>
      </c>
      <c r="GNZ326" s="7" t="s">
        <v>723</v>
      </c>
      <c r="GOA326" s="7" t="s">
        <v>723</v>
      </c>
      <c r="GOB326" s="7" t="s">
        <v>723</v>
      </c>
      <c r="GOC326" s="7" t="s">
        <v>723</v>
      </c>
      <c r="GOD326" s="7" t="s">
        <v>723</v>
      </c>
      <c r="GOE326" s="7" t="s">
        <v>723</v>
      </c>
      <c r="GOF326" s="7" t="s">
        <v>723</v>
      </c>
      <c r="GOG326" s="7" t="s">
        <v>723</v>
      </c>
      <c r="GOH326" s="7" t="s">
        <v>723</v>
      </c>
      <c r="GOI326" s="7" t="s">
        <v>723</v>
      </c>
      <c r="GOJ326" s="7" t="s">
        <v>723</v>
      </c>
      <c r="GOK326" s="7" t="s">
        <v>723</v>
      </c>
      <c r="GOL326" s="7" t="s">
        <v>723</v>
      </c>
      <c r="GOM326" s="7" t="s">
        <v>723</v>
      </c>
      <c r="GON326" s="7" t="s">
        <v>723</v>
      </c>
      <c r="GOO326" s="7" t="s">
        <v>723</v>
      </c>
      <c r="GOP326" s="7" t="s">
        <v>723</v>
      </c>
      <c r="GOQ326" s="7" t="s">
        <v>723</v>
      </c>
      <c r="GOR326" s="7" t="s">
        <v>723</v>
      </c>
      <c r="GOS326" s="7" t="s">
        <v>723</v>
      </c>
      <c r="GOT326" s="7" t="s">
        <v>723</v>
      </c>
      <c r="GOU326" s="7" t="s">
        <v>723</v>
      </c>
      <c r="GOV326" s="7" t="s">
        <v>723</v>
      </c>
      <c r="GOW326" s="7" t="s">
        <v>723</v>
      </c>
      <c r="GOX326" s="7" t="s">
        <v>723</v>
      </c>
      <c r="GOY326" s="7" t="s">
        <v>723</v>
      </c>
      <c r="GOZ326" s="7" t="s">
        <v>723</v>
      </c>
      <c r="GPA326" s="7" t="s">
        <v>723</v>
      </c>
      <c r="GPB326" s="7" t="s">
        <v>723</v>
      </c>
      <c r="GPC326" s="7" t="s">
        <v>723</v>
      </c>
      <c r="GPD326" s="7" t="s">
        <v>723</v>
      </c>
      <c r="GPE326" s="7" t="s">
        <v>723</v>
      </c>
      <c r="GPF326" s="7" t="s">
        <v>723</v>
      </c>
      <c r="GPG326" s="7" t="s">
        <v>723</v>
      </c>
      <c r="GPH326" s="7" t="s">
        <v>723</v>
      </c>
      <c r="GPI326" s="7" t="s">
        <v>723</v>
      </c>
      <c r="GPJ326" s="7" t="s">
        <v>723</v>
      </c>
      <c r="GPK326" s="7" t="s">
        <v>723</v>
      </c>
      <c r="GPL326" s="7" t="s">
        <v>723</v>
      </c>
      <c r="GPM326" s="7" t="s">
        <v>723</v>
      </c>
      <c r="GPN326" s="7" t="s">
        <v>723</v>
      </c>
      <c r="GPO326" s="7" t="s">
        <v>723</v>
      </c>
      <c r="GPP326" s="7" t="s">
        <v>723</v>
      </c>
      <c r="GPQ326" s="7" t="s">
        <v>723</v>
      </c>
      <c r="GPR326" s="7" t="s">
        <v>723</v>
      </c>
      <c r="GPS326" s="7" t="s">
        <v>723</v>
      </c>
      <c r="GPT326" s="7" t="s">
        <v>723</v>
      </c>
      <c r="GPU326" s="7" t="s">
        <v>723</v>
      </c>
      <c r="GPV326" s="7" t="s">
        <v>723</v>
      </c>
      <c r="GPW326" s="7" t="s">
        <v>723</v>
      </c>
      <c r="GPX326" s="7" t="s">
        <v>723</v>
      </c>
      <c r="GPY326" s="7" t="s">
        <v>723</v>
      </c>
      <c r="GPZ326" s="7" t="s">
        <v>723</v>
      </c>
      <c r="GQA326" s="7" t="s">
        <v>723</v>
      </c>
      <c r="GQB326" s="7" t="s">
        <v>723</v>
      </c>
      <c r="GQC326" s="7" t="s">
        <v>723</v>
      </c>
      <c r="GQD326" s="7" t="s">
        <v>723</v>
      </c>
      <c r="GQE326" s="7" t="s">
        <v>723</v>
      </c>
      <c r="GQF326" s="7" t="s">
        <v>723</v>
      </c>
      <c r="GQG326" s="7" t="s">
        <v>723</v>
      </c>
      <c r="GQH326" s="7" t="s">
        <v>723</v>
      </c>
      <c r="GQI326" s="7" t="s">
        <v>723</v>
      </c>
      <c r="GQJ326" s="7" t="s">
        <v>723</v>
      </c>
      <c r="GQK326" s="7" t="s">
        <v>723</v>
      </c>
      <c r="GQL326" s="7" t="s">
        <v>723</v>
      </c>
      <c r="GQM326" s="7" t="s">
        <v>723</v>
      </c>
      <c r="GQN326" s="7" t="s">
        <v>723</v>
      </c>
      <c r="GQO326" s="7" t="s">
        <v>723</v>
      </c>
      <c r="GQP326" s="7" t="s">
        <v>723</v>
      </c>
      <c r="GQQ326" s="7" t="s">
        <v>723</v>
      </c>
      <c r="GQR326" s="7" t="s">
        <v>723</v>
      </c>
      <c r="GQS326" s="7" t="s">
        <v>723</v>
      </c>
      <c r="GQT326" s="7" t="s">
        <v>723</v>
      </c>
      <c r="GQU326" s="7" t="s">
        <v>723</v>
      </c>
      <c r="GQV326" s="7" t="s">
        <v>723</v>
      </c>
      <c r="GQW326" s="7" t="s">
        <v>723</v>
      </c>
      <c r="GQX326" s="7" t="s">
        <v>723</v>
      </c>
      <c r="GQY326" s="7" t="s">
        <v>723</v>
      </c>
      <c r="GQZ326" s="7" t="s">
        <v>723</v>
      </c>
      <c r="GRA326" s="7" t="s">
        <v>723</v>
      </c>
      <c r="GRB326" s="7" t="s">
        <v>723</v>
      </c>
      <c r="GRC326" s="7" t="s">
        <v>723</v>
      </c>
      <c r="GRD326" s="7" t="s">
        <v>723</v>
      </c>
      <c r="GRE326" s="7" t="s">
        <v>723</v>
      </c>
      <c r="GRF326" s="7" t="s">
        <v>723</v>
      </c>
      <c r="GRG326" s="7" t="s">
        <v>723</v>
      </c>
      <c r="GRH326" s="7" t="s">
        <v>723</v>
      </c>
      <c r="GRI326" s="7" t="s">
        <v>723</v>
      </c>
      <c r="GRJ326" s="7" t="s">
        <v>723</v>
      </c>
      <c r="GRK326" s="7" t="s">
        <v>723</v>
      </c>
      <c r="GRL326" s="7" t="s">
        <v>723</v>
      </c>
      <c r="GRM326" s="7" t="s">
        <v>723</v>
      </c>
      <c r="GRN326" s="7" t="s">
        <v>723</v>
      </c>
      <c r="GRO326" s="7" t="s">
        <v>723</v>
      </c>
      <c r="GRP326" s="7" t="s">
        <v>723</v>
      </c>
      <c r="GRQ326" s="7" t="s">
        <v>723</v>
      </c>
      <c r="GRR326" s="7" t="s">
        <v>723</v>
      </c>
      <c r="GRS326" s="7" t="s">
        <v>723</v>
      </c>
      <c r="GRT326" s="7" t="s">
        <v>723</v>
      </c>
      <c r="GRU326" s="7" t="s">
        <v>723</v>
      </c>
      <c r="GRV326" s="7" t="s">
        <v>723</v>
      </c>
      <c r="GRW326" s="7" t="s">
        <v>723</v>
      </c>
      <c r="GRX326" s="7" t="s">
        <v>723</v>
      </c>
      <c r="GRY326" s="7" t="s">
        <v>723</v>
      </c>
      <c r="GRZ326" s="7" t="s">
        <v>723</v>
      </c>
      <c r="GSA326" s="7" t="s">
        <v>723</v>
      </c>
      <c r="GSB326" s="7" t="s">
        <v>723</v>
      </c>
      <c r="GSC326" s="7" t="s">
        <v>723</v>
      </c>
      <c r="GSD326" s="7" t="s">
        <v>723</v>
      </c>
      <c r="GSE326" s="7" t="s">
        <v>723</v>
      </c>
      <c r="GSF326" s="7" t="s">
        <v>723</v>
      </c>
      <c r="GSG326" s="7" t="s">
        <v>723</v>
      </c>
      <c r="GSH326" s="7" t="s">
        <v>723</v>
      </c>
      <c r="GSI326" s="7" t="s">
        <v>723</v>
      </c>
      <c r="GSJ326" s="7" t="s">
        <v>723</v>
      </c>
      <c r="GSK326" s="7" t="s">
        <v>723</v>
      </c>
      <c r="GSL326" s="7" t="s">
        <v>723</v>
      </c>
      <c r="GSM326" s="7" t="s">
        <v>723</v>
      </c>
      <c r="GSN326" s="7" t="s">
        <v>723</v>
      </c>
      <c r="GSO326" s="7" t="s">
        <v>723</v>
      </c>
      <c r="GSP326" s="7" t="s">
        <v>723</v>
      </c>
      <c r="GSQ326" s="7" t="s">
        <v>723</v>
      </c>
      <c r="GSR326" s="7" t="s">
        <v>723</v>
      </c>
      <c r="GSS326" s="7" t="s">
        <v>723</v>
      </c>
      <c r="GST326" s="7" t="s">
        <v>723</v>
      </c>
      <c r="GSU326" s="7" t="s">
        <v>723</v>
      </c>
      <c r="GSV326" s="7" t="s">
        <v>723</v>
      </c>
      <c r="GSW326" s="7" t="s">
        <v>723</v>
      </c>
      <c r="GSX326" s="7" t="s">
        <v>723</v>
      </c>
      <c r="GSY326" s="7" t="s">
        <v>723</v>
      </c>
      <c r="GSZ326" s="7" t="s">
        <v>723</v>
      </c>
      <c r="GTA326" s="7" t="s">
        <v>723</v>
      </c>
      <c r="GTB326" s="7" t="s">
        <v>723</v>
      </c>
      <c r="GTC326" s="7" t="s">
        <v>723</v>
      </c>
      <c r="GTD326" s="7" t="s">
        <v>723</v>
      </c>
      <c r="GTE326" s="7" t="s">
        <v>723</v>
      </c>
      <c r="GTF326" s="7" t="s">
        <v>723</v>
      </c>
      <c r="GTG326" s="7" t="s">
        <v>723</v>
      </c>
      <c r="GTH326" s="7" t="s">
        <v>723</v>
      </c>
      <c r="GTI326" s="7" t="s">
        <v>723</v>
      </c>
      <c r="GTJ326" s="7" t="s">
        <v>723</v>
      </c>
      <c r="GTK326" s="7" t="s">
        <v>723</v>
      </c>
      <c r="GTL326" s="7" t="s">
        <v>723</v>
      </c>
      <c r="GTM326" s="7" t="s">
        <v>723</v>
      </c>
      <c r="GTN326" s="7" t="s">
        <v>723</v>
      </c>
      <c r="GTO326" s="7" t="s">
        <v>723</v>
      </c>
      <c r="GTP326" s="7" t="s">
        <v>723</v>
      </c>
      <c r="GTQ326" s="7" t="s">
        <v>723</v>
      </c>
      <c r="GTR326" s="7" t="s">
        <v>723</v>
      </c>
      <c r="GTS326" s="7" t="s">
        <v>723</v>
      </c>
      <c r="GTT326" s="7" t="s">
        <v>723</v>
      </c>
      <c r="GTU326" s="7" t="s">
        <v>723</v>
      </c>
      <c r="GTV326" s="7" t="s">
        <v>723</v>
      </c>
      <c r="GTW326" s="7" t="s">
        <v>723</v>
      </c>
      <c r="GTX326" s="7" t="s">
        <v>723</v>
      </c>
      <c r="GTY326" s="7" t="s">
        <v>723</v>
      </c>
      <c r="GTZ326" s="7" t="s">
        <v>723</v>
      </c>
      <c r="GUA326" s="7" t="s">
        <v>723</v>
      </c>
      <c r="GUB326" s="7" t="s">
        <v>723</v>
      </c>
      <c r="GUC326" s="7" t="s">
        <v>723</v>
      </c>
      <c r="GUD326" s="7" t="s">
        <v>723</v>
      </c>
      <c r="GUE326" s="7" t="s">
        <v>723</v>
      </c>
      <c r="GUF326" s="7" t="s">
        <v>723</v>
      </c>
      <c r="GUG326" s="7" t="s">
        <v>723</v>
      </c>
      <c r="GUH326" s="7" t="s">
        <v>723</v>
      </c>
      <c r="GUI326" s="7" t="s">
        <v>723</v>
      </c>
      <c r="GUJ326" s="7" t="s">
        <v>723</v>
      </c>
      <c r="GUK326" s="7" t="s">
        <v>723</v>
      </c>
      <c r="GUL326" s="7" t="s">
        <v>723</v>
      </c>
      <c r="GUM326" s="7" t="s">
        <v>723</v>
      </c>
      <c r="GUN326" s="7" t="s">
        <v>723</v>
      </c>
      <c r="GUO326" s="7" t="s">
        <v>723</v>
      </c>
      <c r="GUP326" s="7" t="s">
        <v>723</v>
      </c>
      <c r="GUQ326" s="7" t="s">
        <v>723</v>
      </c>
      <c r="GUR326" s="7" t="s">
        <v>723</v>
      </c>
      <c r="GUS326" s="7" t="s">
        <v>723</v>
      </c>
      <c r="GUT326" s="7" t="s">
        <v>723</v>
      </c>
      <c r="GUU326" s="7" t="s">
        <v>723</v>
      </c>
      <c r="GUV326" s="7" t="s">
        <v>723</v>
      </c>
      <c r="GUW326" s="7" t="s">
        <v>723</v>
      </c>
      <c r="GUX326" s="7" t="s">
        <v>723</v>
      </c>
      <c r="GUY326" s="7" t="s">
        <v>723</v>
      </c>
      <c r="GUZ326" s="7" t="s">
        <v>723</v>
      </c>
      <c r="GVA326" s="7" t="s">
        <v>723</v>
      </c>
      <c r="GVB326" s="7" t="s">
        <v>723</v>
      </c>
      <c r="GVC326" s="7" t="s">
        <v>723</v>
      </c>
      <c r="GVD326" s="7" t="s">
        <v>723</v>
      </c>
      <c r="GVE326" s="7" t="s">
        <v>723</v>
      </c>
      <c r="GVF326" s="7" t="s">
        <v>723</v>
      </c>
      <c r="GVG326" s="7" t="s">
        <v>723</v>
      </c>
      <c r="GVH326" s="7" t="s">
        <v>723</v>
      </c>
      <c r="GVI326" s="7" t="s">
        <v>723</v>
      </c>
      <c r="GVJ326" s="7" t="s">
        <v>723</v>
      </c>
      <c r="GVK326" s="7" t="s">
        <v>723</v>
      </c>
      <c r="GVL326" s="7" t="s">
        <v>723</v>
      </c>
      <c r="GVM326" s="7" t="s">
        <v>723</v>
      </c>
      <c r="GVN326" s="7" t="s">
        <v>723</v>
      </c>
      <c r="GVO326" s="7" t="s">
        <v>723</v>
      </c>
      <c r="GVP326" s="7" t="s">
        <v>723</v>
      </c>
      <c r="GVQ326" s="7" t="s">
        <v>723</v>
      </c>
      <c r="GVR326" s="7" t="s">
        <v>723</v>
      </c>
      <c r="GVS326" s="7" t="s">
        <v>723</v>
      </c>
      <c r="GVT326" s="7" t="s">
        <v>723</v>
      </c>
      <c r="GVU326" s="7" t="s">
        <v>723</v>
      </c>
      <c r="GVV326" s="7" t="s">
        <v>723</v>
      </c>
      <c r="GVW326" s="7" t="s">
        <v>723</v>
      </c>
      <c r="GVX326" s="7" t="s">
        <v>723</v>
      </c>
      <c r="GVY326" s="7" t="s">
        <v>723</v>
      </c>
      <c r="GVZ326" s="7" t="s">
        <v>723</v>
      </c>
      <c r="GWA326" s="7" t="s">
        <v>723</v>
      </c>
      <c r="GWB326" s="7" t="s">
        <v>723</v>
      </c>
      <c r="GWC326" s="7" t="s">
        <v>723</v>
      </c>
      <c r="GWD326" s="7" t="s">
        <v>723</v>
      </c>
      <c r="GWE326" s="7" t="s">
        <v>723</v>
      </c>
      <c r="GWF326" s="7" t="s">
        <v>723</v>
      </c>
      <c r="GWG326" s="7" t="s">
        <v>723</v>
      </c>
      <c r="GWH326" s="7" t="s">
        <v>723</v>
      </c>
      <c r="GWI326" s="7" t="s">
        <v>723</v>
      </c>
      <c r="GWJ326" s="7" t="s">
        <v>723</v>
      </c>
      <c r="GWK326" s="7" t="s">
        <v>723</v>
      </c>
      <c r="GWL326" s="7" t="s">
        <v>723</v>
      </c>
      <c r="GWM326" s="7" t="s">
        <v>723</v>
      </c>
      <c r="GWN326" s="7" t="s">
        <v>723</v>
      </c>
      <c r="GWO326" s="7" t="s">
        <v>723</v>
      </c>
      <c r="GWP326" s="7" t="s">
        <v>723</v>
      </c>
      <c r="GWQ326" s="7" t="s">
        <v>723</v>
      </c>
      <c r="GWR326" s="7" t="s">
        <v>723</v>
      </c>
      <c r="GWS326" s="7" t="s">
        <v>723</v>
      </c>
      <c r="GWT326" s="7" t="s">
        <v>723</v>
      </c>
      <c r="GWU326" s="7" t="s">
        <v>723</v>
      </c>
      <c r="GWV326" s="7" t="s">
        <v>723</v>
      </c>
      <c r="GWW326" s="7" t="s">
        <v>723</v>
      </c>
      <c r="GWX326" s="7" t="s">
        <v>723</v>
      </c>
      <c r="GWY326" s="7" t="s">
        <v>723</v>
      </c>
      <c r="GWZ326" s="7" t="s">
        <v>723</v>
      </c>
      <c r="GXA326" s="7" t="s">
        <v>723</v>
      </c>
      <c r="GXB326" s="7" t="s">
        <v>723</v>
      </c>
      <c r="GXC326" s="7" t="s">
        <v>723</v>
      </c>
      <c r="GXD326" s="7" t="s">
        <v>723</v>
      </c>
      <c r="GXE326" s="7" t="s">
        <v>723</v>
      </c>
      <c r="GXF326" s="7" t="s">
        <v>723</v>
      </c>
      <c r="GXG326" s="7" t="s">
        <v>723</v>
      </c>
      <c r="GXH326" s="7" t="s">
        <v>723</v>
      </c>
      <c r="GXI326" s="7" t="s">
        <v>723</v>
      </c>
      <c r="GXJ326" s="7" t="s">
        <v>723</v>
      </c>
      <c r="GXK326" s="7" t="s">
        <v>723</v>
      </c>
      <c r="GXL326" s="7" t="s">
        <v>723</v>
      </c>
      <c r="GXM326" s="7" t="s">
        <v>723</v>
      </c>
      <c r="GXN326" s="7" t="s">
        <v>723</v>
      </c>
      <c r="GXO326" s="7" t="s">
        <v>723</v>
      </c>
      <c r="GXP326" s="7" t="s">
        <v>723</v>
      </c>
      <c r="GXQ326" s="7" t="s">
        <v>723</v>
      </c>
      <c r="GXR326" s="7" t="s">
        <v>723</v>
      </c>
      <c r="GXS326" s="7" t="s">
        <v>723</v>
      </c>
      <c r="GXT326" s="7" t="s">
        <v>723</v>
      </c>
      <c r="GXU326" s="7" t="s">
        <v>723</v>
      </c>
      <c r="GXV326" s="7" t="s">
        <v>723</v>
      </c>
      <c r="GXW326" s="7" t="s">
        <v>723</v>
      </c>
      <c r="GXX326" s="7" t="s">
        <v>723</v>
      </c>
      <c r="GXY326" s="7" t="s">
        <v>723</v>
      </c>
      <c r="GXZ326" s="7" t="s">
        <v>723</v>
      </c>
      <c r="GYA326" s="7" t="s">
        <v>723</v>
      </c>
      <c r="GYB326" s="7" t="s">
        <v>723</v>
      </c>
      <c r="GYC326" s="7" t="s">
        <v>723</v>
      </c>
      <c r="GYD326" s="7" t="s">
        <v>723</v>
      </c>
      <c r="GYE326" s="7" t="s">
        <v>723</v>
      </c>
      <c r="GYF326" s="7" t="s">
        <v>723</v>
      </c>
      <c r="GYG326" s="7" t="s">
        <v>723</v>
      </c>
      <c r="GYH326" s="7" t="s">
        <v>723</v>
      </c>
      <c r="GYI326" s="7" t="s">
        <v>723</v>
      </c>
      <c r="GYJ326" s="7" t="s">
        <v>723</v>
      </c>
      <c r="GYK326" s="7" t="s">
        <v>723</v>
      </c>
      <c r="GYL326" s="7" t="s">
        <v>723</v>
      </c>
      <c r="GYM326" s="7" t="s">
        <v>723</v>
      </c>
      <c r="GYN326" s="7" t="s">
        <v>723</v>
      </c>
      <c r="GYO326" s="7" t="s">
        <v>723</v>
      </c>
      <c r="GYP326" s="7" t="s">
        <v>723</v>
      </c>
      <c r="GYQ326" s="7" t="s">
        <v>723</v>
      </c>
      <c r="GYR326" s="7" t="s">
        <v>723</v>
      </c>
      <c r="GYS326" s="7" t="s">
        <v>723</v>
      </c>
      <c r="GYT326" s="7" t="s">
        <v>723</v>
      </c>
      <c r="GYU326" s="7" t="s">
        <v>723</v>
      </c>
      <c r="GYV326" s="7" t="s">
        <v>723</v>
      </c>
      <c r="GYW326" s="7" t="s">
        <v>723</v>
      </c>
      <c r="GYX326" s="7" t="s">
        <v>723</v>
      </c>
      <c r="GYY326" s="7" t="s">
        <v>723</v>
      </c>
      <c r="GYZ326" s="7" t="s">
        <v>723</v>
      </c>
      <c r="GZA326" s="7" t="s">
        <v>723</v>
      </c>
      <c r="GZB326" s="7" t="s">
        <v>723</v>
      </c>
      <c r="GZC326" s="7" t="s">
        <v>723</v>
      </c>
      <c r="GZD326" s="7" t="s">
        <v>723</v>
      </c>
      <c r="GZE326" s="7" t="s">
        <v>723</v>
      </c>
      <c r="GZF326" s="7" t="s">
        <v>723</v>
      </c>
      <c r="GZG326" s="7" t="s">
        <v>723</v>
      </c>
      <c r="GZH326" s="7" t="s">
        <v>723</v>
      </c>
      <c r="GZI326" s="7" t="s">
        <v>723</v>
      </c>
      <c r="GZJ326" s="7" t="s">
        <v>723</v>
      </c>
      <c r="GZK326" s="7" t="s">
        <v>723</v>
      </c>
      <c r="GZL326" s="7" t="s">
        <v>723</v>
      </c>
      <c r="GZM326" s="7" t="s">
        <v>723</v>
      </c>
      <c r="GZN326" s="7" t="s">
        <v>723</v>
      </c>
      <c r="GZO326" s="7" t="s">
        <v>723</v>
      </c>
      <c r="GZP326" s="7" t="s">
        <v>723</v>
      </c>
      <c r="GZQ326" s="7" t="s">
        <v>723</v>
      </c>
      <c r="GZR326" s="7" t="s">
        <v>723</v>
      </c>
      <c r="GZS326" s="7" t="s">
        <v>723</v>
      </c>
      <c r="GZT326" s="7" t="s">
        <v>723</v>
      </c>
      <c r="GZU326" s="7" t="s">
        <v>723</v>
      </c>
      <c r="GZV326" s="7" t="s">
        <v>723</v>
      </c>
      <c r="GZW326" s="7" t="s">
        <v>723</v>
      </c>
      <c r="GZX326" s="7" t="s">
        <v>723</v>
      </c>
      <c r="GZY326" s="7" t="s">
        <v>723</v>
      </c>
      <c r="GZZ326" s="7" t="s">
        <v>723</v>
      </c>
      <c r="HAA326" s="7" t="s">
        <v>723</v>
      </c>
      <c r="HAB326" s="7" t="s">
        <v>723</v>
      </c>
      <c r="HAC326" s="7" t="s">
        <v>723</v>
      </c>
      <c r="HAD326" s="7" t="s">
        <v>723</v>
      </c>
      <c r="HAE326" s="7" t="s">
        <v>723</v>
      </c>
      <c r="HAF326" s="7" t="s">
        <v>723</v>
      </c>
      <c r="HAG326" s="7" t="s">
        <v>723</v>
      </c>
      <c r="HAH326" s="7" t="s">
        <v>723</v>
      </c>
      <c r="HAI326" s="7" t="s">
        <v>723</v>
      </c>
      <c r="HAJ326" s="7" t="s">
        <v>723</v>
      </c>
      <c r="HAK326" s="7" t="s">
        <v>723</v>
      </c>
      <c r="HAL326" s="7" t="s">
        <v>723</v>
      </c>
      <c r="HAM326" s="7" t="s">
        <v>723</v>
      </c>
      <c r="HAN326" s="7" t="s">
        <v>723</v>
      </c>
      <c r="HAO326" s="7" t="s">
        <v>723</v>
      </c>
      <c r="HAP326" s="7" t="s">
        <v>723</v>
      </c>
      <c r="HAQ326" s="7" t="s">
        <v>723</v>
      </c>
      <c r="HAR326" s="7" t="s">
        <v>723</v>
      </c>
      <c r="HAS326" s="7" t="s">
        <v>723</v>
      </c>
      <c r="HAT326" s="7" t="s">
        <v>723</v>
      </c>
      <c r="HAU326" s="7" t="s">
        <v>723</v>
      </c>
      <c r="HAV326" s="7" t="s">
        <v>723</v>
      </c>
      <c r="HAW326" s="7" t="s">
        <v>723</v>
      </c>
      <c r="HAX326" s="7" t="s">
        <v>723</v>
      </c>
      <c r="HAY326" s="7" t="s">
        <v>723</v>
      </c>
      <c r="HAZ326" s="7" t="s">
        <v>723</v>
      </c>
      <c r="HBA326" s="7" t="s">
        <v>723</v>
      </c>
      <c r="HBB326" s="7" t="s">
        <v>723</v>
      </c>
      <c r="HBC326" s="7" t="s">
        <v>723</v>
      </c>
      <c r="HBD326" s="7" t="s">
        <v>723</v>
      </c>
      <c r="HBE326" s="7" t="s">
        <v>723</v>
      </c>
      <c r="HBF326" s="7" t="s">
        <v>723</v>
      </c>
      <c r="HBG326" s="7" t="s">
        <v>723</v>
      </c>
      <c r="HBH326" s="7" t="s">
        <v>723</v>
      </c>
      <c r="HBI326" s="7" t="s">
        <v>723</v>
      </c>
      <c r="HBJ326" s="7" t="s">
        <v>723</v>
      </c>
      <c r="HBK326" s="7" t="s">
        <v>723</v>
      </c>
      <c r="HBL326" s="7" t="s">
        <v>723</v>
      </c>
      <c r="HBM326" s="7" t="s">
        <v>723</v>
      </c>
      <c r="HBN326" s="7" t="s">
        <v>723</v>
      </c>
      <c r="HBO326" s="7" t="s">
        <v>723</v>
      </c>
      <c r="HBP326" s="7" t="s">
        <v>723</v>
      </c>
      <c r="HBQ326" s="7" t="s">
        <v>723</v>
      </c>
      <c r="HBR326" s="7" t="s">
        <v>723</v>
      </c>
      <c r="HBS326" s="7" t="s">
        <v>723</v>
      </c>
      <c r="HBT326" s="7" t="s">
        <v>723</v>
      </c>
      <c r="HBU326" s="7" t="s">
        <v>723</v>
      </c>
      <c r="HBV326" s="7" t="s">
        <v>723</v>
      </c>
      <c r="HBW326" s="7" t="s">
        <v>723</v>
      </c>
      <c r="HBX326" s="7" t="s">
        <v>723</v>
      </c>
      <c r="HBY326" s="7" t="s">
        <v>723</v>
      </c>
      <c r="HBZ326" s="7" t="s">
        <v>723</v>
      </c>
      <c r="HCA326" s="7" t="s">
        <v>723</v>
      </c>
      <c r="HCB326" s="7" t="s">
        <v>723</v>
      </c>
      <c r="HCC326" s="7" t="s">
        <v>723</v>
      </c>
      <c r="HCD326" s="7" t="s">
        <v>723</v>
      </c>
      <c r="HCE326" s="7" t="s">
        <v>723</v>
      </c>
      <c r="HCF326" s="7" t="s">
        <v>723</v>
      </c>
      <c r="HCG326" s="7" t="s">
        <v>723</v>
      </c>
      <c r="HCH326" s="7" t="s">
        <v>723</v>
      </c>
      <c r="HCI326" s="7" t="s">
        <v>723</v>
      </c>
      <c r="HCJ326" s="7" t="s">
        <v>723</v>
      </c>
      <c r="HCK326" s="7" t="s">
        <v>723</v>
      </c>
      <c r="HCL326" s="7" t="s">
        <v>723</v>
      </c>
      <c r="HCM326" s="7" t="s">
        <v>723</v>
      </c>
      <c r="HCN326" s="7" t="s">
        <v>723</v>
      </c>
      <c r="HCO326" s="7" t="s">
        <v>723</v>
      </c>
      <c r="HCP326" s="7" t="s">
        <v>723</v>
      </c>
      <c r="HCQ326" s="7" t="s">
        <v>723</v>
      </c>
      <c r="HCR326" s="7" t="s">
        <v>723</v>
      </c>
      <c r="HCS326" s="7" t="s">
        <v>723</v>
      </c>
      <c r="HCT326" s="7" t="s">
        <v>723</v>
      </c>
      <c r="HCU326" s="7" t="s">
        <v>723</v>
      </c>
      <c r="HCV326" s="7" t="s">
        <v>723</v>
      </c>
      <c r="HCW326" s="7" t="s">
        <v>723</v>
      </c>
      <c r="HCX326" s="7" t="s">
        <v>723</v>
      </c>
      <c r="HCY326" s="7" t="s">
        <v>723</v>
      </c>
      <c r="HCZ326" s="7" t="s">
        <v>723</v>
      </c>
      <c r="HDA326" s="7" t="s">
        <v>723</v>
      </c>
      <c r="HDB326" s="7" t="s">
        <v>723</v>
      </c>
      <c r="HDC326" s="7" t="s">
        <v>723</v>
      </c>
      <c r="HDD326" s="7" t="s">
        <v>723</v>
      </c>
      <c r="HDE326" s="7" t="s">
        <v>723</v>
      </c>
      <c r="HDF326" s="7" t="s">
        <v>723</v>
      </c>
      <c r="HDG326" s="7" t="s">
        <v>723</v>
      </c>
      <c r="HDH326" s="7" t="s">
        <v>723</v>
      </c>
      <c r="HDI326" s="7" t="s">
        <v>723</v>
      </c>
      <c r="HDJ326" s="7" t="s">
        <v>723</v>
      </c>
      <c r="HDK326" s="7" t="s">
        <v>723</v>
      </c>
      <c r="HDL326" s="7" t="s">
        <v>723</v>
      </c>
      <c r="HDM326" s="7" t="s">
        <v>723</v>
      </c>
      <c r="HDN326" s="7" t="s">
        <v>723</v>
      </c>
      <c r="HDO326" s="7" t="s">
        <v>723</v>
      </c>
      <c r="HDP326" s="7" t="s">
        <v>723</v>
      </c>
      <c r="HDQ326" s="7" t="s">
        <v>723</v>
      </c>
      <c r="HDR326" s="7" t="s">
        <v>723</v>
      </c>
      <c r="HDS326" s="7" t="s">
        <v>723</v>
      </c>
      <c r="HDT326" s="7" t="s">
        <v>723</v>
      </c>
      <c r="HDU326" s="7" t="s">
        <v>723</v>
      </c>
      <c r="HDV326" s="7" t="s">
        <v>723</v>
      </c>
      <c r="HDW326" s="7" t="s">
        <v>723</v>
      </c>
      <c r="HDX326" s="7" t="s">
        <v>723</v>
      </c>
      <c r="HDY326" s="7" t="s">
        <v>723</v>
      </c>
      <c r="HDZ326" s="7" t="s">
        <v>723</v>
      </c>
      <c r="HEA326" s="7" t="s">
        <v>723</v>
      </c>
      <c r="HEB326" s="7" t="s">
        <v>723</v>
      </c>
      <c r="HEC326" s="7" t="s">
        <v>723</v>
      </c>
      <c r="HED326" s="7" t="s">
        <v>723</v>
      </c>
      <c r="HEE326" s="7" t="s">
        <v>723</v>
      </c>
      <c r="HEF326" s="7" t="s">
        <v>723</v>
      </c>
      <c r="HEG326" s="7" t="s">
        <v>723</v>
      </c>
      <c r="HEH326" s="7" t="s">
        <v>723</v>
      </c>
      <c r="HEI326" s="7" t="s">
        <v>723</v>
      </c>
      <c r="HEJ326" s="7" t="s">
        <v>723</v>
      </c>
      <c r="HEK326" s="7" t="s">
        <v>723</v>
      </c>
      <c r="HEL326" s="7" t="s">
        <v>723</v>
      </c>
      <c r="HEM326" s="7" t="s">
        <v>723</v>
      </c>
      <c r="HEN326" s="7" t="s">
        <v>723</v>
      </c>
      <c r="HEO326" s="7" t="s">
        <v>723</v>
      </c>
      <c r="HEP326" s="7" t="s">
        <v>723</v>
      </c>
      <c r="HEQ326" s="7" t="s">
        <v>723</v>
      </c>
      <c r="HER326" s="7" t="s">
        <v>723</v>
      </c>
      <c r="HES326" s="7" t="s">
        <v>723</v>
      </c>
      <c r="HET326" s="7" t="s">
        <v>723</v>
      </c>
      <c r="HEU326" s="7" t="s">
        <v>723</v>
      </c>
      <c r="HEV326" s="7" t="s">
        <v>723</v>
      </c>
      <c r="HEW326" s="7" t="s">
        <v>723</v>
      </c>
      <c r="HEX326" s="7" t="s">
        <v>723</v>
      </c>
      <c r="HEY326" s="7" t="s">
        <v>723</v>
      </c>
      <c r="HEZ326" s="7" t="s">
        <v>723</v>
      </c>
      <c r="HFA326" s="7" t="s">
        <v>723</v>
      </c>
      <c r="HFB326" s="7" t="s">
        <v>723</v>
      </c>
      <c r="HFC326" s="7" t="s">
        <v>723</v>
      </c>
      <c r="HFD326" s="7" t="s">
        <v>723</v>
      </c>
      <c r="HFE326" s="7" t="s">
        <v>723</v>
      </c>
      <c r="HFF326" s="7" t="s">
        <v>723</v>
      </c>
      <c r="HFG326" s="7" t="s">
        <v>723</v>
      </c>
      <c r="HFH326" s="7" t="s">
        <v>723</v>
      </c>
      <c r="HFI326" s="7" t="s">
        <v>723</v>
      </c>
      <c r="HFJ326" s="7" t="s">
        <v>723</v>
      </c>
      <c r="HFK326" s="7" t="s">
        <v>723</v>
      </c>
      <c r="HFL326" s="7" t="s">
        <v>723</v>
      </c>
      <c r="HFM326" s="7" t="s">
        <v>723</v>
      </c>
      <c r="HFN326" s="7" t="s">
        <v>723</v>
      </c>
      <c r="HFO326" s="7" t="s">
        <v>723</v>
      </c>
      <c r="HFP326" s="7" t="s">
        <v>723</v>
      </c>
      <c r="HFQ326" s="7" t="s">
        <v>723</v>
      </c>
      <c r="HFR326" s="7" t="s">
        <v>723</v>
      </c>
      <c r="HFS326" s="7" t="s">
        <v>723</v>
      </c>
      <c r="HFT326" s="7" t="s">
        <v>723</v>
      </c>
      <c r="HFU326" s="7" t="s">
        <v>723</v>
      </c>
      <c r="HFV326" s="7" t="s">
        <v>723</v>
      </c>
      <c r="HFW326" s="7" t="s">
        <v>723</v>
      </c>
      <c r="HFX326" s="7" t="s">
        <v>723</v>
      </c>
      <c r="HFY326" s="7" t="s">
        <v>723</v>
      </c>
      <c r="HFZ326" s="7" t="s">
        <v>723</v>
      </c>
      <c r="HGA326" s="7" t="s">
        <v>723</v>
      </c>
      <c r="HGB326" s="7" t="s">
        <v>723</v>
      </c>
      <c r="HGC326" s="7" t="s">
        <v>723</v>
      </c>
      <c r="HGD326" s="7" t="s">
        <v>723</v>
      </c>
      <c r="HGE326" s="7" t="s">
        <v>723</v>
      </c>
      <c r="HGF326" s="7" t="s">
        <v>723</v>
      </c>
      <c r="HGG326" s="7" t="s">
        <v>723</v>
      </c>
      <c r="HGH326" s="7" t="s">
        <v>723</v>
      </c>
      <c r="HGI326" s="7" t="s">
        <v>723</v>
      </c>
      <c r="HGJ326" s="7" t="s">
        <v>723</v>
      </c>
      <c r="HGK326" s="7" t="s">
        <v>723</v>
      </c>
      <c r="HGL326" s="7" t="s">
        <v>723</v>
      </c>
      <c r="HGM326" s="7" t="s">
        <v>723</v>
      </c>
      <c r="HGN326" s="7" t="s">
        <v>723</v>
      </c>
      <c r="HGO326" s="7" t="s">
        <v>723</v>
      </c>
      <c r="HGP326" s="7" t="s">
        <v>723</v>
      </c>
      <c r="HGQ326" s="7" t="s">
        <v>723</v>
      </c>
      <c r="HGR326" s="7" t="s">
        <v>723</v>
      </c>
      <c r="HGS326" s="7" t="s">
        <v>723</v>
      </c>
      <c r="HGT326" s="7" t="s">
        <v>723</v>
      </c>
      <c r="HGU326" s="7" t="s">
        <v>723</v>
      </c>
      <c r="HGV326" s="7" t="s">
        <v>723</v>
      </c>
      <c r="HGW326" s="7" t="s">
        <v>723</v>
      </c>
      <c r="HGX326" s="7" t="s">
        <v>723</v>
      </c>
      <c r="HGY326" s="7" t="s">
        <v>723</v>
      </c>
      <c r="HGZ326" s="7" t="s">
        <v>723</v>
      </c>
      <c r="HHA326" s="7" t="s">
        <v>723</v>
      </c>
      <c r="HHB326" s="7" t="s">
        <v>723</v>
      </c>
      <c r="HHC326" s="7" t="s">
        <v>723</v>
      </c>
      <c r="HHD326" s="7" t="s">
        <v>723</v>
      </c>
      <c r="HHE326" s="7" t="s">
        <v>723</v>
      </c>
      <c r="HHF326" s="7" t="s">
        <v>723</v>
      </c>
      <c r="HHG326" s="7" t="s">
        <v>723</v>
      </c>
      <c r="HHH326" s="7" t="s">
        <v>723</v>
      </c>
      <c r="HHI326" s="7" t="s">
        <v>723</v>
      </c>
      <c r="HHJ326" s="7" t="s">
        <v>723</v>
      </c>
      <c r="HHK326" s="7" t="s">
        <v>723</v>
      </c>
      <c r="HHL326" s="7" t="s">
        <v>723</v>
      </c>
      <c r="HHM326" s="7" t="s">
        <v>723</v>
      </c>
      <c r="HHN326" s="7" t="s">
        <v>723</v>
      </c>
      <c r="HHO326" s="7" t="s">
        <v>723</v>
      </c>
      <c r="HHP326" s="7" t="s">
        <v>723</v>
      </c>
      <c r="HHQ326" s="7" t="s">
        <v>723</v>
      </c>
      <c r="HHR326" s="7" t="s">
        <v>723</v>
      </c>
      <c r="HHS326" s="7" t="s">
        <v>723</v>
      </c>
      <c r="HHT326" s="7" t="s">
        <v>723</v>
      </c>
      <c r="HHU326" s="7" t="s">
        <v>723</v>
      </c>
      <c r="HHV326" s="7" t="s">
        <v>723</v>
      </c>
      <c r="HHW326" s="7" t="s">
        <v>723</v>
      </c>
      <c r="HHX326" s="7" t="s">
        <v>723</v>
      </c>
      <c r="HHY326" s="7" t="s">
        <v>723</v>
      </c>
      <c r="HHZ326" s="7" t="s">
        <v>723</v>
      </c>
      <c r="HIA326" s="7" t="s">
        <v>723</v>
      </c>
      <c r="HIB326" s="7" t="s">
        <v>723</v>
      </c>
      <c r="HIC326" s="7" t="s">
        <v>723</v>
      </c>
      <c r="HID326" s="7" t="s">
        <v>723</v>
      </c>
      <c r="HIE326" s="7" t="s">
        <v>723</v>
      </c>
      <c r="HIF326" s="7" t="s">
        <v>723</v>
      </c>
      <c r="HIG326" s="7" t="s">
        <v>723</v>
      </c>
      <c r="HIH326" s="7" t="s">
        <v>723</v>
      </c>
      <c r="HII326" s="7" t="s">
        <v>723</v>
      </c>
      <c r="HIJ326" s="7" t="s">
        <v>723</v>
      </c>
      <c r="HIK326" s="7" t="s">
        <v>723</v>
      </c>
      <c r="HIL326" s="7" t="s">
        <v>723</v>
      </c>
      <c r="HIM326" s="7" t="s">
        <v>723</v>
      </c>
      <c r="HIN326" s="7" t="s">
        <v>723</v>
      </c>
      <c r="HIO326" s="7" t="s">
        <v>723</v>
      </c>
      <c r="HIP326" s="7" t="s">
        <v>723</v>
      </c>
      <c r="HIQ326" s="7" t="s">
        <v>723</v>
      </c>
      <c r="HIR326" s="7" t="s">
        <v>723</v>
      </c>
      <c r="HIS326" s="7" t="s">
        <v>723</v>
      </c>
      <c r="HIT326" s="7" t="s">
        <v>723</v>
      </c>
      <c r="HIU326" s="7" t="s">
        <v>723</v>
      </c>
      <c r="HIV326" s="7" t="s">
        <v>723</v>
      </c>
      <c r="HIW326" s="7" t="s">
        <v>723</v>
      </c>
      <c r="HIX326" s="7" t="s">
        <v>723</v>
      </c>
      <c r="HIY326" s="7" t="s">
        <v>723</v>
      </c>
      <c r="HIZ326" s="7" t="s">
        <v>723</v>
      </c>
      <c r="HJA326" s="7" t="s">
        <v>723</v>
      </c>
      <c r="HJB326" s="7" t="s">
        <v>723</v>
      </c>
      <c r="HJC326" s="7" t="s">
        <v>723</v>
      </c>
      <c r="HJD326" s="7" t="s">
        <v>723</v>
      </c>
      <c r="HJE326" s="7" t="s">
        <v>723</v>
      </c>
      <c r="HJF326" s="7" t="s">
        <v>723</v>
      </c>
      <c r="HJG326" s="7" t="s">
        <v>723</v>
      </c>
      <c r="HJH326" s="7" t="s">
        <v>723</v>
      </c>
      <c r="HJI326" s="7" t="s">
        <v>723</v>
      </c>
      <c r="HJJ326" s="7" t="s">
        <v>723</v>
      </c>
      <c r="HJK326" s="7" t="s">
        <v>723</v>
      </c>
      <c r="HJL326" s="7" t="s">
        <v>723</v>
      </c>
      <c r="HJM326" s="7" t="s">
        <v>723</v>
      </c>
      <c r="HJN326" s="7" t="s">
        <v>723</v>
      </c>
      <c r="HJO326" s="7" t="s">
        <v>723</v>
      </c>
      <c r="HJP326" s="7" t="s">
        <v>723</v>
      </c>
      <c r="HJQ326" s="7" t="s">
        <v>723</v>
      </c>
      <c r="HJR326" s="7" t="s">
        <v>723</v>
      </c>
      <c r="HJS326" s="7" t="s">
        <v>723</v>
      </c>
      <c r="HJT326" s="7" t="s">
        <v>723</v>
      </c>
      <c r="HJU326" s="7" t="s">
        <v>723</v>
      </c>
      <c r="HJV326" s="7" t="s">
        <v>723</v>
      </c>
      <c r="HJW326" s="7" t="s">
        <v>723</v>
      </c>
      <c r="HJX326" s="7" t="s">
        <v>723</v>
      </c>
      <c r="HJY326" s="7" t="s">
        <v>723</v>
      </c>
      <c r="HJZ326" s="7" t="s">
        <v>723</v>
      </c>
      <c r="HKA326" s="7" t="s">
        <v>723</v>
      </c>
      <c r="HKB326" s="7" t="s">
        <v>723</v>
      </c>
      <c r="HKC326" s="7" t="s">
        <v>723</v>
      </c>
      <c r="HKD326" s="7" t="s">
        <v>723</v>
      </c>
      <c r="HKE326" s="7" t="s">
        <v>723</v>
      </c>
      <c r="HKF326" s="7" t="s">
        <v>723</v>
      </c>
      <c r="HKG326" s="7" t="s">
        <v>723</v>
      </c>
      <c r="HKH326" s="7" t="s">
        <v>723</v>
      </c>
      <c r="HKI326" s="7" t="s">
        <v>723</v>
      </c>
      <c r="HKJ326" s="7" t="s">
        <v>723</v>
      </c>
      <c r="HKK326" s="7" t="s">
        <v>723</v>
      </c>
      <c r="HKL326" s="7" t="s">
        <v>723</v>
      </c>
      <c r="HKM326" s="7" t="s">
        <v>723</v>
      </c>
      <c r="HKN326" s="7" t="s">
        <v>723</v>
      </c>
      <c r="HKO326" s="7" t="s">
        <v>723</v>
      </c>
      <c r="HKP326" s="7" t="s">
        <v>723</v>
      </c>
      <c r="HKQ326" s="7" t="s">
        <v>723</v>
      </c>
      <c r="HKR326" s="7" t="s">
        <v>723</v>
      </c>
      <c r="HKS326" s="7" t="s">
        <v>723</v>
      </c>
      <c r="HKT326" s="7" t="s">
        <v>723</v>
      </c>
      <c r="HKU326" s="7" t="s">
        <v>723</v>
      </c>
      <c r="HKV326" s="7" t="s">
        <v>723</v>
      </c>
      <c r="HKW326" s="7" t="s">
        <v>723</v>
      </c>
      <c r="HKX326" s="7" t="s">
        <v>723</v>
      </c>
      <c r="HKY326" s="7" t="s">
        <v>723</v>
      </c>
      <c r="HKZ326" s="7" t="s">
        <v>723</v>
      </c>
      <c r="HLA326" s="7" t="s">
        <v>723</v>
      </c>
      <c r="HLB326" s="7" t="s">
        <v>723</v>
      </c>
      <c r="HLC326" s="7" t="s">
        <v>723</v>
      </c>
      <c r="HLD326" s="7" t="s">
        <v>723</v>
      </c>
      <c r="HLE326" s="7" t="s">
        <v>723</v>
      </c>
      <c r="HLF326" s="7" t="s">
        <v>723</v>
      </c>
      <c r="HLG326" s="7" t="s">
        <v>723</v>
      </c>
      <c r="HLH326" s="7" t="s">
        <v>723</v>
      </c>
      <c r="HLI326" s="7" t="s">
        <v>723</v>
      </c>
      <c r="HLJ326" s="7" t="s">
        <v>723</v>
      </c>
      <c r="HLK326" s="7" t="s">
        <v>723</v>
      </c>
      <c r="HLL326" s="7" t="s">
        <v>723</v>
      </c>
      <c r="HLM326" s="7" t="s">
        <v>723</v>
      </c>
      <c r="HLN326" s="7" t="s">
        <v>723</v>
      </c>
      <c r="HLO326" s="7" t="s">
        <v>723</v>
      </c>
      <c r="HLP326" s="7" t="s">
        <v>723</v>
      </c>
      <c r="HLQ326" s="7" t="s">
        <v>723</v>
      </c>
      <c r="HLR326" s="7" t="s">
        <v>723</v>
      </c>
      <c r="HLS326" s="7" t="s">
        <v>723</v>
      </c>
      <c r="HLT326" s="7" t="s">
        <v>723</v>
      </c>
      <c r="HLU326" s="7" t="s">
        <v>723</v>
      </c>
      <c r="HLV326" s="7" t="s">
        <v>723</v>
      </c>
      <c r="HLW326" s="7" t="s">
        <v>723</v>
      </c>
      <c r="HLX326" s="7" t="s">
        <v>723</v>
      </c>
      <c r="HLY326" s="7" t="s">
        <v>723</v>
      </c>
      <c r="HLZ326" s="7" t="s">
        <v>723</v>
      </c>
      <c r="HMA326" s="7" t="s">
        <v>723</v>
      </c>
      <c r="HMB326" s="7" t="s">
        <v>723</v>
      </c>
      <c r="HMC326" s="7" t="s">
        <v>723</v>
      </c>
      <c r="HMD326" s="7" t="s">
        <v>723</v>
      </c>
      <c r="HME326" s="7" t="s">
        <v>723</v>
      </c>
      <c r="HMF326" s="7" t="s">
        <v>723</v>
      </c>
      <c r="HMG326" s="7" t="s">
        <v>723</v>
      </c>
      <c r="HMH326" s="7" t="s">
        <v>723</v>
      </c>
      <c r="HMI326" s="7" t="s">
        <v>723</v>
      </c>
      <c r="HMJ326" s="7" t="s">
        <v>723</v>
      </c>
      <c r="HMK326" s="7" t="s">
        <v>723</v>
      </c>
      <c r="HML326" s="7" t="s">
        <v>723</v>
      </c>
      <c r="HMM326" s="7" t="s">
        <v>723</v>
      </c>
      <c r="HMN326" s="7" t="s">
        <v>723</v>
      </c>
      <c r="HMO326" s="7" t="s">
        <v>723</v>
      </c>
      <c r="HMP326" s="7" t="s">
        <v>723</v>
      </c>
      <c r="HMQ326" s="7" t="s">
        <v>723</v>
      </c>
      <c r="HMR326" s="7" t="s">
        <v>723</v>
      </c>
      <c r="HMS326" s="7" t="s">
        <v>723</v>
      </c>
      <c r="HMT326" s="7" t="s">
        <v>723</v>
      </c>
      <c r="HMU326" s="7" t="s">
        <v>723</v>
      </c>
      <c r="HMV326" s="7" t="s">
        <v>723</v>
      </c>
      <c r="HMW326" s="7" t="s">
        <v>723</v>
      </c>
      <c r="HMX326" s="7" t="s">
        <v>723</v>
      </c>
      <c r="HMY326" s="7" t="s">
        <v>723</v>
      </c>
      <c r="HMZ326" s="7" t="s">
        <v>723</v>
      </c>
      <c r="HNA326" s="7" t="s">
        <v>723</v>
      </c>
      <c r="HNB326" s="7" t="s">
        <v>723</v>
      </c>
      <c r="HNC326" s="7" t="s">
        <v>723</v>
      </c>
      <c r="HND326" s="7" t="s">
        <v>723</v>
      </c>
      <c r="HNE326" s="7" t="s">
        <v>723</v>
      </c>
      <c r="HNF326" s="7" t="s">
        <v>723</v>
      </c>
      <c r="HNG326" s="7" t="s">
        <v>723</v>
      </c>
      <c r="HNH326" s="7" t="s">
        <v>723</v>
      </c>
      <c r="HNI326" s="7" t="s">
        <v>723</v>
      </c>
      <c r="HNJ326" s="7" t="s">
        <v>723</v>
      </c>
      <c r="HNK326" s="7" t="s">
        <v>723</v>
      </c>
      <c r="HNL326" s="7" t="s">
        <v>723</v>
      </c>
      <c r="HNM326" s="7" t="s">
        <v>723</v>
      </c>
      <c r="HNN326" s="7" t="s">
        <v>723</v>
      </c>
      <c r="HNO326" s="7" t="s">
        <v>723</v>
      </c>
      <c r="HNP326" s="7" t="s">
        <v>723</v>
      </c>
      <c r="HNQ326" s="7" t="s">
        <v>723</v>
      </c>
      <c r="HNR326" s="7" t="s">
        <v>723</v>
      </c>
      <c r="HNS326" s="7" t="s">
        <v>723</v>
      </c>
      <c r="HNT326" s="7" t="s">
        <v>723</v>
      </c>
      <c r="HNU326" s="7" t="s">
        <v>723</v>
      </c>
      <c r="HNV326" s="7" t="s">
        <v>723</v>
      </c>
      <c r="HNW326" s="7" t="s">
        <v>723</v>
      </c>
      <c r="HNX326" s="7" t="s">
        <v>723</v>
      </c>
      <c r="HNY326" s="7" t="s">
        <v>723</v>
      </c>
      <c r="HNZ326" s="7" t="s">
        <v>723</v>
      </c>
      <c r="HOA326" s="7" t="s">
        <v>723</v>
      </c>
      <c r="HOB326" s="7" t="s">
        <v>723</v>
      </c>
      <c r="HOC326" s="7" t="s">
        <v>723</v>
      </c>
      <c r="HOD326" s="7" t="s">
        <v>723</v>
      </c>
      <c r="HOE326" s="7" t="s">
        <v>723</v>
      </c>
      <c r="HOF326" s="7" t="s">
        <v>723</v>
      </c>
      <c r="HOG326" s="7" t="s">
        <v>723</v>
      </c>
      <c r="HOH326" s="7" t="s">
        <v>723</v>
      </c>
      <c r="HOI326" s="7" t="s">
        <v>723</v>
      </c>
      <c r="HOJ326" s="7" t="s">
        <v>723</v>
      </c>
      <c r="HOK326" s="7" t="s">
        <v>723</v>
      </c>
      <c r="HOL326" s="7" t="s">
        <v>723</v>
      </c>
      <c r="HOM326" s="7" t="s">
        <v>723</v>
      </c>
      <c r="HON326" s="7" t="s">
        <v>723</v>
      </c>
      <c r="HOO326" s="7" t="s">
        <v>723</v>
      </c>
      <c r="HOP326" s="7" t="s">
        <v>723</v>
      </c>
      <c r="HOQ326" s="7" t="s">
        <v>723</v>
      </c>
      <c r="HOR326" s="7" t="s">
        <v>723</v>
      </c>
      <c r="HOS326" s="7" t="s">
        <v>723</v>
      </c>
      <c r="HOT326" s="7" t="s">
        <v>723</v>
      </c>
      <c r="HOU326" s="7" t="s">
        <v>723</v>
      </c>
      <c r="HOV326" s="7" t="s">
        <v>723</v>
      </c>
      <c r="HOW326" s="7" t="s">
        <v>723</v>
      </c>
      <c r="HOX326" s="7" t="s">
        <v>723</v>
      </c>
      <c r="HOY326" s="7" t="s">
        <v>723</v>
      </c>
      <c r="HOZ326" s="7" t="s">
        <v>723</v>
      </c>
      <c r="HPA326" s="7" t="s">
        <v>723</v>
      </c>
      <c r="HPB326" s="7" t="s">
        <v>723</v>
      </c>
      <c r="HPC326" s="7" t="s">
        <v>723</v>
      </c>
      <c r="HPD326" s="7" t="s">
        <v>723</v>
      </c>
      <c r="HPE326" s="7" t="s">
        <v>723</v>
      </c>
      <c r="HPF326" s="7" t="s">
        <v>723</v>
      </c>
      <c r="HPG326" s="7" t="s">
        <v>723</v>
      </c>
      <c r="HPH326" s="7" t="s">
        <v>723</v>
      </c>
      <c r="HPI326" s="7" t="s">
        <v>723</v>
      </c>
      <c r="HPJ326" s="7" t="s">
        <v>723</v>
      </c>
      <c r="HPK326" s="7" t="s">
        <v>723</v>
      </c>
      <c r="HPL326" s="7" t="s">
        <v>723</v>
      </c>
      <c r="HPM326" s="7" t="s">
        <v>723</v>
      </c>
      <c r="HPN326" s="7" t="s">
        <v>723</v>
      </c>
      <c r="HPO326" s="7" t="s">
        <v>723</v>
      </c>
      <c r="HPP326" s="7" t="s">
        <v>723</v>
      </c>
      <c r="HPQ326" s="7" t="s">
        <v>723</v>
      </c>
      <c r="HPR326" s="7" t="s">
        <v>723</v>
      </c>
      <c r="HPS326" s="7" t="s">
        <v>723</v>
      </c>
      <c r="HPT326" s="7" t="s">
        <v>723</v>
      </c>
      <c r="HPU326" s="7" t="s">
        <v>723</v>
      </c>
      <c r="HPV326" s="7" t="s">
        <v>723</v>
      </c>
      <c r="HPW326" s="7" t="s">
        <v>723</v>
      </c>
      <c r="HPX326" s="7" t="s">
        <v>723</v>
      </c>
      <c r="HPY326" s="7" t="s">
        <v>723</v>
      </c>
      <c r="HPZ326" s="7" t="s">
        <v>723</v>
      </c>
      <c r="HQA326" s="7" t="s">
        <v>723</v>
      </c>
      <c r="HQB326" s="7" t="s">
        <v>723</v>
      </c>
      <c r="HQC326" s="7" t="s">
        <v>723</v>
      </c>
      <c r="HQD326" s="7" t="s">
        <v>723</v>
      </c>
      <c r="HQE326" s="7" t="s">
        <v>723</v>
      </c>
      <c r="HQF326" s="7" t="s">
        <v>723</v>
      </c>
      <c r="HQG326" s="7" t="s">
        <v>723</v>
      </c>
      <c r="HQH326" s="7" t="s">
        <v>723</v>
      </c>
      <c r="HQI326" s="7" t="s">
        <v>723</v>
      </c>
      <c r="HQJ326" s="7" t="s">
        <v>723</v>
      </c>
      <c r="HQK326" s="7" t="s">
        <v>723</v>
      </c>
      <c r="HQL326" s="7" t="s">
        <v>723</v>
      </c>
      <c r="HQM326" s="7" t="s">
        <v>723</v>
      </c>
      <c r="HQN326" s="7" t="s">
        <v>723</v>
      </c>
      <c r="HQO326" s="7" t="s">
        <v>723</v>
      </c>
      <c r="HQP326" s="7" t="s">
        <v>723</v>
      </c>
      <c r="HQQ326" s="7" t="s">
        <v>723</v>
      </c>
      <c r="HQR326" s="7" t="s">
        <v>723</v>
      </c>
      <c r="HQS326" s="7" t="s">
        <v>723</v>
      </c>
      <c r="HQT326" s="7" t="s">
        <v>723</v>
      </c>
      <c r="HQU326" s="7" t="s">
        <v>723</v>
      </c>
      <c r="HQV326" s="7" t="s">
        <v>723</v>
      </c>
      <c r="HQW326" s="7" t="s">
        <v>723</v>
      </c>
      <c r="HQX326" s="7" t="s">
        <v>723</v>
      </c>
      <c r="HQY326" s="7" t="s">
        <v>723</v>
      </c>
      <c r="HQZ326" s="7" t="s">
        <v>723</v>
      </c>
      <c r="HRA326" s="7" t="s">
        <v>723</v>
      </c>
      <c r="HRB326" s="7" t="s">
        <v>723</v>
      </c>
      <c r="HRC326" s="7" t="s">
        <v>723</v>
      </c>
      <c r="HRD326" s="7" t="s">
        <v>723</v>
      </c>
      <c r="HRE326" s="7" t="s">
        <v>723</v>
      </c>
      <c r="HRF326" s="7" t="s">
        <v>723</v>
      </c>
      <c r="HRG326" s="7" t="s">
        <v>723</v>
      </c>
      <c r="HRH326" s="7" t="s">
        <v>723</v>
      </c>
      <c r="HRI326" s="7" t="s">
        <v>723</v>
      </c>
      <c r="HRJ326" s="7" t="s">
        <v>723</v>
      </c>
      <c r="HRK326" s="7" t="s">
        <v>723</v>
      </c>
      <c r="HRL326" s="7" t="s">
        <v>723</v>
      </c>
      <c r="HRM326" s="7" t="s">
        <v>723</v>
      </c>
      <c r="HRN326" s="7" t="s">
        <v>723</v>
      </c>
      <c r="HRO326" s="7" t="s">
        <v>723</v>
      </c>
      <c r="HRP326" s="7" t="s">
        <v>723</v>
      </c>
      <c r="HRQ326" s="7" t="s">
        <v>723</v>
      </c>
      <c r="HRR326" s="7" t="s">
        <v>723</v>
      </c>
      <c r="HRS326" s="7" t="s">
        <v>723</v>
      </c>
      <c r="HRT326" s="7" t="s">
        <v>723</v>
      </c>
      <c r="HRU326" s="7" t="s">
        <v>723</v>
      </c>
      <c r="HRV326" s="7" t="s">
        <v>723</v>
      </c>
      <c r="HRW326" s="7" t="s">
        <v>723</v>
      </c>
      <c r="HRX326" s="7" t="s">
        <v>723</v>
      </c>
      <c r="HRY326" s="7" t="s">
        <v>723</v>
      </c>
      <c r="HRZ326" s="7" t="s">
        <v>723</v>
      </c>
      <c r="HSA326" s="7" t="s">
        <v>723</v>
      </c>
      <c r="HSB326" s="7" t="s">
        <v>723</v>
      </c>
      <c r="HSC326" s="7" t="s">
        <v>723</v>
      </c>
      <c r="HSD326" s="7" t="s">
        <v>723</v>
      </c>
      <c r="HSE326" s="7" t="s">
        <v>723</v>
      </c>
      <c r="HSF326" s="7" t="s">
        <v>723</v>
      </c>
      <c r="HSG326" s="7" t="s">
        <v>723</v>
      </c>
      <c r="HSH326" s="7" t="s">
        <v>723</v>
      </c>
      <c r="HSI326" s="7" t="s">
        <v>723</v>
      </c>
      <c r="HSJ326" s="7" t="s">
        <v>723</v>
      </c>
      <c r="HSK326" s="7" t="s">
        <v>723</v>
      </c>
      <c r="HSL326" s="7" t="s">
        <v>723</v>
      </c>
      <c r="HSM326" s="7" t="s">
        <v>723</v>
      </c>
      <c r="HSN326" s="7" t="s">
        <v>723</v>
      </c>
      <c r="HSO326" s="7" t="s">
        <v>723</v>
      </c>
      <c r="HSP326" s="7" t="s">
        <v>723</v>
      </c>
      <c r="HSQ326" s="7" t="s">
        <v>723</v>
      </c>
      <c r="HSR326" s="7" t="s">
        <v>723</v>
      </c>
      <c r="HSS326" s="7" t="s">
        <v>723</v>
      </c>
      <c r="HST326" s="7" t="s">
        <v>723</v>
      </c>
      <c r="HSU326" s="7" t="s">
        <v>723</v>
      </c>
      <c r="HSV326" s="7" t="s">
        <v>723</v>
      </c>
      <c r="HSW326" s="7" t="s">
        <v>723</v>
      </c>
      <c r="HSX326" s="7" t="s">
        <v>723</v>
      </c>
      <c r="HSY326" s="7" t="s">
        <v>723</v>
      </c>
      <c r="HSZ326" s="7" t="s">
        <v>723</v>
      </c>
      <c r="HTA326" s="7" t="s">
        <v>723</v>
      </c>
      <c r="HTB326" s="7" t="s">
        <v>723</v>
      </c>
      <c r="HTC326" s="7" t="s">
        <v>723</v>
      </c>
      <c r="HTD326" s="7" t="s">
        <v>723</v>
      </c>
      <c r="HTE326" s="7" t="s">
        <v>723</v>
      </c>
      <c r="HTF326" s="7" t="s">
        <v>723</v>
      </c>
      <c r="HTG326" s="7" t="s">
        <v>723</v>
      </c>
      <c r="HTH326" s="7" t="s">
        <v>723</v>
      </c>
      <c r="HTI326" s="7" t="s">
        <v>723</v>
      </c>
      <c r="HTJ326" s="7" t="s">
        <v>723</v>
      </c>
      <c r="HTK326" s="7" t="s">
        <v>723</v>
      </c>
      <c r="HTL326" s="7" t="s">
        <v>723</v>
      </c>
      <c r="HTM326" s="7" t="s">
        <v>723</v>
      </c>
      <c r="HTN326" s="7" t="s">
        <v>723</v>
      </c>
      <c r="HTO326" s="7" t="s">
        <v>723</v>
      </c>
      <c r="HTP326" s="7" t="s">
        <v>723</v>
      </c>
      <c r="HTQ326" s="7" t="s">
        <v>723</v>
      </c>
      <c r="HTR326" s="7" t="s">
        <v>723</v>
      </c>
      <c r="HTS326" s="7" t="s">
        <v>723</v>
      </c>
      <c r="HTT326" s="7" t="s">
        <v>723</v>
      </c>
      <c r="HTU326" s="7" t="s">
        <v>723</v>
      </c>
      <c r="HTV326" s="7" t="s">
        <v>723</v>
      </c>
      <c r="HTW326" s="7" t="s">
        <v>723</v>
      </c>
      <c r="HTX326" s="7" t="s">
        <v>723</v>
      </c>
      <c r="HTY326" s="7" t="s">
        <v>723</v>
      </c>
      <c r="HTZ326" s="7" t="s">
        <v>723</v>
      </c>
      <c r="HUA326" s="7" t="s">
        <v>723</v>
      </c>
      <c r="HUB326" s="7" t="s">
        <v>723</v>
      </c>
      <c r="HUC326" s="7" t="s">
        <v>723</v>
      </c>
      <c r="HUD326" s="7" t="s">
        <v>723</v>
      </c>
      <c r="HUE326" s="7" t="s">
        <v>723</v>
      </c>
      <c r="HUF326" s="7" t="s">
        <v>723</v>
      </c>
      <c r="HUG326" s="7" t="s">
        <v>723</v>
      </c>
      <c r="HUH326" s="7" t="s">
        <v>723</v>
      </c>
      <c r="HUI326" s="7" t="s">
        <v>723</v>
      </c>
      <c r="HUJ326" s="7" t="s">
        <v>723</v>
      </c>
      <c r="HUK326" s="7" t="s">
        <v>723</v>
      </c>
      <c r="HUL326" s="7" t="s">
        <v>723</v>
      </c>
      <c r="HUM326" s="7" t="s">
        <v>723</v>
      </c>
      <c r="HUN326" s="7" t="s">
        <v>723</v>
      </c>
      <c r="HUO326" s="7" t="s">
        <v>723</v>
      </c>
      <c r="HUP326" s="7" t="s">
        <v>723</v>
      </c>
      <c r="HUQ326" s="7" t="s">
        <v>723</v>
      </c>
      <c r="HUR326" s="7" t="s">
        <v>723</v>
      </c>
      <c r="HUS326" s="7" t="s">
        <v>723</v>
      </c>
      <c r="HUT326" s="7" t="s">
        <v>723</v>
      </c>
      <c r="HUU326" s="7" t="s">
        <v>723</v>
      </c>
      <c r="HUV326" s="7" t="s">
        <v>723</v>
      </c>
      <c r="HUW326" s="7" t="s">
        <v>723</v>
      </c>
      <c r="HUX326" s="7" t="s">
        <v>723</v>
      </c>
      <c r="HUY326" s="7" t="s">
        <v>723</v>
      </c>
      <c r="HUZ326" s="7" t="s">
        <v>723</v>
      </c>
      <c r="HVA326" s="7" t="s">
        <v>723</v>
      </c>
      <c r="HVB326" s="7" t="s">
        <v>723</v>
      </c>
      <c r="HVC326" s="7" t="s">
        <v>723</v>
      </c>
      <c r="HVD326" s="7" t="s">
        <v>723</v>
      </c>
      <c r="HVE326" s="7" t="s">
        <v>723</v>
      </c>
      <c r="HVF326" s="7" t="s">
        <v>723</v>
      </c>
      <c r="HVG326" s="7" t="s">
        <v>723</v>
      </c>
      <c r="HVH326" s="7" t="s">
        <v>723</v>
      </c>
      <c r="HVI326" s="7" t="s">
        <v>723</v>
      </c>
      <c r="HVJ326" s="7" t="s">
        <v>723</v>
      </c>
      <c r="HVK326" s="7" t="s">
        <v>723</v>
      </c>
      <c r="HVL326" s="7" t="s">
        <v>723</v>
      </c>
      <c r="HVM326" s="7" t="s">
        <v>723</v>
      </c>
      <c r="HVN326" s="7" t="s">
        <v>723</v>
      </c>
      <c r="HVO326" s="7" t="s">
        <v>723</v>
      </c>
      <c r="HVP326" s="7" t="s">
        <v>723</v>
      </c>
      <c r="HVQ326" s="7" t="s">
        <v>723</v>
      </c>
      <c r="HVR326" s="7" t="s">
        <v>723</v>
      </c>
      <c r="HVS326" s="7" t="s">
        <v>723</v>
      </c>
      <c r="HVT326" s="7" t="s">
        <v>723</v>
      </c>
      <c r="HVU326" s="7" t="s">
        <v>723</v>
      </c>
      <c r="HVV326" s="7" t="s">
        <v>723</v>
      </c>
      <c r="HVW326" s="7" t="s">
        <v>723</v>
      </c>
      <c r="HVX326" s="7" t="s">
        <v>723</v>
      </c>
      <c r="HVY326" s="7" t="s">
        <v>723</v>
      </c>
      <c r="HVZ326" s="7" t="s">
        <v>723</v>
      </c>
      <c r="HWA326" s="7" t="s">
        <v>723</v>
      </c>
      <c r="HWB326" s="7" t="s">
        <v>723</v>
      </c>
      <c r="HWC326" s="7" t="s">
        <v>723</v>
      </c>
      <c r="HWD326" s="7" t="s">
        <v>723</v>
      </c>
      <c r="HWE326" s="7" t="s">
        <v>723</v>
      </c>
      <c r="HWF326" s="7" t="s">
        <v>723</v>
      </c>
      <c r="HWG326" s="7" t="s">
        <v>723</v>
      </c>
      <c r="HWH326" s="7" t="s">
        <v>723</v>
      </c>
      <c r="HWI326" s="7" t="s">
        <v>723</v>
      </c>
      <c r="HWJ326" s="7" t="s">
        <v>723</v>
      </c>
      <c r="HWK326" s="7" t="s">
        <v>723</v>
      </c>
      <c r="HWL326" s="7" t="s">
        <v>723</v>
      </c>
      <c r="HWM326" s="7" t="s">
        <v>723</v>
      </c>
      <c r="HWN326" s="7" t="s">
        <v>723</v>
      </c>
      <c r="HWO326" s="7" t="s">
        <v>723</v>
      </c>
      <c r="HWP326" s="7" t="s">
        <v>723</v>
      </c>
      <c r="HWQ326" s="7" t="s">
        <v>723</v>
      </c>
      <c r="HWR326" s="7" t="s">
        <v>723</v>
      </c>
      <c r="HWS326" s="7" t="s">
        <v>723</v>
      </c>
      <c r="HWT326" s="7" t="s">
        <v>723</v>
      </c>
      <c r="HWU326" s="7" t="s">
        <v>723</v>
      </c>
      <c r="HWV326" s="7" t="s">
        <v>723</v>
      </c>
      <c r="HWW326" s="7" t="s">
        <v>723</v>
      </c>
      <c r="HWX326" s="7" t="s">
        <v>723</v>
      </c>
      <c r="HWY326" s="7" t="s">
        <v>723</v>
      </c>
      <c r="HWZ326" s="7" t="s">
        <v>723</v>
      </c>
      <c r="HXA326" s="7" t="s">
        <v>723</v>
      </c>
      <c r="HXB326" s="7" t="s">
        <v>723</v>
      </c>
      <c r="HXC326" s="7" t="s">
        <v>723</v>
      </c>
      <c r="HXD326" s="7" t="s">
        <v>723</v>
      </c>
      <c r="HXE326" s="7" t="s">
        <v>723</v>
      </c>
      <c r="HXF326" s="7" t="s">
        <v>723</v>
      </c>
      <c r="HXG326" s="7" t="s">
        <v>723</v>
      </c>
      <c r="HXH326" s="7" t="s">
        <v>723</v>
      </c>
      <c r="HXI326" s="7" t="s">
        <v>723</v>
      </c>
      <c r="HXJ326" s="7" t="s">
        <v>723</v>
      </c>
      <c r="HXK326" s="7" t="s">
        <v>723</v>
      </c>
      <c r="HXL326" s="7" t="s">
        <v>723</v>
      </c>
      <c r="HXM326" s="7" t="s">
        <v>723</v>
      </c>
      <c r="HXN326" s="7" t="s">
        <v>723</v>
      </c>
      <c r="HXO326" s="7" t="s">
        <v>723</v>
      </c>
      <c r="HXP326" s="7" t="s">
        <v>723</v>
      </c>
      <c r="HXQ326" s="7" t="s">
        <v>723</v>
      </c>
      <c r="HXR326" s="7" t="s">
        <v>723</v>
      </c>
      <c r="HXS326" s="7" t="s">
        <v>723</v>
      </c>
      <c r="HXT326" s="7" t="s">
        <v>723</v>
      </c>
      <c r="HXU326" s="7" t="s">
        <v>723</v>
      </c>
      <c r="HXV326" s="7" t="s">
        <v>723</v>
      </c>
      <c r="HXW326" s="7" t="s">
        <v>723</v>
      </c>
      <c r="HXX326" s="7" t="s">
        <v>723</v>
      </c>
      <c r="HXY326" s="7" t="s">
        <v>723</v>
      </c>
      <c r="HXZ326" s="7" t="s">
        <v>723</v>
      </c>
      <c r="HYA326" s="7" t="s">
        <v>723</v>
      </c>
      <c r="HYB326" s="7" t="s">
        <v>723</v>
      </c>
      <c r="HYC326" s="7" t="s">
        <v>723</v>
      </c>
      <c r="HYD326" s="7" t="s">
        <v>723</v>
      </c>
      <c r="HYE326" s="7" t="s">
        <v>723</v>
      </c>
      <c r="HYF326" s="7" t="s">
        <v>723</v>
      </c>
      <c r="HYG326" s="7" t="s">
        <v>723</v>
      </c>
      <c r="HYH326" s="7" t="s">
        <v>723</v>
      </c>
      <c r="HYI326" s="7" t="s">
        <v>723</v>
      </c>
      <c r="HYJ326" s="7" t="s">
        <v>723</v>
      </c>
      <c r="HYK326" s="7" t="s">
        <v>723</v>
      </c>
      <c r="HYL326" s="7" t="s">
        <v>723</v>
      </c>
      <c r="HYM326" s="7" t="s">
        <v>723</v>
      </c>
      <c r="HYN326" s="7" t="s">
        <v>723</v>
      </c>
      <c r="HYO326" s="7" t="s">
        <v>723</v>
      </c>
      <c r="HYP326" s="7" t="s">
        <v>723</v>
      </c>
      <c r="HYQ326" s="7" t="s">
        <v>723</v>
      </c>
      <c r="HYR326" s="7" t="s">
        <v>723</v>
      </c>
      <c r="HYS326" s="7" t="s">
        <v>723</v>
      </c>
      <c r="HYT326" s="7" t="s">
        <v>723</v>
      </c>
      <c r="HYU326" s="7" t="s">
        <v>723</v>
      </c>
      <c r="HYV326" s="7" t="s">
        <v>723</v>
      </c>
      <c r="HYW326" s="7" t="s">
        <v>723</v>
      </c>
      <c r="HYX326" s="7" t="s">
        <v>723</v>
      </c>
      <c r="HYY326" s="7" t="s">
        <v>723</v>
      </c>
      <c r="HYZ326" s="7" t="s">
        <v>723</v>
      </c>
      <c r="HZA326" s="7" t="s">
        <v>723</v>
      </c>
      <c r="HZB326" s="7" t="s">
        <v>723</v>
      </c>
      <c r="HZC326" s="7" t="s">
        <v>723</v>
      </c>
      <c r="HZD326" s="7" t="s">
        <v>723</v>
      </c>
      <c r="HZE326" s="7" t="s">
        <v>723</v>
      </c>
      <c r="HZF326" s="7" t="s">
        <v>723</v>
      </c>
      <c r="HZG326" s="7" t="s">
        <v>723</v>
      </c>
      <c r="HZH326" s="7" t="s">
        <v>723</v>
      </c>
      <c r="HZI326" s="7" t="s">
        <v>723</v>
      </c>
      <c r="HZJ326" s="7" t="s">
        <v>723</v>
      </c>
      <c r="HZK326" s="7" t="s">
        <v>723</v>
      </c>
      <c r="HZL326" s="7" t="s">
        <v>723</v>
      </c>
      <c r="HZM326" s="7" t="s">
        <v>723</v>
      </c>
      <c r="HZN326" s="7" t="s">
        <v>723</v>
      </c>
      <c r="HZO326" s="7" t="s">
        <v>723</v>
      </c>
      <c r="HZP326" s="7" t="s">
        <v>723</v>
      </c>
      <c r="HZQ326" s="7" t="s">
        <v>723</v>
      </c>
      <c r="HZR326" s="7" t="s">
        <v>723</v>
      </c>
      <c r="HZS326" s="7" t="s">
        <v>723</v>
      </c>
      <c r="HZT326" s="7" t="s">
        <v>723</v>
      </c>
      <c r="HZU326" s="7" t="s">
        <v>723</v>
      </c>
      <c r="HZV326" s="7" t="s">
        <v>723</v>
      </c>
      <c r="HZW326" s="7" t="s">
        <v>723</v>
      </c>
      <c r="HZX326" s="7" t="s">
        <v>723</v>
      </c>
      <c r="HZY326" s="7" t="s">
        <v>723</v>
      </c>
      <c r="HZZ326" s="7" t="s">
        <v>723</v>
      </c>
      <c r="IAA326" s="7" t="s">
        <v>723</v>
      </c>
      <c r="IAB326" s="7" t="s">
        <v>723</v>
      </c>
      <c r="IAC326" s="7" t="s">
        <v>723</v>
      </c>
      <c r="IAD326" s="7" t="s">
        <v>723</v>
      </c>
      <c r="IAE326" s="7" t="s">
        <v>723</v>
      </c>
      <c r="IAF326" s="7" t="s">
        <v>723</v>
      </c>
      <c r="IAG326" s="7" t="s">
        <v>723</v>
      </c>
      <c r="IAH326" s="7" t="s">
        <v>723</v>
      </c>
      <c r="IAI326" s="7" t="s">
        <v>723</v>
      </c>
      <c r="IAJ326" s="7" t="s">
        <v>723</v>
      </c>
      <c r="IAK326" s="7" t="s">
        <v>723</v>
      </c>
      <c r="IAL326" s="7" t="s">
        <v>723</v>
      </c>
      <c r="IAM326" s="7" t="s">
        <v>723</v>
      </c>
      <c r="IAN326" s="7" t="s">
        <v>723</v>
      </c>
      <c r="IAO326" s="7" t="s">
        <v>723</v>
      </c>
      <c r="IAP326" s="7" t="s">
        <v>723</v>
      </c>
      <c r="IAQ326" s="7" t="s">
        <v>723</v>
      </c>
      <c r="IAR326" s="7" t="s">
        <v>723</v>
      </c>
      <c r="IAS326" s="7" t="s">
        <v>723</v>
      </c>
      <c r="IAT326" s="7" t="s">
        <v>723</v>
      </c>
      <c r="IAU326" s="7" t="s">
        <v>723</v>
      </c>
      <c r="IAV326" s="7" t="s">
        <v>723</v>
      </c>
      <c r="IAW326" s="7" t="s">
        <v>723</v>
      </c>
      <c r="IAX326" s="7" t="s">
        <v>723</v>
      </c>
      <c r="IAY326" s="7" t="s">
        <v>723</v>
      </c>
      <c r="IAZ326" s="7" t="s">
        <v>723</v>
      </c>
      <c r="IBA326" s="7" t="s">
        <v>723</v>
      </c>
      <c r="IBB326" s="7" t="s">
        <v>723</v>
      </c>
      <c r="IBC326" s="7" t="s">
        <v>723</v>
      </c>
      <c r="IBD326" s="7" t="s">
        <v>723</v>
      </c>
      <c r="IBE326" s="7" t="s">
        <v>723</v>
      </c>
      <c r="IBF326" s="7" t="s">
        <v>723</v>
      </c>
      <c r="IBG326" s="7" t="s">
        <v>723</v>
      </c>
      <c r="IBH326" s="7" t="s">
        <v>723</v>
      </c>
      <c r="IBI326" s="7" t="s">
        <v>723</v>
      </c>
      <c r="IBJ326" s="7" t="s">
        <v>723</v>
      </c>
      <c r="IBK326" s="7" t="s">
        <v>723</v>
      </c>
      <c r="IBL326" s="7" t="s">
        <v>723</v>
      </c>
      <c r="IBM326" s="7" t="s">
        <v>723</v>
      </c>
      <c r="IBN326" s="7" t="s">
        <v>723</v>
      </c>
      <c r="IBO326" s="7" t="s">
        <v>723</v>
      </c>
      <c r="IBP326" s="7" t="s">
        <v>723</v>
      </c>
      <c r="IBQ326" s="7" t="s">
        <v>723</v>
      </c>
      <c r="IBR326" s="7" t="s">
        <v>723</v>
      </c>
      <c r="IBS326" s="7" t="s">
        <v>723</v>
      </c>
      <c r="IBT326" s="7" t="s">
        <v>723</v>
      </c>
      <c r="IBU326" s="7" t="s">
        <v>723</v>
      </c>
      <c r="IBV326" s="7" t="s">
        <v>723</v>
      </c>
      <c r="IBW326" s="7" t="s">
        <v>723</v>
      </c>
      <c r="IBX326" s="7" t="s">
        <v>723</v>
      </c>
      <c r="IBY326" s="7" t="s">
        <v>723</v>
      </c>
      <c r="IBZ326" s="7" t="s">
        <v>723</v>
      </c>
      <c r="ICA326" s="7" t="s">
        <v>723</v>
      </c>
      <c r="ICB326" s="7" t="s">
        <v>723</v>
      </c>
      <c r="ICC326" s="7" t="s">
        <v>723</v>
      </c>
      <c r="ICD326" s="7" t="s">
        <v>723</v>
      </c>
      <c r="ICE326" s="7" t="s">
        <v>723</v>
      </c>
      <c r="ICF326" s="7" t="s">
        <v>723</v>
      </c>
      <c r="ICG326" s="7" t="s">
        <v>723</v>
      </c>
      <c r="ICH326" s="7" t="s">
        <v>723</v>
      </c>
      <c r="ICI326" s="7" t="s">
        <v>723</v>
      </c>
      <c r="ICJ326" s="7" t="s">
        <v>723</v>
      </c>
      <c r="ICK326" s="7" t="s">
        <v>723</v>
      </c>
      <c r="ICL326" s="7" t="s">
        <v>723</v>
      </c>
      <c r="ICM326" s="7" t="s">
        <v>723</v>
      </c>
      <c r="ICN326" s="7" t="s">
        <v>723</v>
      </c>
      <c r="ICO326" s="7" t="s">
        <v>723</v>
      </c>
      <c r="ICP326" s="7" t="s">
        <v>723</v>
      </c>
      <c r="ICQ326" s="7" t="s">
        <v>723</v>
      </c>
      <c r="ICR326" s="7" t="s">
        <v>723</v>
      </c>
      <c r="ICS326" s="7" t="s">
        <v>723</v>
      </c>
      <c r="ICT326" s="7" t="s">
        <v>723</v>
      </c>
      <c r="ICU326" s="7" t="s">
        <v>723</v>
      </c>
      <c r="ICV326" s="7" t="s">
        <v>723</v>
      </c>
      <c r="ICW326" s="7" t="s">
        <v>723</v>
      </c>
      <c r="ICX326" s="7" t="s">
        <v>723</v>
      </c>
      <c r="ICY326" s="7" t="s">
        <v>723</v>
      </c>
      <c r="ICZ326" s="7" t="s">
        <v>723</v>
      </c>
      <c r="IDA326" s="7" t="s">
        <v>723</v>
      </c>
      <c r="IDB326" s="7" t="s">
        <v>723</v>
      </c>
      <c r="IDC326" s="7" t="s">
        <v>723</v>
      </c>
      <c r="IDD326" s="7" t="s">
        <v>723</v>
      </c>
      <c r="IDE326" s="7" t="s">
        <v>723</v>
      </c>
      <c r="IDF326" s="7" t="s">
        <v>723</v>
      </c>
      <c r="IDG326" s="7" t="s">
        <v>723</v>
      </c>
      <c r="IDH326" s="7" t="s">
        <v>723</v>
      </c>
      <c r="IDI326" s="7" t="s">
        <v>723</v>
      </c>
      <c r="IDJ326" s="7" t="s">
        <v>723</v>
      </c>
      <c r="IDK326" s="7" t="s">
        <v>723</v>
      </c>
      <c r="IDL326" s="7" t="s">
        <v>723</v>
      </c>
      <c r="IDM326" s="7" t="s">
        <v>723</v>
      </c>
      <c r="IDN326" s="7" t="s">
        <v>723</v>
      </c>
      <c r="IDO326" s="7" t="s">
        <v>723</v>
      </c>
      <c r="IDP326" s="7" t="s">
        <v>723</v>
      </c>
      <c r="IDQ326" s="7" t="s">
        <v>723</v>
      </c>
      <c r="IDR326" s="7" t="s">
        <v>723</v>
      </c>
      <c r="IDS326" s="7" t="s">
        <v>723</v>
      </c>
      <c r="IDT326" s="7" t="s">
        <v>723</v>
      </c>
      <c r="IDU326" s="7" t="s">
        <v>723</v>
      </c>
      <c r="IDV326" s="7" t="s">
        <v>723</v>
      </c>
      <c r="IDW326" s="7" t="s">
        <v>723</v>
      </c>
      <c r="IDX326" s="7" t="s">
        <v>723</v>
      </c>
      <c r="IDY326" s="7" t="s">
        <v>723</v>
      </c>
      <c r="IDZ326" s="7" t="s">
        <v>723</v>
      </c>
      <c r="IEA326" s="7" t="s">
        <v>723</v>
      </c>
      <c r="IEB326" s="7" t="s">
        <v>723</v>
      </c>
      <c r="IEC326" s="7" t="s">
        <v>723</v>
      </c>
      <c r="IED326" s="7" t="s">
        <v>723</v>
      </c>
      <c r="IEE326" s="7" t="s">
        <v>723</v>
      </c>
      <c r="IEF326" s="7" t="s">
        <v>723</v>
      </c>
      <c r="IEG326" s="7" t="s">
        <v>723</v>
      </c>
      <c r="IEH326" s="7" t="s">
        <v>723</v>
      </c>
      <c r="IEI326" s="7" t="s">
        <v>723</v>
      </c>
      <c r="IEJ326" s="7" t="s">
        <v>723</v>
      </c>
      <c r="IEK326" s="7" t="s">
        <v>723</v>
      </c>
      <c r="IEL326" s="7" t="s">
        <v>723</v>
      </c>
      <c r="IEM326" s="7" t="s">
        <v>723</v>
      </c>
      <c r="IEN326" s="7" t="s">
        <v>723</v>
      </c>
      <c r="IEO326" s="7" t="s">
        <v>723</v>
      </c>
      <c r="IEP326" s="7" t="s">
        <v>723</v>
      </c>
      <c r="IEQ326" s="7" t="s">
        <v>723</v>
      </c>
      <c r="IER326" s="7" t="s">
        <v>723</v>
      </c>
      <c r="IES326" s="7" t="s">
        <v>723</v>
      </c>
      <c r="IET326" s="7" t="s">
        <v>723</v>
      </c>
      <c r="IEU326" s="7" t="s">
        <v>723</v>
      </c>
      <c r="IEV326" s="7" t="s">
        <v>723</v>
      </c>
      <c r="IEW326" s="7" t="s">
        <v>723</v>
      </c>
      <c r="IEX326" s="7" t="s">
        <v>723</v>
      </c>
      <c r="IEY326" s="7" t="s">
        <v>723</v>
      </c>
      <c r="IEZ326" s="7" t="s">
        <v>723</v>
      </c>
      <c r="IFA326" s="7" t="s">
        <v>723</v>
      </c>
      <c r="IFB326" s="7" t="s">
        <v>723</v>
      </c>
      <c r="IFC326" s="7" t="s">
        <v>723</v>
      </c>
      <c r="IFD326" s="7" t="s">
        <v>723</v>
      </c>
      <c r="IFE326" s="7" t="s">
        <v>723</v>
      </c>
      <c r="IFF326" s="7" t="s">
        <v>723</v>
      </c>
      <c r="IFG326" s="7" t="s">
        <v>723</v>
      </c>
      <c r="IFH326" s="7" t="s">
        <v>723</v>
      </c>
      <c r="IFI326" s="7" t="s">
        <v>723</v>
      </c>
      <c r="IFJ326" s="7" t="s">
        <v>723</v>
      </c>
      <c r="IFK326" s="7" t="s">
        <v>723</v>
      </c>
      <c r="IFL326" s="7" t="s">
        <v>723</v>
      </c>
      <c r="IFM326" s="7" t="s">
        <v>723</v>
      </c>
      <c r="IFN326" s="7" t="s">
        <v>723</v>
      </c>
      <c r="IFO326" s="7" t="s">
        <v>723</v>
      </c>
      <c r="IFP326" s="7" t="s">
        <v>723</v>
      </c>
      <c r="IFQ326" s="7" t="s">
        <v>723</v>
      </c>
      <c r="IFR326" s="7" t="s">
        <v>723</v>
      </c>
      <c r="IFS326" s="7" t="s">
        <v>723</v>
      </c>
      <c r="IFT326" s="7" t="s">
        <v>723</v>
      </c>
      <c r="IFU326" s="7" t="s">
        <v>723</v>
      </c>
      <c r="IFV326" s="7" t="s">
        <v>723</v>
      </c>
      <c r="IFW326" s="7" t="s">
        <v>723</v>
      </c>
      <c r="IFX326" s="7" t="s">
        <v>723</v>
      </c>
      <c r="IFY326" s="7" t="s">
        <v>723</v>
      </c>
      <c r="IFZ326" s="7" t="s">
        <v>723</v>
      </c>
      <c r="IGA326" s="7" t="s">
        <v>723</v>
      </c>
      <c r="IGB326" s="7" t="s">
        <v>723</v>
      </c>
      <c r="IGC326" s="7" t="s">
        <v>723</v>
      </c>
      <c r="IGD326" s="7" t="s">
        <v>723</v>
      </c>
      <c r="IGE326" s="7" t="s">
        <v>723</v>
      </c>
      <c r="IGF326" s="7" t="s">
        <v>723</v>
      </c>
      <c r="IGG326" s="7" t="s">
        <v>723</v>
      </c>
      <c r="IGH326" s="7" t="s">
        <v>723</v>
      </c>
      <c r="IGI326" s="7" t="s">
        <v>723</v>
      </c>
      <c r="IGJ326" s="7" t="s">
        <v>723</v>
      </c>
      <c r="IGK326" s="7" t="s">
        <v>723</v>
      </c>
      <c r="IGL326" s="7" t="s">
        <v>723</v>
      </c>
      <c r="IGM326" s="7" t="s">
        <v>723</v>
      </c>
      <c r="IGN326" s="7" t="s">
        <v>723</v>
      </c>
      <c r="IGO326" s="7" t="s">
        <v>723</v>
      </c>
      <c r="IGP326" s="7" t="s">
        <v>723</v>
      </c>
      <c r="IGQ326" s="7" t="s">
        <v>723</v>
      </c>
      <c r="IGR326" s="7" t="s">
        <v>723</v>
      </c>
      <c r="IGS326" s="7" t="s">
        <v>723</v>
      </c>
      <c r="IGT326" s="7" t="s">
        <v>723</v>
      </c>
      <c r="IGU326" s="7" t="s">
        <v>723</v>
      </c>
      <c r="IGV326" s="7" t="s">
        <v>723</v>
      </c>
      <c r="IGW326" s="7" t="s">
        <v>723</v>
      </c>
      <c r="IGX326" s="7" t="s">
        <v>723</v>
      </c>
      <c r="IGY326" s="7" t="s">
        <v>723</v>
      </c>
      <c r="IGZ326" s="7" t="s">
        <v>723</v>
      </c>
      <c r="IHA326" s="7" t="s">
        <v>723</v>
      </c>
      <c r="IHB326" s="7" t="s">
        <v>723</v>
      </c>
      <c r="IHC326" s="7" t="s">
        <v>723</v>
      </c>
      <c r="IHD326" s="7" t="s">
        <v>723</v>
      </c>
      <c r="IHE326" s="7" t="s">
        <v>723</v>
      </c>
      <c r="IHF326" s="7" t="s">
        <v>723</v>
      </c>
      <c r="IHG326" s="7" t="s">
        <v>723</v>
      </c>
      <c r="IHH326" s="7" t="s">
        <v>723</v>
      </c>
      <c r="IHI326" s="7" t="s">
        <v>723</v>
      </c>
      <c r="IHJ326" s="7" t="s">
        <v>723</v>
      </c>
      <c r="IHK326" s="7" t="s">
        <v>723</v>
      </c>
      <c r="IHL326" s="7" t="s">
        <v>723</v>
      </c>
      <c r="IHM326" s="7" t="s">
        <v>723</v>
      </c>
      <c r="IHN326" s="7" t="s">
        <v>723</v>
      </c>
      <c r="IHO326" s="7" t="s">
        <v>723</v>
      </c>
      <c r="IHP326" s="7" t="s">
        <v>723</v>
      </c>
      <c r="IHQ326" s="7" t="s">
        <v>723</v>
      </c>
      <c r="IHR326" s="7" t="s">
        <v>723</v>
      </c>
      <c r="IHS326" s="7" t="s">
        <v>723</v>
      </c>
      <c r="IHT326" s="7" t="s">
        <v>723</v>
      </c>
      <c r="IHU326" s="7" t="s">
        <v>723</v>
      </c>
      <c r="IHV326" s="7" t="s">
        <v>723</v>
      </c>
      <c r="IHW326" s="7" t="s">
        <v>723</v>
      </c>
      <c r="IHX326" s="7" t="s">
        <v>723</v>
      </c>
      <c r="IHY326" s="7" t="s">
        <v>723</v>
      </c>
      <c r="IHZ326" s="7" t="s">
        <v>723</v>
      </c>
      <c r="IIA326" s="7" t="s">
        <v>723</v>
      </c>
      <c r="IIB326" s="7" t="s">
        <v>723</v>
      </c>
      <c r="IIC326" s="7" t="s">
        <v>723</v>
      </c>
      <c r="IID326" s="7" t="s">
        <v>723</v>
      </c>
      <c r="IIE326" s="7" t="s">
        <v>723</v>
      </c>
      <c r="IIF326" s="7" t="s">
        <v>723</v>
      </c>
      <c r="IIG326" s="7" t="s">
        <v>723</v>
      </c>
      <c r="IIH326" s="7" t="s">
        <v>723</v>
      </c>
      <c r="III326" s="7" t="s">
        <v>723</v>
      </c>
      <c r="IIJ326" s="7" t="s">
        <v>723</v>
      </c>
      <c r="IIK326" s="7" t="s">
        <v>723</v>
      </c>
      <c r="IIL326" s="7" t="s">
        <v>723</v>
      </c>
      <c r="IIM326" s="7" t="s">
        <v>723</v>
      </c>
      <c r="IIN326" s="7" t="s">
        <v>723</v>
      </c>
      <c r="IIO326" s="7" t="s">
        <v>723</v>
      </c>
      <c r="IIP326" s="7" t="s">
        <v>723</v>
      </c>
      <c r="IIQ326" s="7" t="s">
        <v>723</v>
      </c>
      <c r="IIR326" s="7" t="s">
        <v>723</v>
      </c>
      <c r="IIS326" s="7" t="s">
        <v>723</v>
      </c>
      <c r="IIT326" s="7" t="s">
        <v>723</v>
      </c>
      <c r="IIU326" s="7" t="s">
        <v>723</v>
      </c>
      <c r="IIV326" s="7" t="s">
        <v>723</v>
      </c>
      <c r="IIW326" s="7" t="s">
        <v>723</v>
      </c>
      <c r="IIX326" s="7" t="s">
        <v>723</v>
      </c>
      <c r="IIY326" s="7" t="s">
        <v>723</v>
      </c>
      <c r="IIZ326" s="7" t="s">
        <v>723</v>
      </c>
      <c r="IJA326" s="7" t="s">
        <v>723</v>
      </c>
      <c r="IJB326" s="7" t="s">
        <v>723</v>
      </c>
      <c r="IJC326" s="7" t="s">
        <v>723</v>
      </c>
      <c r="IJD326" s="7" t="s">
        <v>723</v>
      </c>
      <c r="IJE326" s="7" t="s">
        <v>723</v>
      </c>
      <c r="IJF326" s="7" t="s">
        <v>723</v>
      </c>
      <c r="IJG326" s="7" t="s">
        <v>723</v>
      </c>
      <c r="IJH326" s="7" t="s">
        <v>723</v>
      </c>
      <c r="IJI326" s="7" t="s">
        <v>723</v>
      </c>
      <c r="IJJ326" s="7" t="s">
        <v>723</v>
      </c>
      <c r="IJK326" s="7" t="s">
        <v>723</v>
      </c>
      <c r="IJL326" s="7" t="s">
        <v>723</v>
      </c>
      <c r="IJM326" s="7" t="s">
        <v>723</v>
      </c>
      <c r="IJN326" s="7" t="s">
        <v>723</v>
      </c>
      <c r="IJO326" s="7" t="s">
        <v>723</v>
      </c>
      <c r="IJP326" s="7" t="s">
        <v>723</v>
      </c>
      <c r="IJQ326" s="7" t="s">
        <v>723</v>
      </c>
      <c r="IJR326" s="7" t="s">
        <v>723</v>
      </c>
      <c r="IJS326" s="7" t="s">
        <v>723</v>
      </c>
      <c r="IJT326" s="7" t="s">
        <v>723</v>
      </c>
      <c r="IJU326" s="7" t="s">
        <v>723</v>
      </c>
      <c r="IJV326" s="7" t="s">
        <v>723</v>
      </c>
      <c r="IJW326" s="7" t="s">
        <v>723</v>
      </c>
      <c r="IJX326" s="7" t="s">
        <v>723</v>
      </c>
      <c r="IJY326" s="7" t="s">
        <v>723</v>
      </c>
      <c r="IJZ326" s="7" t="s">
        <v>723</v>
      </c>
      <c r="IKA326" s="7" t="s">
        <v>723</v>
      </c>
      <c r="IKB326" s="7" t="s">
        <v>723</v>
      </c>
      <c r="IKC326" s="7" t="s">
        <v>723</v>
      </c>
      <c r="IKD326" s="7" t="s">
        <v>723</v>
      </c>
      <c r="IKE326" s="7" t="s">
        <v>723</v>
      </c>
      <c r="IKF326" s="7" t="s">
        <v>723</v>
      </c>
      <c r="IKG326" s="7" t="s">
        <v>723</v>
      </c>
      <c r="IKH326" s="7" t="s">
        <v>723</v>
      </c>
      <c r="IKI326" s="7" t="s">
        <v>723</v>
      </c>
      <c r="IKJ326" s="7" t="s">
        <v>723</v>
      </c>
      <c r="IKK326" s="7" t="s">
        <v>723</v>
      </c>
      <c r="IKL326" s="7" t="s">
        <v>723</v>
      </c>
      <c r="IKM326" s="7" t="s">
        <v>723</v>
      </c>
      <c r="IKN326" s="7" t="s">
        <v>723</v>
      </c>
      <c r="IKO326" s="7" t="s">
        <v>723</v>
      </c>
      <c r="IKP326" s="7" t="s">
        <v>723</v>
      </c>
      <c r="IKQ326" s="7" t="s">
        <v>723</v>
      </c>
      <c r="IKR326" s="7" t="s">
        <v>723</v>
      </c>
      <c r="IKS326" s="7" t="s">
        <v>723</v>
      </c>
      <c r="IKT326" s="7" t="s">
        <v>723</v>
      </c>
      <c r="IKU326" s="7" t="s">
        <v>723</v>
      </c>
      <c r="IKV326" s="7" t="s">
        <v>723</v>
      </c>
      <c r="IKW326" s="7" t="s">
        <v>723</v>
      </c>
      <c r="IKX326" s="7" t="s">
        <v>723</v>
      </c>
      <c r="IKY326" s="7" t="s">
        <v>723</v>
      </c>
      <c r="IKZ326" s="7" t="s">
        <v>723</v>
      </c>
      <c r="ILA326" s="7" t="s">
        <v>723</v>
      </c>
      <c r="ILB326" s="7" t="s">
        <v>723</v>
      </c>
      <c r="ILC326" s="7" t="s">
        <v>723</v>
      </c>
      <c r="ILD326" s="7" t="s">
        <v>723</v>
      </c>
      <c r="ILE326" s="7" t="s">
        <v>723</v>
      </c>
      <c r="ILF326" s="7" t="s">
        <v>723</v>
      </c>
      <c r="ILG326" s="7" t="s">
        <v>723</v>
      </c>
      <c r="ILH326" s="7" t="s">
        <v>723</v>
      </c>
      <c r="ILI326" s="7" t="s">
        <v>723</v>
      </c>
      <c r="ILJ326" s="7" t="s">
        <v>723</v>
      </c>
      <c r="ILK326" s="7" t="s">
        <v>723</v>
      </c>
      <c r="ILL326" s="7" t="s">
        <v>723</v>
      </c>
      <c r="ILM326" s="7" t="s">
        <v>723</v>
      </c>
      <c r="ILN326" s="7" t="s">
        <v>723</v>
      </c>
      <c r="ILO326" s="7" t="s">
        <v>723</v>
      </c>
      <c r="ILP326" s="7" t="s">
        <v>723</v>
      </c>
      <c r="ILQ326" s="7" t="s">
        <v>723</v>
      </c>
      <c r="ILR326" s="7" t="s">
        <v>723</v>
      </c>
      <c r="ILS326" s="7" t="s">
        <v>723</v>
      </c>
      <c r="ILT326" s="7" t="s">
        <v>723</v>
      </c>
      <c r="ILU326" s="7" t="s">
        <v>723</v>
      </c>
      <c r="ILV326" s="7" t="s">
        <v>723</v>
      </c>
      <c r="ILW326" s="7" t="s">
        <v>723</v>
      </c>
      <c r="ILX326" s="7" t="s">
        <v>723</v>
      </c>
      <c r="ILY326" s="7" t="s">
        <v>723</v>
      </c>
      <c r="ILZ326" s="7" t="s">
        <v>723</v>
      </c>
      <c r="IMA326" s="7" t="s">
        <v>723</v>
      </c>
      <c r="IMB326" s="7" t="s">
        <v>723</v>
      </c>
      <c r="IMC326" s="7" t="s">
        <v>723</v>
      </c>
      <c r="IMD326" s="7" t="s">
        <v>723</v>
      </c>
      <c r="IME326" s="7" t="s">
        <v>723</v>
      </c>
      <c r="IMF326" s="7" t="s">
        <v>723</v>
      </c>
      <c r="IMG326" s="7" t="s">
        <v>723</v>
      </c>
      <c r="IMH326" s="7" t="s">
        <v>723</v>
      </c>
      <c r="IMI326" s="7" t="s">
        <v>723</v>
      </c>
      <c r="IMJ326" s="7" t="s">
        <v>723</v>
      </c>
      <c r="IMK326" s="7" t="s">
        <v>723</v>
      </c>
      <c r="IML326" s="7" t="s">
        <v>723</v>
      </c>
      <c r="IMM326" s="7" t="s">
        <v>723</v>
      </c>
      <c r="IMN326" s="7" t="s">
        <v>723</v>
      </c>
      <c r="IMO326" s="7" t="s">
        <v>723</v>
      </c>
      <c r="IMP326" s="7" t="s">
        <v>723</v>
      </c>
      <c r="IMQ326" s="7" t="s">
        <v>723</v>
      </c>
      <c r="IMR326" s="7" t="s">
        <v>723</v>
      </c>
      <c r="IMS326" s="7" t="s">
        <v>723</v>
      </c>
      <c r="IMT326" s="7" t="s">
        <v>723</v>
      </c>
      <c r="IMU326" s="7" t="s">
        <v>723</v>
      </c>
      <c r="IMV326" s="7" t="s">
        <v>723</v>
      </c>
      <c r="IMW326" s="7" t="s">
        <v>723</v>
      </c>
      <c r="IMX326" s="7" t="s">
        <v>723</v>
      </c>
      <c r="IMY326" s="7" t="s">
        <v>723</v>
      </c>
      <c r="IMZ326" s="7" t="s">
        <v>723</v>
      </c>
      <c r="INA326" s="7" t="s">
        <v>723</v>
      </c>
      <c r="INB326" s="7" t="s">
        <v>723</v>
      </c>
      <c r="INC326" s="7" t="s">
        <v>723</v>
      </c>
      <c r="IND326" s="7" t="s">
        <v>723</v>
      </c>
      <c r="INE326" s="7" t="s">
        <v>723</v>
      </c>
      <c r="INF326" s="7" t="s">
        <v>723</v>
      </c>
      <c r="ING326" s="7" t="s">
        <v>723</v>
      </c>
      <c r="INH326" s="7" t="s">
        <v>723</v>
      </c>
      <c r="INI326" s="7" t="s">
        <v>723</v>
      </c>
      <c r="INJ326" s="7" t="s">
        <v>723</v>
      </c>
      <c r="INK326" s="7" t="s">
        <v>723</v>
      </c>
      <c r="INL326" s="7" t="s">
        <v>723</v>
      </c>
      <c r="INM326" s="7" t="s">
        <v>723</v>
      </c>
      <c r="INN326" s="7" t="s">
        <v>723</v>
      </c>
      <c r="INO326" s="7" t="s">
        <v>723</v>
      </c>
      <c r="INP326" s="7" t="s">
        <v>723</v>
      </c>
      <c r="INQ326" s="7" t="s">
        <v>723</v>
      </c>
      <c r="INR326" s="7" t="s">
        <v>723</v>
      </c>
      <c r="INS326" s="7" t="s">
        <v>723</v>
      </c>
      <c r="INT326" s="7" t="s">
        <v>723</v>
      </c>
      <c r="INU326" s="7" t="s">
        <v>723</v>
      </c>
      <c r="INV326" s="7" t="s">
        <v>723</v>
      </c>
      <c r="INW326" s="7" t="s">
        <v>723</v>
      </c>
      <c r="INX326" s="7" t="s">
        <v>723</v>
      </c>
      <c r="INY326" s="7" t="s">
        <v>723</v>
      </c>
      <c r="INZ326" s="7" t="s">
        <v>723</v>
      </c>
      <c r="IOA326" s="7" t="s">
        <v>723</v>
      </c>
      <c r="IOB326" s="7" t="s">
        <v>723</v>
      </c>
      <c r="IOC326" s="7" t="s">
        <v>723</v>
      </c>
      <c r="IOD326" s="7" t="s">
        <v>723</v>
      </c>
      <c r="IOE326" s="7" t="s">
        <v>723</v>
      </c>
      <c r="IOF326" s="7" t="s">
        <v>723</v>
      </c>
      <c r="IOG326" s="7" t="s">
        <v>723</v>
      </c>
      <c r="IOH326" s="7" t="s">
        <v>723</v>
      </c>
      <c r="IOI326" s="7" t="s">
        <v>723</v>
      </c>
      <c r="IOJ326" s="7" t="s">
        <v>723</v>
      </c>
      <c r="IOK326" s="7" t="s">
        <v>723</v>
      </c>
      <c r="IOL326" s="7" t="s">
        <v>723</v>
      </c>
      <c r="IOM326" s="7" t="s">
        <v>723</v>
      </c>
      <c r="ION326" s="7" t="s">
        <v>723</v>
      </c>
      <c r="IOO326" s="7" t="s">
        <v>723</v>
      </c>
      <c r="IOP326" s="7" t="s">
        <v>723</v>
      </c>
      <c r="IOQ326" s="7" t="s">
        <v>723</v>
      </c>
      <c r="IOR326" s="7" t="s">
        <v>723</v>
      </c>
      <c r="IOS326" s="7" t="s">
        <v>723</v>
      </c>
      <c r="IOT326" s="7" t="s">
        <v>723</v>
      </c>
      <c r="IOU326" s="7" t="s">
        <v>723</v>
      </c>
      <c r="IOV326" s="7" t="s">
        <v>723</v>
      </c>
      <c r="IOW326" s="7" t="s">
        <v>723</v>
      </c>
      <c r="IOX326" s="7" t="s">
        <v>723</v>
      </c>
      <c r="IOY326" s="7" t="s">
        <v>723</v>
      </c>
      <c r="IOZ326" s="7" t="s">
        <v>723</v>
      </c>
      <c r="IPA326" s="7" t="s">
        <v>723</v>
      </c>
      <c r="IPB326" s="7" t="s">
        <v>723</v>
      </c>
      <c r="IPC326" s="7" t="s">
        <v>723</v>
      </c>
      <c r="IPD326" s="7" t="s">
        <v>723</v>
      </c>
      <c r="IPE326" s="7" t="s">
        <v>723</v>
      </c>
      <c r="IPF326" s="7" t="s">
        <v>723</v>
      </c>
      <c r="IPG326" s="7" t="s">
        <v>723</v>
      </c>
      <c r="IPH326" s="7" t="s">
        <v>723</v>
      </c>
      <c r="IPI326" s="7" t="s">
        <v>723</v>
      </c>
      <c r="IPJ326" s="7" t="s">
        <v>723</v>
      </c>
      <c r="IPK326" s="7" t="s">
        <v>723</v>
      </c>
      <c r="IPL326" s="7" t="s">
        <v>723</v>
      </c>
      <c r="IPM326" s="7" t="s">
        <v>723</v>
      </c>
      <c r="IPN326" s="7" t="s">
        <v>723</v>
      </c>
      <c r="IPO326" s="7" t="s">
        <v>723</v>
      </c>
      <c r="IPP326" s="7" t="s">
        <v>723</v>
      </c>
      <c r="IPQ326" s="7" t="s">
        <v>723</v>
      </c>
      <c r="IPR326" s="7" t="s">
        <v>723</v>
      </c>
      <c r="IPS326" s="7" t="s">
        <v>723</v>
      </c>
      <c r="IPT326" s="7" t="s">
        <v>723</v>
      </c>
      <c r="IPU326" s="7" t="s">
        <v>723</v>
      </c>
      <c r="IPV326" s="7" t="s">
        <v>723</v>
      </c>
      <c r="IPW326" s="7" t="s">
        <v>723</v>
      </c>
      <c r="IPX326" s="7" t="s">
        <v>723</v>
      </c>
      <c r="IPY326" s="7" t="s">
        <v>723</v>
      </c>
      <c r="IPZ326" s="7" t="s">
        <v>723</v>
      </c>
      <c r="IQA326" s="7" t="s">
        <v>723</v>
      </c>
      <c r="IQB326" s="7" t="s">
        <v>723</v>
      </c>
      <c r="IQC326" s="7" t="s">
        <v>723</v>
      </c>
      <c r="IQD326" s="7" t="s">
        <v>723</v>
      </c>
      <c r="IQE326" s="7" t="s">
        <v>723</v>
      </c>
      <c r="IQF326" s="7" t="s">
        <v>723</v>
      </c>
      <c r="IQG326" s="7" t="s">
        <v>723</v>
      </c>
      <c r="IQH326" s="7" t="s">
        <v>723</v>
      </c>
      <c r="IQI326" s="7" t="s">
        <v>723</v>
      </c>
      <c r="IQJ326" s="7" t="s">
        <v>723</v>
      </c>
      <c r="IQK326" s="7" t="s">
        <v>723</v>
      </c>
      <c r="IQL326" s="7" t="s">
        <v>723</v>
      </c>
      <c r="IQM326" s="7" t="s">
        <v>723</v>
      </c>
      <c r="IQN326" s="7" t="s">
        <v>723</v>
      </c>
      <c r="IQO326" s="7" t="s">
        <v>723</v>
      </c>
      <c r="IQP326" s="7" t="s">
        <v>723</v>
      </c>
      <c r="IQQ326" s="7" t="s">
        <v>723</v>
      </c>
      <c r="IQR326" s="7" t="s">
        <v>723</v>
      </c>
      <c r="IQS326" s="7" t="s">
        <v>723</v>
      </c>
      <c r="IQT326" s="7" t="s">
        <v>723</v>
      </c>
      <c r="IQU326" s="7" t="s">
        <v>723</v>
      </c>
      <c r="IQV326" s="7" t="s">
        <v>723</v>
      </c>
      <c r="IQW326" s="7" t="s">
        <v>723</v>
      </c>
      <c r="IQX326" s="7" t="s">
        <v>723</v>
      </c>
      <c r="IQY326" s="7" t="s">
        <v>723</v>
      </c>
      <c r="IQZ326" s="7" t="s">
        <v>723</v>
      </c>
      <c r="IRA326" s="7" t="s">
        <v>723</v>
      </c>
      <c r="IRB326" s="7" t="s">
        <v>723</v>
      </c>
      <c r="IRC326" s="7" t="s">
        <v>723</v>
      </c>
      <c r="IRD326" s="7" t="s">
        <v>723</v>
      </c>
      <c r="IRE326" s="7" t="s">
        <v>723</v>
      </c>
      <c r="IRF326" s="7" t="s">
        <v>723</v>
      </c>
      <c r="IRG326" s="7" t="s">
        <v>723</v>
      </c>
      <c r="IRH326" s="7" t="s">
        <v>723</v>
      </c>
      <c r="IRI326" s="7" t="s">
        <v>723</v>
      </c>
      <c r="IRJ326" s="7" t="s">
        <v>723</v>
      </c>
      <c r="IRK326" s="7" t="s">
        <v>723</v>
      </c>
      <c r="IRL326" s="7" t="s">
        <v>723</v>
      </c>
      <c r="IRM326" s="7" t="s">
        <v>723</v>
      </c>
      <c r="IRN326" s="7" t="s">
        <v>723</v>
      </c>
      <c r="IRO326" s="7" t="s">
        <v>723</v>
      </c>
      <c r="IRP326" s="7" t="s">
        <v>723</v>
      </c>
      <c r="IRQ326" s="7" t="s">
        <v>723</v>
      </c>
      <c r="IRR326" s="7" t="s">
        <v>723</v>
      </c>
      <c r="IRS326" s="7" t="s">
        <v>723</v>
      </c>
      <c r="IRT326" s="7" t="s">
        <v>723</v>
      </c>
      <c r="IRU326" s="7" t="s">
        <v>723</v>
      </c>
      <c r="IRV326" s="7" t="s">
        <v>723</v>
      </c>
      <c r="IRW326" s="7" t="s">
        <v>723</v>
      </c>
      <c r="IRX326" s="7" t="s">
        <v>723</v>
      </c>
      <c r="IRY326" s="7" t="s">
        <v>723</v>
      </c>
      <c r="IRZ326" s="7" t="s">
        <v>723</v>
      </c>
      <c r="ISA326" s="7" t="s">
        <v>723</v>
      </c>
      <c r="ISB326" s="7" t="s">
        <v>723</v>
      </c>
      <c r="ISC326" s="7" t="s">
        <v>723</v>
      </c>
      <c r="ISD326" s="7" t="s">
        <v>723</v>
      </c>
      <c r="ISE326" s="7" t="s">
        <v>723</v>
      </c>
      <c r="ISF326" s="7" t="s">
        <v>723</v>
      </c>
      <c r="ISG326" s="7" t="s">
        <v>723</v>
      </c>
      <c r="ISH326" s="7" t="s">
        <v>723</v>
      </c>
      <c r="ISI326" s="7" t="s">
        <v>723</v>
      </c>
      <c r="ISJ326" s="7" t="s">
        <v>723</v>
      </c>
      <c r="ISK326" s="7" t="s">
        <v>723</v>
      </c>
      <c r="ISL326" s="7" t="s">
        <v>723</v>
      </c>
      <c r="ISM326" s="7" t="s">
        <v>723</v>
      </c>
      <c r="ISN326" s="7" t="s">
        <v>723</v>
      </c>
      <c r="ISO326" s="7" t="s">
        <v>723</v>
      </c>
      <c r="ISP326" s="7" t="s">
        <v>723</v>
      </c>
      <c r="ISQ326" s="7" t="s">
        <v>723</v>
      </c>
      <c r="ISR326" s="7" t="s">
        <v>723</v>
      </c>
      <c r="ISS326" s="7" t="s">
        <v>723</v>
      </c>
      <c r="IST326" s="7" t="s">
        <v>723</v>
      </c>
      <c r="ISU326" s="7" t="s">
        <v>723</v>
      </c>
      <c r="ISV326" s="7" t="s">
        <v>723</v>
      </c>
      <c r="ISW326" s="7" t="s">
        <v>723</v>
      </c>
      <c r="ISX326" s="7" t="s">
        <v>723</v>
      </c>
      <c r="ISY326" s="7" t="s">
        <v>723</v>
      </c>
      <c r="ISZ326" s="7" t="s">
        <v>723</v>
      </c>
      <c r="ITA326" s="7" t="s">
        <v>723</v>
      </c>
      <c r="ITB326" s="7" t="s">
        <v>723</v>
      </c>
      <c r="ITC326" s="7" t="s">
        <v>723</v>
      </c>
      <c r="ITD326" s="7" t="s">
        <v>723</v>
      </c>
      <c r="ITE326" s="7" t="s">
        <v>723</v>
      </c>
      <c r="ITF326" s="7" t="s">
        <v>723</v>
      </c>
      <c r="ITG326" s="7" t="s">
        <v>723</v>
      </c>
      <c r="ITH326" s="7" t="s">
        <v>723</v>
      </c>
      <c r="ITI326" s="7" t="s">
        <v>723</v>
      </c>
      <c r="ITJ326" s="7" t="s">
        <v>723</v>
      </c>
      <c r="ITK326" s="7" t="s">
        <v>723</v>
      </c>
      <c r="ITL326" s="7" t="s">
        <v>723</v>
      </c>
      <c r="ITM326" s="7" t="s">
        <v>723</v>
      </c>
      <c r="ITN326" s="7" t="s">
        <v>723</v>
      </c>
      <c r="ITO326" s="7" t="s">
        <v>723</v>
      </c>
      <c r="ITP326" s="7" t="s">
        <v>723</v>
      </c>
      <c r="ITQ326" s="7" t="s">
        <v>723</v>
      </c>
      <c r="ITR326" s="7" t="s">
        <v>723</v>
      </c>
      <c r="ITS326" s="7" t="s">
        <v>723</v>
      </c>
      <c r="ITT326" s="7" t="s">
        <v>723</v>
      </c>
      <c r="ITU326" s="7" t="s">
        <v>723</v>
      </c>
      <c r="ITV326" s="7" t="s">
        <v>723</v>
      </c>
      <c r="ITW326" s="7" t="s">
        <v>723</v>
      </c>
      <c r="ITX326" s="7" t="s">
        <v>723</v>
      </c>
      <c r="ITY326" s="7" t="s">
        <v>723</v>
      </c>
      <c r="ITZ326" s="7" t="s">
        <v>723</v>
      </c>
      <c r="IUA326" s="7" t="s">
        <v>723</v>
      </c>
      <c r="IUB326" s="7" t="s">
        <v>723</v>
      </c>
      <c r="IUC326" s="7" t="s">
        <v>723</v>
      </c>
      <c r="IUD326" s="7" t="s">
        <v>723</v>
      </c>
      <c r="IUE326" s="7" t="s">
        <v>723</v>
      </c>
      <c r="IUF326" s="7" t="s">
        <v>723</v>
      </c>
      <c r="IUG326" s="7" t="s">
        <v>723</v>
      </c>
      <c r="IUH326" s="7" t="s">
        <v>723</v>
      </c>
      <c r="IUI326" s="7" t="s">
        <v>723</v>
      </c>
      <c r="IUJ326" s="7" t="s">
        <v>723</v>
      </c>
      <c r="IUK326" s="7" t="s">
        <v>723</v>
      </c>
      <c r="IUL326" s="7" t="s">
        <v>723</v>
      </c>
      <c r="IUM326" s="7" t="s">
        <v>723</v>
      </c>
      <c r="IUN326" s="7" t="s">
        <v>723</v>
      </c>
      <c r="IUO326" s="7" t="s">
        <v>723</v>
      </c>
      <c r="IUP326" s="7" t="s">
        <v>723</v>
      </c>
      <c r="IUQ326" s="7" t="s">
        <v>723</v>
      </c>
      <c r="IUR326" s="7" t="s">
        <v>723</v>
      </c>
      <c r="IUS326" s="7" t="s">
        <v>723</v>
      </c>
      <c r="IUT326" s="7" t="s">
        <v>723</v>
      </c>
      <c r="IUU326" s="7" t="s">
        <v>723</v>
      </c>
      <c r="IUV326" s="7" t="s">
        <v>723</v>
      </c>
      <c r="IUW326" s="7" t="s">
        <v>723</v>
      </c>
      <c r="IUX326" s="7" t="s">
        <v>723</v>
      </c>
      <c r="IUY326" s="7" t="s">
        <v>723</v>
      </c>
      <c r="IUZ326" s="7" t="s">
        <v>723</v>
      </c>
      <c r="IVA326" s="7" t="s">
        <v>723</v>
      </c>
      <c r="IVB326" s="7" t="s">
        <v>723</v>
      </c>
      <c r="IVC326" s="7" t="s">
        <v>723</v>
      </c>
      <c r="IVD326" s="7" t="s">
        <v>723</v>
      </c>
      <c r="IVE326" s="7" t="s">
        <v>723</v>
      </c>
      <c r="IVF326" s="7" t="s">
        <v>723</v>
      </c>
      <c r="IVG326" s="7" t="s">
        <v>723</v>
      </c>
      <c r="IVH326" s="7" t="s">
        <v>723</v>
      </c>
      <c r="IVI326" s="7" t="s">
        <v>723</v>
      </c>
      <c r="IVJ326" s="7" t="s">
        <v>723</v>
      </c>
      <c r="IVK326" s="7" t="s">
        <v>723</v>
      </c>
      <c r="IVL326" s="7" t="s">
        <v>723</v>
      </c>
      <c r="IVM326" s="7" t="s">
        <v>723</v>
      </c>
      <c r="IVN326" s="7" t="s">
        <v>723</v>
      </c>
      <c r="IVO326" s="7" t="s">
        <v>723</v>
      </c>
      <c r="IVP326" s="7" t="s">
        <v>723</v>
      </c>
      <c r="IVQ326" s="7" t="s">
        <v>723</v>
      </c>
      <c r="IVR326" s="7" t="s">
        <v>723</v>
      </c>
      <c r="IVS326" s="7" t="s">
        <v>723</v>
      </c>
      <c r="IVT326" s="7" t="s">
        <v>723</v>
      </c>
      <c r="IVU326" s="7" t="s">
        <v>723</v>
      </c>
      <c r="IVV326" s="7" t="s">
        <v>723</v>
      </c>
      <c r="IVW326" s="7" t="s">
        <v>723</v>
      </c>
      <c r="IVX326" s="7" t="s">
        <v>723</v>
      </c>
      <c r="IVY326" s="7" t="s">
        <v>723</v>
      </c>
      <c r="IVZ326" s="7" t="s">
        <v>723</v>
      </c>
      <c r="IWA326" s="7" t="s">
        <v>723</v>
      </c>
      <c r="IWB326" s="7" t="s">
        <v>723</v>
      </c>
      <c r="IWC326" s="7" t="s">
        <v>723</v>
      </c>
      <c r="IWD326" s="7" t="s">
        <v>723</v>
      </c>
      <c r="IWE326" s="7" t="s">
        <v>723</v>
      </c>
      <c r="IWF326" s="7" t="s">
        <v>723</v>
      </c>
      <c r="IWG326" s="7" t="s">
        <v>723</v>
      </c>
      <c r="IWH326" s="7" t="s">
        <v>723</v>
      </c>
      <c r="IWI326" s="7" t="s">
        <v>723</v>
      </c>
      <c r="IWJ326" s="7" t="s">
        <v>723</v>
      </c>
      <c r="IWK326" s="7" t="s">
        <v>723</v>
      </c>
      <c r="IWL326" s="7" t="s">
        <v>723</v>
      </c>
      <c r="IWM326" s="7" t="s">
        <v>723</v>
      </c>
      <c r="IWN326" s="7" t="s">
        <v>723</v>
      </c>
      <c r="IWO326" s="7" t="s">
        <v>723</v>
      </c>
      <c r="IWP326" s="7" t="s">
        <v>723</v>
      </c>
      <c r="IWQ326" s="7" t="s">
        <v>723</v>
      </c>
      <c r="IWR326" s="7" t="s">
        <v>723</v>
      </c>
      <c r="IWS326" s="7" t="s">
        <v>723</v>
      </c>
      <c r="IWT326" s="7" t="s">
        <v>723</v>
      </c>
      <c r="IWU326" s="7" t="s">
        <v>723</v>
      </c>
      <c r="IWV326" s="7" t="s">
        <v>723</v>
      </c>
      <c r="IWW326" s="7" t="s">
        <v>723</v>
      </c>
      <c r="IWX326" s="7" t="s">
        <v>723</v>
      </c>
      <c r="IWY326" s="7" t="s">
        <v>723</v>
      </c>
      <c r="IWZ326" s="7" t="s">
        <v>723</v>
      </c>
      <c r="IXA326" s="7" t="s">
        <v>723</v>
      </c>
      <c r="IXB326" s="7" t="s">
        <v>723</v>
      </c>
      <c r="IXC326" s="7" t="s">
        <v>723</v>
      </c>
      <c r="IXD326" s="7" t="s">
        <v>723</v>
      </c>
      <c r="IXE326" s="7" t="s">
        <v>723</v>
      </c>
      <c r="IXF326" s="7" t="s">
        <v>723</v>
      </c>
      <c r="IXG326" s="7" t="s">
        <v>723</v>
      </c>
      <c r="IXH326" s="7" t="s">
        <v>723</v>
      </c>
      <c r="IXI326" s="7" t="s">
        <v>723</v>
      </c>
      <c r="IXJ326" s="7" t="s">
        <v>723</v>
      </c>
      <c r="IXK326" s="7" t="s">
        <v>723</v>
      </c>
      <c r="IXL326" s="7" t="s">
        <v>723</v>
      </c>
      <c r="IXM326" s="7" t="s">
        <v>723</v>
      </c>
      <c r="IXN326" s="7" t="s">
        <v>723</v>
      </c>
      <c r="IXO326" s="7" t="s">
        <v>723</v>
      </c>
      <c r="IXP326" s="7" t="s">
        <v>723</v>
      </c>
      <c r="IXQ326" s="7" t="s">
        <v>723</v>
      </c>
      <c r="IXR326" s="7" t="s">
        <v>723</v>
      </c>
      <c r="IXS326" s="7" t="s">
        <v>723</v>
      </c>
      <c r="IXT326" s="7" t="s">
        <v>723</v>
      </c>
      <c r="IXU326" s="7" t="s">
        <v>723</v>
      </c>
      <c r="IXV326" s="7" t="s">
        <v>723</v>
      </c>
      <c r="IXW326" s="7" t="s">
        <v>723</v>
      </c>
      <c r="IXX326" s="7" t="s">
        <v>723</v>
      </c>
      <c r="IXY326" s="7" t="s">
        <v>723</v>
      </c>
      <c r="IXZ326" s="7" t="s">
        <v>723</v>
      </c>
      <c r="IYA326" s="7" t="s">
        <v>723</v>
      </c>
      <c r="IYB326" s="7" t="s">
        <v>723</v>
      </c>
      <c r="IYC326" s="7" t="s">
        <v>723</v>
      </c>
      <c r="IYD326" s="7" t="s">
        <v>723</v>
      </c>
      <c r="IYE326" s="7" t="s">
        <v>723</v>
      </c>
      <c r="IYF326" s="7" t="s">
        <v>723</v>
      </c>
      <c r="IYG326" s="7" t="s">
        <v>723</v>
      </c>
      <c r="IYH326" s="7" t="s">
        <v>723</v>
      </c>
      <c r="IYI326" s="7" t="s">
        <v>723</v>
      </c>
      <c r="IYJ326" s="7" t="s">
        <v>723</v>
      </c>
      <c r="IYK326" s="7" t="s">
        <v>723</v>
      </c>
      <c r="IYL326" s="7" t="s">
        <v>723</v>
      </c>
      <c r="IYM326" s="7" t="s">
        <v>723</v>
      </c>
      <c r="IYN326" s="7" t="s">
        <v>723</v>
      </c>
      <c r="IYO326" s="7" t="s">
        <v>723</v>
      </c>
      <c r="IYP326" s="7" t="s">
        <v>723</v>
      </c>
      <c r="IYQ326" s="7" t="s">
        <v>723</v>
      </c>
      <c r="IYR326" s="7" t="s">
        <v>723</v>
      </c>
      <c r="IYS326" s="7" t="s">
        <v>723</v>
      </c>
      <c r="IYT326" s="7" t="s">
        <v>723</v>
      </c>
      <c r="IYU326" s="7" t="s">
        <v>723</v>
      </c>
      <c r="IYV326" s="7" t="s">
        <v>723</v>
      </c>
      <c r="IYW326" s="7" t="s">
        <v>723</v>
      </c>
      <c r="IYX326" s="7" t="s">
        <v>723</v>
      </c>
      <c r="IYY326" s="7" t="s">
        <v>723</v>
      </c>
      <c r="IYZ326" s="7" t="s">
        <v>723</v>
      </c>
      <c r="IZA326" s="7" t="s">
        <v>723</v>
      </c>
      <c r="IZB326" s="7" t="s">
        <v>723</v>
      </c>
      <c r="IZC326" s="7" t="s">
        <v>723</v>
      </c>
      <c r="IZD326" s="7" t="s">
        <v>723</v>
      </c>
      <c r="IZE326" s="7" t="s">
        <v>723</v>
      </c>
      <c r="IZF326" s="7" t="s">
        <v>723</v>
      </c>
      <c r="IZG326" s="7" t="s">
        <v>723</v>
      </c>
      <c r="IZH326" s="7" t="s">
        <v>723</v>
      </c>
      <c r="IZI326" s="7" t="s">
        <v>723</v>
      </c>
      <c r="IZJ326" s="7" t="s">
        <v>723</v>
      </c>
      <c r="IZK326" s="7" t="s">
        <v>723</v>
      </c>
      <c r="IZL326" s="7" t="s">
        <v>723</v>
      </c>
      <c r="IZM326" s="7" t="s">
        <v>723</v>
      </c>
      <c r="IZN326" s="7" t="s">
        <v>723</v>
      </c>
      <c r="IZO326" s="7" t="s">
        <v>723</v>
      </c>
      <c r="IZP326" s="7" t="s">
        <v>723</v>
      </c>
      <c r="IZQ326" s="7" t="s">
        <v>723</v>
      </c>
      <c r="IZR326" s="7" t="s">
        <v>723</v>
      </c>
      <c r="IZS326" s="7" t="s">
        <v>723</v>
      </c>
      <c r="IZT326" s="7" t="s">
        <v>723</v>
      </c>
      <c r="IZU326" s="7" t="s">
        <v>723</v>
      </c>
      <c r="IZV326" s="7" t="s">
        <v>723</v>
      </c>
      <c r="IZW326" s="7" t="s">
        <v>723</v>
      </c>
      <c r="IZX326" s="7" t="s">
        <v>723</v>
      </c>
      <c r="IZY326" s="7" t="s">
        <v>723</v>
      </c>
      <c r="IZZ326" s="7" t="s">
        <v>723</v>
      </c>
      <c r="JAA326" s="7" t="s">
        <v>723</v>
      </c>
      <c r="JAB326" s="7" t="s">
        <v>723</v>
      </c>
      <c r="JAC326" s="7" t="s">
        <v>723</v>
      </c>
      <c r="JAD326" s="7" t="s">
        <v>723</v>
      </c>
      <c r="JAE326" s="7" t="s">
        <v>723</v>
      </c>
      <c r="JAF326" s="7" t="s">
        <v>723</v>
      </c>
      <c r="JAG326" s="7" t="s">
        <v>723</v>
      </c>
      <c r="JAH326" s="7" t="s">
        <v>723</v>
      </c>
      <c r="JAI326" s="7" t="s">
        <v>723</v>
      </c>
      <c r="JAJ326" s="7" t="s">
        <v>723</v>
      </c>
      <c r="JAK326" s="7" t="s">
        <v>723</v>
      </c>
      <c r="JAL326" s="7" t="s">
        <v>723</v>
      </c>
      <c r="JAM326" s="7" t="s">
        <v>723</v>
      </c>
      <c r="JAN326" s="7" t="s">
        <v>723</v>
      </c>
      <c r="JAO326" s="7" t="s">
        <v>723</v>
      </c>
      <c r="JAP326" s="7" t="s">
        <v>723</v>
      </c>
      <c r="JAQ326" s="7" t="s">
        <v>723</v>
      </c>
      <c r="JAR326" s="7" t="s">
        <v>723</v>
      </c>
      <c r="JAS326" s="7" t="s">
        <v>723</v>
      </c>
      <c r="JAT326" s="7" t="s">
        <v>723</v>
      </c>
      <c r="JAU326" s="7" t="s">
        <v>723</v>
      </c>
      <c r="JAV326" s="7" t="s">
        <v>723</v>
      </c>
      <c r="JAW326" s="7" t="s">
        <v>723</v>
      </c>
      <c r="JAX326" s="7" t="s">
        <v>723</v>
      </c>
      <c r="JAY326" s="7" t="s">
        <v>723</v>
      </c>
      <c r="JAZ326" s="7" t="s">
        <v>723</v>
      </c>
      <c r="JBA326" s="7" t="s">
        <v>723</v>
      </c>
      <c r="JBB326" s="7" t="s">
        <v>723</v>
      </c>
      <c r="JBC326" s="7" t="s">
        <v>723</v>
      </c>
      <c r="JBD326" s="7" t="s">
        <v>723</v>
      </c>
      <c r="JBE326" s="7" t="s">
        <v>723</v>
      </c>
      <c r="JBF326" s="7" t="s">
        <v>723</v>
      </c>
      <c r="JBG326" s="7" t="s">
        <v>723</v>
      </c>
      <c r="JBH326" s="7" t="s">
        <v>723</v>
      </c>
      <c r="JBI326" s="7" t="s">
        <v>723</v>
      </c>
      <c r="JBJ326" s="7" t="s">
        <v>723</v>
      </c>
      <c r="JBK326" s="7" t="s">
        <v>723</v>
      </c>
      <c r="JBL326" s="7" t="s">
        <v>723</v>
      </c>
      <c r="JBM326" s="7" t="s">
        <v>723</v>
      </c>
      <c r="JBN326" s="7" t="s">
        <v>723</v>
      </c>
      <c r="JBO326" s="7" t="s">
        <v>723</v>
      </c>
      <c r="JBP326" s="7" t="s">
        <v>723</v>
      </c>
      <c r="JBQ326" s="7" t="s">
        <v>723</v>
      </c>
      <c r="JBR326" s="7" t="s">
        <v>723</v>
      </c>
      <c r="JBS326" s="7" t="s">
        <v>723</v>
      </c>
      <c r="JBT326" s="7" t="s">
        <v>723</v>
      </c>
      <c r="JBU326" s="7" t="s">
        <v>723</v>
      </c>
      <c r="JBV326" s="7" t="s">
        <v>723</v>
      </c>
      <c r="JBW326" s="7" t="s">
        <v>723</v>
      </c>
      <c r="JBX326" s="7" t="s">
        <v>723</v>
      </c>
      <c r="JBY326" s="7" t="s">
        <v>723</v>
      </c>
      <c r="JBZ326" s="7" t="s">
        <v>723</v>
      </c>
      <c r="JCA326" s="7" t="s">
        <v>723</v>
      </c>
      <c r="JCB326" s="7" t="s">
        <v>723</v>
      </c>
      <c r="JCC326" s="7" t="s">
        <v>723</v>
      </c>
      <c r="JCD326" s="7" t="s">
        <v>723</v>
      </c>
      <c r="JCE326" s="7" t="s">
        <v>723</v>
      </c>
      <c r="JCF326" s="7" t="s">
        <v>723</v>
      </c>
      <c r="JCG326" s="7" t="s">
        <v>723</v>
      </c>
      <c r="JCH326" s="7" t="s">
        <v>723</v>
      </c>
      <c r="JCI326" s="7" t="s">
        <v>723</v>
      </c>
      <c r="JCJ326" s="7" t="s">
        <v>723</v>
      </c>
      <c r="JCK326" s="7" t="s">
        <v>723</v>
      </c>
      <c r="JCL326" s="7" t="s">
        <v>723</v>
      </c>
      <c r="JCM326" s="7" t="s">
        <v>723</v>
      </c>
      <c r="JCN326" s="7" t="s">
        <v>723</v>
      </c>
      <c r="JCO326" s="7" t="s">
        <v>723</v>
      </c>
      <c r="JCP326" s="7" t="s">
        <v>723</v>
      </c>
      <c r="JCQ326" s="7" t="s">
        <v>723</v>
      </c>
      <c r="JCR326" s="7" t="s">
        <v>723</v>
      </c>
      <c r="JCS326" s="7" t="s">
        <v>723</v>
      </c>
      <c r="JCT326" s="7" t="s">
        <v>723</v>
      </c>
      <c r="JCU326" s="7" t="s">
        <v>723</v>
      </c>
      <c r="JCV326" s="7" t="s">
        <v>723</v>
      </c>
      <c r="JCW326" s="7" t="s">
        <v>723</v>
      </c>
      <c r="JCX326" s="7" t="s">
        <v>723</v>
      </c>
      <c r="JCY326" s="7" t="s">
        <v>723</v>
      </c>
      <c r="JCZ326" s="7" t="s">
        <v>723</v>
      </c>
      <c r="JDA326" s="7" t="s">
        <v>723</v>
      </c>
      <c r="JDB326" s="7" t="s">
        <v>723</v>
      </c>
      <c r="JDC326" s="7" t="s">
        <v>723</v>
      </c>
      <c r="JDD326" s="7" t="s">
        <v>723</v>
      </c>
      <c r="JDE326" s="7" t="s">
        <v>723</v>
      </c>
      <c r="JDF326" s="7" t="s">
        <v>723</v>
      </c>
      <c r="JDG326" s="7" t="s">
        <v>723</v>
      </c>
      <c r="JDH326" s="7" t="s">
        <v>723</v>
      </c>
      <c r="JDI326" s="7" t="s">
        <v>723</v>
      </c>
      <c r="JDJ326" s="7" t="s">
        <v>723</v>
      </c>
      <c r="JDK326" s="7" t="s">
        <v>723</v>
      </c>
      <c r="JDL326" s="7" t="s">
        <v>723</v>
      </c>
      <c r="JDM326" s="7" t="s">
        <v>723</v>
      </c>
      <c r="JDN326" s="7" t="s">
        <v>723</v>
      </c>
      <c r="JDO326" s="7" t="s">
        <v>723</v>
      </c>
      <c r="JDP326" s="7" t="s">
        <v>723</v>
      </c>
      <c r="JDQ326" s="7" t="s">
        <v>723</v>
      </c>
      <c r="JDR326" s="7" t="s">
        <v>723</v>
      </c>
      <c r="JDS326" s="7" t="s">
        <v>723</v>
      </c>
      <c r="JDT326" s="7" t="s">
        <v>723</v>
      </c>
      <c r="JDU326" s="7" t="s">
        <v>723</v>
      </c>
      <c r="JDV326" s="7" t="s">
        <v>723</v>
      </c>
      <c r="JDW326" s="7" t="s">
        <v>723</v>
      </c>
      <c r="JDX326" s="7" t="s">
        <v>723</v>
      </c>
      <c r="JDY326" s="7" t="s">
        <v>723</v>
      </c>
      <c r="JDZ326" s="7" t="s">
        <v>723</v>
      </c>
      <c r="JEA326" s="7" t="s">
        <v>723</v>
      </c>
      <c r="JEB326" s="7" t="s">
        <v>723</v>
      </c>
      <c r="JEC326" s="7" t="s">
        <v>723</v>
      </c>
      <c r="JED326" s="7" t="s">
        <v>723</v>
      </c>
      <c r="JEE326" s="7" t="s">
        <v>723</v>
      </c>
      <c r="JEF326" s="7" t="s">
        <v>723</v>
      </c>
      <c r="JEG326" s="7" t="s">
        <v>723</v>
      </c>
      <c r="JEH326" s="7" t="s">
        <v>723</v>
      </c>
      <c r="JEI326" s="7" t="s">
        <v>723</v>
      </c>
      <c r="JEJ326" s="7" t="s">
        <v>723</v>
      </c>
      <c r="JEK326" s="7" t="s">
        <v>723</v>
      </c>
      <c r="JEL326" s="7" t="s">
        <v>723</v>
      </c>
      <c r="JEM326" s="7" t="s">
        <v>723</v>
      </c>
      <c r="JEN326" s="7" t="s">
        <v>723</v>
      </c>
      <c r="JEO326" s="7" t="s">
        <v>723</v>
      </c>
      <c r="JEP326" s="7" t="s">
        <v>723</v>
      </c>
      <c r="JEQ326" s="7" t="s">
        <v>723</v>
      </c>
      <c r="JER326" s="7" t="s">
        <v>723</v>
      </c>
      <c r="JES326" s="7" t="s">
        <v>723</v>
      </c>
      <c r="JET326" s="7" t="s">
        <v>723</v>
      </c>
      <c r="JEU326" s="7" t="s">
        <v>723</v>
      </c>
      <c r="JEV326" s="7" t="s">
        <v>723</v>
      </c>
      <c r="JEW326" s="7" t="s">
        <v>723</v>
      </c>
      <c r="JEX326" s="7" t="s">
        <v>723</v>
      </c>
      <c r="JEY326" s="7" t="s">
        <v>723</v>
      </c>
      <c r="JEZ326" s="7" t="s">
        <v>723</v>
      </c>
      <c r="JFA326" s="7" t="s">
        <v>723</v>
      </c>
      <c r="JFB326" s="7" t="s">
        <v>723</v>
      </c>
      <c r="JFC326" s="7" t="s">
        <v>723</v>
      </c>
      <c r="JFD326" s="7" t="s">
        <v>723</v>
      </c>
      <c r="JFE326" s="7" t="s">
        <v>723</v>
      </c>
      <c r="JFF326" s="7" t="s">
        <v>723</v>
      </c>
      <c r="JFG326" s="7" t="s">
        <v>723</v>
      </c>
      <c r="JFH326" s="7" t="s">
        <v>723</v>
      </c>
      <c r="JFI326" s="7" t="s">
        <v>723</v>
      </c>
      <c r="JFJ326" s="7" t="s">
        <v>723</v>
      </c>
      <c r="JFK326" s="7" t="s">
        <v>723</v>
      </c>
      <c r="JFL326" s="7" t="s">
        <v>723</v>
      </c>
      <c r="JFM326" s="7" t="s">
        <v>723</v>
      </c>
      <c r="JFN326" s="7" t="s">
        <v>723</v>
      </c>
      <c r="JFO326" s="7" t="s">
        <v>723</v>
      </c>
      <c r="JFP326" s="7" t="s">
        <v>723</v>
      </c>
      <c r="JFQ326" s="7" t="s">
        <v>723</v>
      </c>
      <c r="JFR326" s="7" t="s">
        <v>723</v>
      </c>
      <c r="JFS326" s="7" t="s">
        <v>723</v>
      </c>
      <c r="JFT326" s="7" t="s">
        <v>723</v>
      </c>
      <c r="JFU326" s="7" t="s">
        <v>723</v>
      </c>
      <c r="JFV326" s="7" t="s">
        <v>723</v>
      </c>
      <c r="JFW326" s="7" t="s">
        <v>723</v>
      </c>
      <c r="JFX326" s="7" t="s">
        <v>723</v>
      </c>
      <c r="JFY326" s="7" t="s">
        <v>723</v>
      </c>
      <c r="JFZ326" s="7" t="s">
        <v>723</v>
      </c>
      <c r="JGA326" s="7" t="s">
        <v>723</v>
      </c>
      <c r="JGB326" s="7" t="s">
        <v>723</v>
      </c>
      <c r="JGC326" s="7" t="s">
        <v>723</v>
      </c>
      <c r="JGD326" s="7" t="s">
        <v>723</v>
      </c>
      <c r="JGE326" s="7" t="s">
        <v>723</v>
      </c>
      <c r="JGF326" s="7" t="s">
        <v>723</v>
      </c>
      <c r="JGG326" s="7" t="s">
        <v>723</v>
      </c>
      <c r="JGH326" s="7" t="s">
        <v>723</v>
      </c>
      <c r="JGI326" s="7" t="s">
        <v>723</v>
      </c>
      <c r="JGJ326" s="7" t="s">
        <v>723</v>
      </c>
      <c r="JGK326" s="7" t="s">
        <v>723</v>
      </c>
      <c r="JGL326" s="7" t="s">
        <v>723</v>
      </c>
      <c r="JGM326" s="7" t="s">
        <v>723</v>
      </c>
      <c r="JGN326" s="7" t="s">
        <v>723</v>
      </c>
      <c r="JGO326" s="7" t="s">
        <v>723</v>
      </c>
      <c r="JGP326" s="7" t="s">
        <v>723</v>
      </c>
      <c r="JGQ326" s="7" t="s">
        <v>723</v>
      </c>
      <c r="JGR326" s="7" t="s">
        <v>723</v>
      </c>
      <c r="JGS326" s="7" t="s">
        <v>723</v>
      </c>
      <c r="JGT326" s="7" t="s">
        <v>723</v>
      </c>
      <c r="JGU326" s="7" t="s">
        <v>723</v>
      </c>
      <c r="JGV326" s="7" t="s">
        <v>723</v>
      </c>
      <c r="JGW326" s="7" t="s">
        <v>723</v>
      </c>
      <c r="JGX326" s="7" t="s">
        <v>723</v>
      </c>
      <c r="JGY326" s="7" t="s">
        <v>723</v>
      </c>
      <c r="JGZ326" s="7" t="s">
        <v>723</v>
      </c>
      <c r="JHA326" s="7" t="s">
        <v>723</v>
      </c>
      <c r="JHB326" s="7" t="s">
        <v>723</v>
      </c>
      <c r="JHC326" s="7" t="s">
        <v>723</v>
      </c>
      <c r="JHD326" s="7" t="s">
        <v>723</v>
      </c>
      <c r="JHE326" s="7" t="s">
        <v>723</v>
      </c>
      <c r="JHF326" s="7" t="s">
        <v>723</v>
      </c>
      <c r="JHG326" s="7" t="s">
        <v>723</v>
      </c>
      <c r="JHH326" s="7" t="s">
        <v>723</v>
      </c>
      <c r="JHI326" s="7" t="s">
        <v>723</v>
      </c>
      <c r="JHJ326" s="7" t="s">
        <v>723</v>
      </c>
      <c r="JHK326" s="7" t="s">
        <v>723</v>
      </c>
      <c r="JHL326" s="7" t="s">
        <v>723</v>
      </c>
      <c r="JHM326" s="7" t="s">
        <v>723</v>
      </c>
      <c r="JHN326" s="7" t="s">
        <v>723</v>
      </c>
      <c r="JHO326" s="7" t="s">
        <v>723</v>
      </c>
      <c r="JHP326" s="7" t="s">
        <v>723</v>
      </c>
      <c r="JHQ326" s="7" t="s">
        <v>723</v>
      </c>
      <c r="JHR326" s="7" t="s">
        <v>723</v>
      </c>
      <c r="JHS326" s="7" t="s">
        <v>723</v>
      </c>
      <c r="JHT326" s="7" t="s">
        <v>723</v>
      </c>
      <c r="JHU326" s="7" t="s">
        <v>723</v>
      </c>
      <c r="JHV326" s="7" t="s">
        <v>723</v>
      </c>
      <c r="JHW326" s="7" t="s">
        <v>723</v>
      </c>
      <c r="JHX326" s="7" t="s">
        <v>723</v>
      </c>
      <c r="JHY326" s="7" t="s">
        <v>723</v>
      </c>
      <c r="JHZ326" s="7" t="s">
        <v>723</v>
      </c>
      <c r="JIA326" s="7" t="s">
        <v>723</v>
      </c>
      <c r="JIB326" s="7" t="s">
        <v>723</v>
      </c>
      <c r="JIC326" s="7" t="s">
        <v>723</v>
      </c>
      <c r="JID326" s="7" t="s">
        <v>723</v>
      </c>
      <c r="JIE326" s="7" t="s">
        <v>723</v>
      </c>
      <c r="JIF326" s="7" t="s">
        <v>723</v>
      </c>
      <c r="JIG326" s="7" t="s">
        <v>723</v>
      </c>
      <c r="JIH326" s="7" t="s">
        <v>723</v>
      </c>
      <c r="JII326" s="7" t="s">
        <v>723</v>
      </c>
      <c r="JIJ326" s="7" t="s">
        <v>723</v>
      </c>
      <c r="JIK326" s="7" t="s">
        <v>723</v>
      </c>
      <c r="JIL326" s="7" t="s">
        <v>723</v>
      </c>
      <c r="JIM326" s="7" t="s">
        <v>723</v>
      </c>
      <c r="JIN326" s="7" t="s">
        <v>723</v>
      </c>
      <c r="JIO326" s="7" t="s">
        <v>723</v>
      </c>
      <c r="JIP326" s="7" t="s">
        <v>723</v>
      </c>
      <c r="JIQ326" s="7" t="s">
        <v>723</v>
      </c>
      <c r="JIR326" s="7" t="s">
        <v>723</v>
      </c>
      <c r="JIS326" s="7" t="s">
        <v>723</v>
      </c>
      <c r="JIT326" s="7" t="s">
        <v>723</v>
      </c>
      <c r="JIU326" s="7" t="s">
        <v>723</v>
      </c>
      <c r="JIV326" s="7" t="s">
        <v>723</v>
      </c>
      <c r="JIW326" s="7" t="s">
        <v>723</v>
      </c>
      <c r="JIX326" s="7" t="s">
        <v>723</v>
      </c>
      <c r="JIY326" s="7" t="s">
        <v>723</v>
      </c>
      <c r="JIZ326" s="7" t="s">
        <v>723</v>
      </c>
      <c r="JJA326" s="7" t="s">
        <v>723</v>
      </c>
      <c r="JJB326" s="7" t="s">
        <v>723</v>
      </c>
      <c r="JJC326" s="7" t="s">
        <v>723</v>
      </c>
      <c r="JJD326" s="7" t="s">
        <v>723</v>
      </c>
      <c r="JJE326" s="7" t="s">
        <v>723</v>
      </c>
      <c r="JJF326" s="7" t="s">
        <v>723</v>
      </c>
      <c r="JJG326" s="7" t="s">
        <v>723</v>
      </c>
      <c r="JJH326" s="7" t="s">
        <v>723</v>
      </c>
      <c r="JJI326" s="7" t="s">
        <v>723</v>
      </c>
      <c r="JJJ326" s="7" t="s">
        <v>723</v>
      </c>
      <c r="JJK326" s="7" t="s">
        <v>723</v>
      </c>
      <c r="JJL326" s="7" t="s">
        <v>723</v>
      </c>
      <c r="JJM326" s="7" t="s">
        <v>723</v>
      </c>
      <c r="JJN326" s="7" t="s">
        <v>723</v>
      </c>
      <c r="JJO326" s="7" t="s">
        <v>723</v>
      </c>
      <c r="JJP326" s="7" t="s">
        <v>723</v>
      </c>
      <c r="JJQ326" s="7" t="s">
        <v>723</v>
      </c>
      <c r="JJR326" s="7" t="s">
        <v>723</v>
      </c>
      <c r="JJS326" s="7" t="s">
        <v>723</v>
      </c>
      <c r="JJT326" s="7" t="s">
        <v>723</v>
      </c>
      <c r="JJU326" s="7" t="s">
        <v>723</v>
      </c>
      <c r="JJV326" s="7" t="s">
        <v>723</v>
      </c>
      <c r="JJW326" s="7" t="s">
        <v>723</v>
      </c>
      <c r="JJX326" s="7" t="s">
        <v>723</v>
      </c>
      <c r="JJY326" s="7" t="s">
        <v>723</v>
      </c>
      <c r="JJZ326" s="7" t="s">
        <v>723</v>
      </c>
      <c r="JKA326" s="7" t="s">
        <v>723</v>
      </c>
      <c r="JKB326" s="7" t="s">
        <v>723</v>
      </c>
      <c r="JKC326" s="7" t="s">
        <v>723</v>
      </c>
      <c r="JKD326" s="7" t="s">
        <v>723</v>
      </c>
      <c r="JKE326" s="7" t="s">
        <v>723</v>
      </c>
      <c r="JKF326" s="7" t="s">
        <v>723</v>
      </c>
      <c r="JKG326" s="7" t="s">
        <v>723</v>
      </c>
      <c r="JKH326" s="7" t="s">
        <v>723</v>
      </c>
      <c r="JKI326" s="7" t="s">
        <v>723</v>
      </c>
      <c r="JKJ326" s="7" t="s">
        <v>723</v>
      </c>
      <c r="JKK326" s="7" t="s">
        <v>723</v>
      </c>
      <c r="JKL326" s="7" t="s">
        <v>723</v>
      </c>
      <c r="JKM326" s="7" t="s">
        <v>723</v>
      </c>
      <c r="JKN326" s="7" t="s">
        <v>723</v>
      </c>
      <c r="JKO326" s="7" t="s">
        <v>723</v>
      </c>
      <c r="JKP326" s="7" t="s">
        <v>723</v>
      </c>
      <c r="JKQ326" s="7" t="s">
        <v>723</v>
      </c>
      <c r="JKR326" s="7" t="s">
        <v>723</v>
      </c>
      <c r="JKS326" s="7" t="s">
        <v>723</v>
      </c>
      <c r="JKT326" s="7" t="s">
        <v>723</v>
      </c>
      <c r="JKU326" s="7" t="s">
        <v>723</v>
      </c>
      <c r="JKV326" s="7" t="s">
        <v>723</v>
      </c>
      <c r="JKW326" s="7" t="s">
        <v>723</v>
      </c>
      <c r="JKX326" s="7" t="s">
        <v>723</v>
      </c>
      <c r="JKY326" s="7" t="s">
        <v>723</v>
      </c>
      <c r="JKZ326" s="7" t="s">
        <v>723</v>
      </c>
      <c r="JLA326" s="7" t="s">
        <v>723</v>
      </c>
      <c r="JLB326" s="7" t="s">
        <v>723</v>
      </c>
      <c r="JLC326" s="7" t="s">
        <v>723</v>
      </c>
      <c r="JLD326" s="7" t="s">
        <v>723</v>
      </c>
      <c r="JLE326" s="7" t="s">
        <v>723</v>
      </c>
      <c r="JLF326" s="7" t="s">
        <v>723</v>
      </c>
      <c r="JLG326" s="7" t="s">
        <v>723</v>
      </c>
      <c r="JLH326" s="7" t="s">
        <v>723</v>
      </c>
      <c r="JLI326" s="7" t="s">
        <v>723</v>
      </c>
      <c r="JLJ326" s="7" t="s">
        <v>723</v>
      </c>
      <c r="JLK326" s="7" t="s">
        <v>723</v>
      </c>
      <c r="JLL326" s="7" t="s">
        <v>723</v>
      </c>
      <c r="JLM326" s="7" t="s">
        <v>723</v>
      </c>
      <c r="JLN326" s="7" t="s">
        <v>723</v>
      </c>
      <c r="JLO326" s="7" t="s">
        <v>723</v>
      </c>
      <c r="JLP326" s="7" t="s">
        <v>723</v>
      </c>
      <c r="JLQ326" s="7" t="s">
        <v>723</v>
      </c>
      <c r="JLR326" s="7" t="s">
        <v>723</v>
      </c>
      <c r="JLS326" s="7" t="s">
        <v>723</v>
      </c>
      <c r="JLT326" s="7" t="s">
        <v>723</v>
      </c>
      <c r="JLU326" s="7" t="s">
        <v>723</v>
      </c>
      <c r="JLV326" s="7" t="s">
        <v>723</v>
      </c>
      <c r="JLW326" s="7" t="s">
        <v>723</v>
      </c>
      <c r="JLX326" s="7" t="s">
        <v>723</v>
      </c>
      <c r="JLY326" s="7" t="s">
        <v>723</v>
      </c>
      <c r="JLZ326" s="7" t="s">
        <v>723</v>
      </c>
      <c r="JMA326" s="7" t="s">
        <v>723</v>
      </c>
      <c r="JMB326" s="7" t="s">
        <v>723</v>
      </c>
      <c r="JMC326" s="7" t="s">
        <v>723</v>
      </c>
      <c r="JMD326" s="7" t="s">
        <v>723</v>
      </c>
      <c r="JME326" s="7" t="s">
        <v>723</v>
      </c>
      <c r="JMF326" s="7" t="s">
        <v>723</v>
      </c>
      <c r="JMG326" s="7" t="s">
        <v>723</v>
      </c>
      <c r="JMH326" s="7" t="s">
        <v>723</v>
      </c>
      <c r="JMI326" s="7" t="s">
        <v>723</v>
      </c>
      <c r="JMJ326" s="7" t="s">
        <v>723</v>
      </c>
      <c r="JMK326" s="7" t="s">
        <v>723</v>
      </c>
      <c r="JML326" s="7" t="s">
        <v>723</v>
      </c>
      <c r="JMM326" s="7" t="s">
        <v>723</v>
      </c>
      <c r="JMN326" s="7" t="s">
        <v>723</v>
      </c>
      <c r="JMO326" s="7" t="s">
        <v>723</v>
      </c>
      <c r="JMP326" s="7" t="s">
        <v>723</v>
      </c>
      <c r="JMQ326" s="7" t="s">
        <v>723</v>
      </c>
      <c r="JMR326" s="7" t="s">
        <v>723</v>
      </c>
      <c r="JMS326" s="7" t="s">
        <v>723</v>
      </c>
      <c r="JMT326" s="7" t="s">
        <v>723</v>
      </c>
      <c r="JMU326" s="7" t="s">
        <v>723</v>
      </c>
      <c r="JMV326" s="7" t="s">
        <v>723</v>
      </c>
      <c r="JMW326" s="7" t="s">
        <v>723</v>
      </c>
      <c r="JMX326" s="7" t="s">
        <v>723</v>
      </c>
      <c r="JMY326" s="7" t="s">
        <v>723</v>
      </c>
      <c r="JMZ326" s="7" t="s">
        <v>723</v>
      </c>
      <c r="JNA326" s="7" t="s">
        <v>723</v>
      </c>
      <c r="JNB326" s="7" t="s">
        <v>723</v>
      </c>
      <c r="JNC326" s="7" t="s">
        <v>723</v>
      </c>
      <c r="JND326" s="7" t="s">
        <v>723</v>
      </c>
      <c r="JNE326" s="7" t="s">
        <v>723</v>
      </c>
      <c r="JNF326" s="7" t="s">
        <v>723</v>
      </c>
      <c r="JNG326" s="7" t="s">
        <v>723</v>
      </c>
      <c r="JNH326" s="7" t="s">
        <v>723</v>
      </c>
      <c r="JNI326" s="7" t="s">
        <v>723</v>
      </c>
      <c r="JNJ326" s="7" t="s">
        <v>723</v>
      </c>
      <c r="JNK326" s="7" t="s">
        <v>723</v>
      </c>
      <c r="JNL326" s="7" t="s">
        <v>723</v>
      </c>
      <c r="JNM326" s="7" t="s">
        <v>723</v>
      </c>
      <c r="JNN326" s="7" t="s">
        <v>723</v>
      </c>
      <c r="JNO326" s="7" t="s">
        <v>723</v>
      </c>
      <c r="JNP326" s="7" t="s">
        <v>723</v>
      </c>
      <c r="JNQ326" s="7" t="s">
        <v>723</v>
      </c>
      <c r="JNR326" s="7" t="s">
        <v>723</v>
      </c>
      <c r="JNS326" s="7" t="s">
        <v>723</v>
      </c>
      <c r="JNT326" s="7" t="s">
        <v>723</v>
      </c>
      <c r="JNU326" s="7" t="s">
        <v>723</v>
      </c>
      <c r="JNV326" s="7" t="s">
        <v>723</v>
      </c>
      <c r="JNW326" s="7" t="s">
        <v>723</v>
      </c>
      <c r="JNX326" s="7" t="s">
        <v>723</v>
      </c>
      <c r="JNY326" s="7" t="s">
        <v>723</v>
      </c>
      <c r="JNZ326" s="7" t="s">
        <v>723</v>
      </c>
      <c r="JOA326" s="7" t="s">
        <v>723</v>
      </c>
      <c r="JOB326" s="7" t="s">
        <v>723</v>
      </c>
      <c r="JOC326" s="7" t="s">
        <v>723</v>
      </c>
      <c r="JOD326" s="7" t="s">
        <v>723</v>
      </c>
      <c r="JOE326" s="7" t="s">
        <v>723</v>
      </c>
      <c r="JOF326" s="7" t="s">
        <v>723</v>
      </c>
      <c r="JOG326" s="7" t="s">
        <v>723</v>
      </c>
      <c r="JOH326" s="7" t="s">
        <v>723</v>
      </c>
      <c r="JOI326" s="7" t="s">
        <v>723</v>
      </c>
      <c r="JOJ326" s="7" t="s">
        <v>723</v>
      </c>
      <c r="JOK326" s="7" t="s">
        <v>723</v>
      </c>
      <c r="JOL326" s="7" t="s">
        <v>723</v>
      </c>
      <c r="JOM326" s="7" t="s">
        <v>723</v>
      </c>
      <c r="JON326" s="7" t="s">
        <v>723</v>
      </c>
      <c r="JOO326" s="7" t="s">
        <v>723</v>
      </c>
      <c r="JOP326" s="7" t="s">
        <v>723</v>
      </c>
      <c r="JOQ326" s="7" t="s">
        <v>723</v>
      </c>
      <c r="JOR326" s="7" t="s">
        <v>723</v>
      </c>
      <c r="JOS326" s="7" t="s">
        <v>723</v>
      </c>
      <c r="JOT326" s="7" t="s">
        <v>723</v>
      </c>
      <c r="JOU326" s="7" t="s">
        <v>723</v>
      </c>
      <c r="JOV326" s="7" t="s">
        <v>723</v>
      </c>
      <c r="JOW326" s="7" t="s">
        <v>723</v>
      </c>
      <c r="JOX326" s="7" t="s">
        <v>723</v>
      </c>
      <c r="JOY326" s="7" t="s">
        <v>723</v>
      </c>
      <c r="JOZ326" s="7" t="s">
        <v>723</v>
      </c>
      <c r="JPA326" s="7" t="s">
        <v>723</v>
      </c>
      <c r="JPB326" s="7" t="s">
        <v>723</v>
      </c>
      <c r="JPC326" s="7" t="s">
        <v>723</v>
      </c>
      <c r="JPD326" s="7" t="s">
        <v>723</v>
      </c>
      <c r="JPE326" s="7" t="s">
        <v>723</v>
      </c>
      <c r="JPF326" s="7" t="s">
        <v>723</v>
      </c>
      <c r="JPG326" s="7" t="s">
        <v>723</v>
      </c>
      <c r="JPH326" s="7" t="s">
        <v>723</v>
      </c>
      <c r="JPI326" s="7" t="s">
        <v>723</v>
      </c>
      <c r="JPJ326" s="7" t="s">
        <v>723</v>
      </c>
      <c r="JPK326" s="7" t="s">
        <v>723</v>
      </c>
      <c r="JPL326" s="7" t="s">
        <v>723</v>
      </c>
      <c r="JPM326" s="7" t="s">
        <v>723</v>
      </c>
      <c r="JPN326" s="7" t="s">
        <v>723</v>
      </c>
      <c r="JPO326" s="7" t="s">
        <v>723</v>
      </c>
      <c r="JPP326" s="7" t="s">
        <v>723</v>
      </c>
      <c r="JPQ326" s="7" t="s">
        <v>723</v>
      </c>
      <c r="JPR326" s="7" t="s">
        <v>723</v>
      </c>
      <c r="JPS326" s="7" t="s">
        <v>723</v>
      </c>
      <c r="JPT326" s="7" t="s">
        <v>723</v>
      </c>
      <c r="JPU326" s="7" t="s">
        <v>723</v>
      </c>
      <c r="JPV326" s="7" t="s">
        <v>723</v>
      </c>
      <c r="JPW326" s="7" t="s">
        <v>723</v>
      </c>
      <c r="JPX326" s="7" t="s">
        <v>723</v>
      </c>
      <c r="JPY326" s="7" t="s">
        <v>723</v>
      </c>
      <c r="JPZ326" s="7" t="s">
        <v>723</v>
      </c>
      <c r="JQA326" s="7" t="s">
        <v>723</v>
      </c>
      <c r="JQB326" s="7" t="s">
        <v>723</v>
      </c>
      <c r="JQC326" s="7" t="s">
        <v>723</v>
      </c>
      <c r="JQD326" s="7" t="s">
        <v>723</v>
      </c>
      <c r="JQE326" s="7" t="s">
        <v>723</v>
      </c>
      <c r="JQF326" s="7" t="s">
        <v>723</v>
      </c>
      <c r="JQG326" s="7" t="s">
        <v>723</v>
      </c>
      <c r="JQH326" s="7" t="s">
        <v>723</v>
      </c>
      <c r="JQI326" s="7" t="s">
        <v>723</v>
      </c>
      <c r="JQJ326" s="7" t="s">
        <v>723</v>
      </c>
      <c r="JQK326" s="7" t="s">
        <v>723</v>
      </c>
      <c r="JQL326" s="7" t="s">
        <v>723</v>
      </c>
      <c r="JQM326" s="7" t="s">
        <v>723</v>
      </c>
      <c r="JQN326" s="7" t="s">
        <v>723</v>
      </c>
      <c r="JQO326" s="7" t="s">
        <v>723</v>
      </c>
      <c r="JQP326" s="7" t="s">
        <v>723</v>
      </c>
      <c r="JQQ326" s="7" t="s">
        <v>723</v>
      </c>
      <c r="JQR326" s="7" t="s">
        <v>723</v>
      </c>
      <c r="JQS326" s="7" t="s">
        <v>723</v>
      </c>
      <c r="JQT326" s="7" t="s">
        <v>723</v>
      </c>
      <c r="JQU326" s="7" t="s">
        <v>723</v>
      </c>
      <c r="JQV326" s="7" t="s">
        <v>723</v>
      </c>
      <c r="JQW326" s="7" t="s">
        <v>723</v>
      </c>
      <c r="JQX326" s="7" t="s">
        <v>723</v>
      </c>
      <c r="JQY326" s="7" t="s">
        <v>723</v>
      </c>
      <c r="JQZ326" s="7" t="s">
        <v>723</v>
      </c>
      <c r="JRA326" s="7" t="s">
        <v>723</v>
      </c>
      <c r="JRB326" s="7" t="s">
        <v>723</v>
      </c>
      <c r="JRC326" s="7" t="s">
        <v>723</v>
      </c>
      <c r="JRD326" s="7" t="s">
        <v>723</v>
      </c>
      <c r="JRE326" s="7" t="s">
        <v>723</v>
      </c>
      <c r="JRF326" s="7" t="s">
        <v>723</v>
      </c>
      <c r="JRG326" s="7" t="s">
        <v>723</v>
      </c>
      <c r="JRH326" s="7" t="s">
        <v>723</v>
      </c>
      <c r="JRI326" s="7" t="s">
        <v>723</v>
      </c>
      <c r="JRJ326" s="7" t="s">
        <v>723</v>
      </c>
      <c r="JRK326" s="7" t="s">
        <v>723</v>
      </c>
      <c r="JRL326" s="7" t="s">
        <v>723</v>
      </c>
      <c r="JRM326" s="7" t="s">
        <v>723</v>
      </c>
      <c r="JRN326" s="7" t="s">
        <v>723</v>
      </c>
      <c r="JRO326" s="7" t="s">
        <v>723</v>
      </c>
      <c r="JRP326" s="7" t="s">
        <v>723</v>
      </c>
      <c r="JRQ326" s="7" t="s">
        <v>723</v>
      </c>
      <c r="JRR326" s="7" t="s">
        <v>723</v>
      </c>
      <c r="JRS326" s="7" t="s">
        <v>723</v>
      </c>
      <c r="JRT326" s="7" t="s">
        <v>723</v>
      </c>
      <c r="JRU326" s="7" t="s">
        <v>723</v>
      </c>
      <c r="JRV326" s="7" t="s">
        <v>723</v>
      </c>
      <c r="JRW326" s="7" t="s">
        <v>723</v>
      </c>
      <c r="JRX326" s="7" t="s">
        <v>723</v>
      </c>
      <c r="JRY326" s="7" t="s">
        <v>723</v>
      </c>
      <c r="JRZ326" s="7" t="s">
        <v>723</v>
      </c>
      <c r="JSA326" s="7" t="s">
        <v>723</v>
      </c>
      <c r="JSB326" s="7" t="s">
        <v>723</v>
      </c>
      <c r="JSC326" s="7" t="s">
        <v>723</v>
      </c>
      <c r="JSD326" s="7" t="s">
        <v>723</v>
      </c>
      <c r="JSE326" s="7" t="s">
        <v>723</v>
      </c>
      <c r="JSF326" s="7" t="s">
        <v>723</v>
      </c>
      <c r="JSG326" s="7" t="s">
        <v>723</v>
      </c>
      <c r="JSH326" s="7" t="s">
        <v>723</v>
      </c>
      <c r="JSI326" s="7" t="s">
        <v>723</v>
      </c>
      <c r="JSJ326" s="7" t="s">
        <v>723</v>
      </c>
      <c r="JSK326" s="7" t="s">
        <v>723</v>
      </c>
      <c r="JSL326" s="7" t="s">
        <v>723</v>
      </c>
      <c r="JSM326" s="7" t="s">
        <v>723</v>
      </c>
      <c r="JSN326" s="7" t="s">
        <v>723</v>
      </c>
      <c r="JSO326" s="7" t="s">
        <v>723</v>
      </c>
      <c r="JSP326" s="7" t="s">
        <v>723</v>
      </c>
      <c r="JSQ326" s="7" t="s">
        <v>723</v>
      </c>
      <c r="JSR326" s="7" t="s">
        <v>723</v>
      </c>
      <c r="JSS326" s="7" t="s">
        <v>723</v>
      </c>
      <c r="JST326" s="7" t="s">
        <v>723</v>
      </c>
      <c r="JSU326" s="7" t="s">
        <v>723</v>
      </c>
      <c r="JSV326" s="7" t="s">
        <v>723</v>
      </c>
      <c r="JSW326" s="7" t="s">
        <v>723</v>
      </c>
      <c r="JSX326" s="7" t="s">
        <v>723</v>
      </c>
      <c r="JSY326" s="7" t="s">
        <v>723</v>
      </c>
      <c r="JSZ326" s="7" t="s">
        <v>723</v>
      </c>
      <c r="JTA326" s="7" t="s">
        <v>723</v>
      </c>
      <c r="JTB326" s="7" t="s">
        <v>723</v>
      </c>
      <c r="JTC326" s="7" t="s">
        <v>723</v>
      </c>
      <c r="JTD326" s="7" t="s">
        <v>723</v>
      </c>
      <c r="JTE326" s="7" t="s">
        <v>723</v>
      </c>
      <c r="JTF326" s="7" t="s">
        <v>723</v>
      </c>
      <c r="JTG326" s="7" t="s">
        <v>723</v>
      </c>
      <c r="JTH326" s="7" t="s">
        <v>723</v>
      </c>
      <c r="JTI326" s="7" t="s">
        <v>723</v>
      </c>
      <c r="JTJ326" s="7" t="s">
        <v>723</v>
      </c>
      <c r="JTK326" s="7" t="s">
        <v>723</v>
      </c>
      <c r="JTL326" s="7" t="s">
        <v>723</v>
      </c>
      <c r="JTM326" s="7" t="s">
        <v>723</v>
      </c>
      <c r="JTN326" s="7" t="s">
        <v>723</v>
      </c>
      <c r="JTO326" s="7" t="s">
        <v>723</v>
      </c>
      <c r="JTP326" s="7" t="s">
        <v>723</v>
      </c>
      <c r="JTQ326" s="7" t="s">
        <v>723</v>
      </c>
      <c r="JTR326" s="7" t="s">
        <v>723</v>
      </c>
      <c r="JTS326" s="7" t="s">
        <v>723</v>
      </c>
      <c r="JTT326" s="7" t="s">
        <v>723</v>
      </c>
      <c r="JTU326" s="7" t="s">
        <v>723</v>
      </c>
      <c r="JTV326" s="7" t="s">
        <v>723</v>
      </c>
      <c r="JTW326" s="7" t="s">
        <v>723</v>
      </c>
      <c r="JTX326" s="7" t="s">
        <v>723</v>
      </c>
      <c r="JTY326" s="7" t="s">
        <v>723</v>
      </c>
      <c r="JTZ326" s="7" t="s">
        <v>723</v>
      </c>
      <c r="JUA326" s="7" t="s">
        <v>723</v>
      </c>
      <c r="JUB326" s="7" t="s">
        <v>723</v>
      </c>
      <c r="JUC326" s="7" t="s">
        <v>723</v>
      </c>
      <c r="JUD326" s="7" t="s">
        <v>723</v>
      </c>
      <c r="JUE326" s="7" t="s">
        <v>723</v>
      </c>
      <c r="JUF326" s="7" t="s">
        <v>723</v>
      </c>
      <c r="JUG326" s="7" t="s">
        <v>723</v>
      </c>
      <c r="JUH326" s="7" t="s">
        <v>723</v>
      </c>
      <c r="JUI326" s="7" t="s">
        <v>723</v>
      </c>
      <c r="JUJ326" s="7" t="s">
        <v>723</v>
      </c>
      <c r="JUK326" s="7" t="s">
        <v>723</v>
      </c>
      <c r="JUL326" s="7" t="s">
        <v>723</v>
      </c>
      <c r="JUM326" s="7" t="s">
        <v>723</v>
      </c>
      <c r="JUN326" s="7" t="s">
        <v>723</v>
      </c>
      <c r="JUO326" s="7" t="s">
        <v>723</v>
      </c>
      <c r="JUP326" s="7" t="s">
        <v>723</v>
      </c>
      <c r="JUQ326" s="7" t="s">
        <v>723</v>
      </c>
      <c r="JUR326" s="7" t="s">
        <v>723</v>
      </c>
      <c r="JUS326" s="7" t="s">
        <v>723</v>
      </c>
      <c r="JUT326" s="7" t="s">
        <v>723</v>
      </c>
      <c r="JUU326" s="7" t="s">
        <v>723</v>
      </c>
      <c r="JUV326" s="7" t="s">
        <v>723</v>
      </c>
      <c r="JUW326" s="7" t="s">
        <v>723</v>
      </c>
      <c r="JUX326" s="7" t="s">
        <v>723</v>
      </c>
      <c r="JUY326" s="7" t="s">
        <v>723</v>
      </c>
      <c r="JUZ326" s="7" t="s">
        <v>723</v>
      </c>
      <c r="JVA326" s="7" t="s">
        <v>723</v>
      </c>
      <c r="JVB326" s="7" t="s">
        <v>723</v>
      </c>
      <c r="JVC326" s="7" t="s">
        <v>723</v>
      </c>
      <c r="JVD326" s="7" t="s">
        <v>723</v>
      </c>
      <c r="JVE326" s="7" t="s">
        <v>723</v>
      </c>
      <c r="JVF326" s="7" t="s">
        <v>723</v>
      </c>
      <c r="JVG326" s="7" t="s">
        <v>723</v>
      </c>
      <c r="JVH326" s="7" t="s">
        <v>723</v>
      </c>
      <c r="JVI326" s="7" t="s">
        <v>723</v>
      </c>
      <c r="JVJ326" s="7" t="s">
        <v>723</v>
      </c>
      <c r="JVK326" s="7" t="s">
        <v>723</v>
      </c>
      <c r="JVL326" s="7" t="s">
        <v>723</v>
      </c>
      <c r="JVM326" s="7" t="s">
        <v>723</v>
      </c>
      <c r="JVN326" s="7" t="s">
        <v>723</v>
      </c>
      <c r="JVO326" s="7" t="s">
        <v>723</v>
      </c>
      <c r="JVP326" s="7" t="s">
        <v>723</v>
      </c>
      <c r="JVQ326" s="7" t="s">
        <v>723</v>
      </c>
      <c r="JVR326" s="7" t="s">
        <v>723</v>
      </c>
      <c r="JVS326" s="7" t="s">
        <v>723</v>
      </c>
      <c r="JVT326" s="7" t="s">
        <v>723</v>
      </c>
      <c r="JVU326" s="7" t="s">
        <v>723</v>
      </c>
      <c r="JVV326" s="7" t="s">
        <v>723</v>
      </c>
      <c r="JVW326" s="7" t="s">
        <v>723</v>
      </c>
      <c r="JVX326" s="7" t="s">
        <v>723</v>
      </c>
      <c r="JVY326" s="7" t="s">
        <v>723</v>
      </c>
      <c r="JVZ326" s="7" t="s">
        <v>723</v>
      </c>
      <c r="JWA326" s="7" t="s">
        <v>723</v>
      </c>
      <c r="JWB326" s="7" t="s">
        <v>723</v>
      </c>
      <c r="JWC326" s="7" t="s">
        <v>723</v>
      </c>
      <c r="JWD326" s="7" t="s">
        <v>723</v>
      </c>
      <c r="JWE326" s="7" t="s">
        <v>723</v>
      </c>
      <c r="JWF326" s="7" t="s">
        <v>723</v>
      </c>
      <c r="JWG326" s="7" t="s">
        <v>723</v>
      </c>
      <c r="JWH326" s="7" t="s">
        <v>723</v>
      </c>
      <c r="JWI326" s="7" t="s">
        <v>723</v>
      </c>
      <c r="JWJ326" s="7" t="s">
        <v>723</v>
      </c>
      <c r="JWK326" s="7" t="s">
        <v>723</v>
      </c>
      <c r="JWL326" s="7" t="s">
        <v>723</v>
      </c>
      <c r="JWM326" s="7" t="s">
        <v>723</v>
      </c>
      <c r="JWN326" s="7" t="s">
        <v>723</v>
      </c>
      <c r="JWO326" s="7" t="s">
        <v>723</v>
      </c>
      <c r="JWP326" s="7" t="s">
        <v>723</v>
      </c>
      <c r="JWQ326" s="7" t="s">
        <v>723</v>
      </c>
      <c r="JWR326" s="7" t="s">
        <v>723</v>
      </c>
      <c r="JWS326" s="7" t="s">
        <v>723</v>
      </c>
      <c r="JWT326" s="7" t="s">
        <v>723</v>
      </c>
      <c r="JWU326" s="7" t="s">
        <v>723</v>
      </c>
      <c r="JWV326" s="7" t="s">
        <v>723</v>
      </c>
      <c r="JWW326" s="7" t="s">
        <v>723</v>
      </c>
      <c r="JWX326" s="7" t="s">
        <v>723</v>
      </c>
      <c r="JWY326" s="7" t="s">
        <v>723</v>
      </c>
      <c r="JWZ326" s="7" t="s">
        <v>723</v>
      </c>
      <c r="JXA326" s="7" t="s">
        <v>723</v>
      </c>
      <c r="JXB326" s="7" t="s">
        <v>723</v>
      </c>
      <c r="JXC326" s="7" t="s">
        <v>723</v>
      </c>
      <c r="JXD326" s="7" t="s">
        <v>723</v>
      </c>
      <c r="JXE326" s="7" t="s">
        <v>723</v>
      </c>
      <c r="JXF326" s="7" t="s">
        <v>723</v>
      </c>
      <c r="JXG326" s="7" t="s">
        <v>723</v>
      </c>
      <c r="JXH326" s="7" t="s">
        <v>723</v>
      </c>
      <c r="JXI326" s="7" t="s">
        <v>723</v>
      </c>
      <c r="JXJ326" s="7" t="s">
        <v>723</v>
      </c>
      <c r="JXK326" s="7" t="s">
        <v>723</v>
      </c>
      <c r="JXL326" s="7" t="s">
        <v>723</v>
      </c>
      <c r="JXM326" s="7" t="s">
        <v>723</v>
      </c>
      <c r="JXN326" s="7" t="s">
        <v>723</v>
      </c>
      <c r="JXO326" s="7" t="s">
        <v>723</v>
      </c>
      <c r="JXP326" s="7" t="s">
        <v>723</v>
      </c>
      <c r="JXQ326" s="7" t="s">
        <v>723</v>
      </c>
      <c r="JXR326" s="7" t="s">
        <v>723</v>
      </c>
      <c r="JXS326" s="7" t="s">
        <v>723</v>
      </c>
      <c r="JXT326" s="7" t="s">
        <v>723</v>
      </c>
      <c r="JXU326" s="7" t="s">
        <v>723</v>
      </c>
      <c r="JXV326" s="7" t="s">
        <v>723</v>
      </c>
      <c r="JXW326" s="7" t="s">
        <v>723</v>
      </c>
      <c r="JXX326" s="7" t="s">
        <v>723</v>
      </c>
      <c r="JXY326" s="7" t="s">
        <v>723</v>
      </c>
      <c r="JXZ326" s="7" t="s">
        <v>723</v>
      </c>
      <c r="JYA326" s="7" t="s">
        <v>723</v>
      </c>
      <c r="JYB326" s="7" t="s">
        <v>723</v>
      </c>
      <c r="JYC326" s="7" t="s">
        <v>723</v>
      </c>
      <c r="JYD326" s="7" t="s">
        <v>723</v>
      </c>
      <c r="JYE326" s="7" t="s">
        <v>723</v>
      </c>
      <c r="JYF326" s="7" t="s">
        <v>723</v>
      </c>
      <c r="JYG326" s="7" t="s">
        <v>723</v>
      </c>
      <c r="JYH326" s="7" t="s">
        <v>723</v>
      </c>
      <c r="JYI326" s="7" t="s">
        <v>723</v>
      </c>
      <c r="JYJ326" s="7" t="s">
        <v>723</v>
      </c>
      <c r="JYK326" s="7" t="s">
        <v>723</v>
      </c>
      <c r="JYL326" s="7" t="s">
        <v>723</v>
      </c>
      <c r="JYM326" s="7" t="s">
        <v>723</v>
      </c>
      <c r="JYN326" s="7" t="s">
        <v>723</v>
      </c>
      <c r="JYO326" s="7" t="s">
        <v>723</v>
      </c>
      <c r="JYP326" s="7" t="s">
        <v>723</v>
      </c>
      <c r="JYQ326" s="7" t="s">
        <v>723</v>
      </c>
      <c r="JYR326" s="7" t="s">
        <v>723</v>
      </c>
      <c r="JYS326" s="7" t="s">
        <v>723</v>
      </c>
      <c r="JYT326" s="7" t="s">
        <v>723</v>
      </c>
      <c r="JYU326" s="7" t="s">
        <v>723</v>
      </c>
      <c r="JYV326" s="7" t="s">
        <v>723</v>
      </c>
      <c r="JYW326" s="7" t="s">
        <v>723</v>
      </c>
      <c r="JYX326" s="7" t="s">
        <v>723</v>
      </c>
      <c r="JYY326" s="7" t="s">
        <v>723</v>
      </c>
      <c r="JYZ326" s="7" t="s">
        <v>723</v>
      </c>
      <c r="JZA326" s="7" t="s">
        <v>723</v>
      </c>
      <c r="JZB326" s="7" t="s">
        <v>723</v>
      </c>
      <c r="JZC326" s="7" t="s">
        <v>723</v>
      </c>
      <c r="JZD326" s="7" t="s">
        <v>723</v>
      </c>
      <c r="JZE326" s="7" t="s">
        <v>723</v>
      </c>
      <c r="JZF326" s="7" t="s">
        <v>723</v>
      </c>
      <c r="JZG326" s="7" t="s">
        <v>723</v>
      </c>
      <c r="JZH326" s="7" t="s">
        <v>723</v>
      </c>
      <c r="JZI326" s="7" t="s">
        <v>723</v>
      </c>
      <c r="JZJ326" s="7" t="s">
        <v>723</v>
      </c>
      <c r="JZK326" s="7" t="s">
        <v>723</v>
      </c>
      <c r="JZL326" s="7" t="s">
        <v>723</v>
      </c>
      <c r="JZM326" s="7" t="s">
        <v>723</v>
      </c>
      <c r="JZN326" s="7" t="s">
        <v>723</v>
      </c>
      <c r="JZO326" s="7" t="s">
        <v>723</v>
      </c>
      <c r="JZP326" s="7" t="s">
        <v>723</v>
      </c>
      <c r="JZQ326" s="7" t="s">
        <v>723</v>
      </c>
      <c r="JZR326" s="7" t="s">
        <v>723</v>
      </c>
      <c r="JZS326" s="7" t="s">
        <v>723</v>
      </c>
      <c r="JZT326" s="7" t="s">
        <v>723</v>
      </c>
      <c r="JZU326" s="7" t="s">
        <v>723</v>
      </c>
      <c r="JZV326" s="7" t="s">
        <v>723</v>
      </c>
      <c r="JZW326" s="7" t="s">
        <v>723</v>
      </c>
      <c r="JZX326" s="7" t="s">
        <v>723</v>
      </c>
      <c r="JZY326" s="7" t="s">
        <v>723</v>
      </c>
      <c r="JZZ326" s="7" t="s">
        <v>723</v>
      </c>
      <c r="KAA326" s="7" t="s">
        <v>723</v>
      </c>
      <c r="KAB326" s="7" t="s">
        <v>723</v>
      </c>
      <c r="KAC326" s="7" t="s">
        <v>723</v>
      </c>
      <c r="KAD326" s="7" t="s">
        <v>723</v>
      </c>
      <c r="KAE326" s="7" t="s">
        <v>723</v>
      </c>
      <c r="KAF326" s="7" t="s">
        <v>723</v>
      </c>
      <c r="KAG326" s="7" t="s">
        <v>723</v>
      </c>
      <c r="KAH326" s="7" t="s">
        <v>723</v>
      </c>
      <c r="KAI326" s="7" t="s">
        <v>723</v>
      </c>
      <c r="KAJ326" s="7" t="s">
        <v>723</v>
      </c>
      <c r="KAK326" s="7" t="s">
        <v>723</v>
      </c>
      <c r="KAL326" s="7" t="s">
        <v>723</v>
      </c>
      <c r="KAM326" s="7" t="s">
        <v>723</v>
      </c>
      <c r="KAN326" s="7" t="s">
        <v>723</v>
      </c>
      <c r="KAO326" s="7" t="s">
        <v>723</v>
      </c>
      <c r="KAP326" s="7" t="s">
        <v>723</v>
      </c>
      <c r="KAQ326" s="7" t="s">
        <v>723</v>
      </c>
      <c r="KAR326" s="7" t="s">
        <v>723</v>
      </c>
      <c r="KAS326" s="7" t="s">
        <v>723</v>
      </c>
      <c r="KAT326" s="7" t="s">
        <v>723</v>
      </c>
      <c r="KAU326" s="7" t="s">
        <v>723</v>
      </c>
      <c r="KAV326" s="7" t="s">
        <v>723</v>
      </c>
      <c r="KAW326" s="7" t="s">
        <v>723</v>
      </c>
      <c r="KAX326" s="7" t="s">
        <v>723</v>
      </c>
      <c r="KAY326" s="7" t="s">
        <v>723</v>
      </c>
      <c r="KAZ326" s="7" t="s">
        <v>723</v>
      </c>
      <c r="KBA326" s="7" t="s">
        <v>723</v>
      </c>
      <c r="KBB326" s="7" t="s">
        <v>723</v>
      </c>
      <c r="KBC326" s="7" t="s">
        <v>723</v>
      </c>
      <c r="KBD326" s="7" t="s">
        <v>723</v>
      </c>
      <c r="KBE326" s="7" t="s">
        <v>723</v>
      </c>
      <c r="KBF326" s="7" t="s">
        <v>723</v>
      </c>
      <c r="KBG326" s="7" t="s">
        <v>723</v>
      </c>
      <c r="KBH326" s="7" t="s">
        <v>723</v>
      </c>
      <c r="KBI326" s="7" t="s">
        <v>723</v>
      </c>
      <c r="KBJ326" s="7" t="s">
        <v>723</v>
      </c>
      <c r="KBK326" s="7" t="s">
        <v>723</v>
      </c>
      <c r="KBL326" s="7" t="s">
        <v>723</v>
      </c>
      <c r="KBM326" s="7" t="s">
        <v>723</v>
      </c>
      <c r="KBN326" s="7" t="s">
        <v>723</v>
      </c>
      <c r="KBO326" s="7" t="s">
        <v>723</v>
      </c>
      <c r="KBP326" s="7" t="s">
        <v>723</v>
      </c>
      <c r="KBQ326" s="7" t="s">
        <v>723</v>
      </c>
      <c r="KBR326" s="7" t="s">
        <v>723</v>
      </c>
      <c r="KBS326" s="7" t="s">
        <v>723</v>
      </c>
      <c r="KBT326" s="7" t="s">
        <v>723</v>
      </c>
      <c r="KBU326" s="7" t="s">
        <v>723</v>
      </c>
      <c r="KBV326" s="7" t="s">
        <v>723</v>
      </c>
      <c r="KBW326" s="7" t="s">
        <v>723</v>
      </c>
      <c r="KBX326" s="7" t="s">
        <v>723</v>
      </c>
      <c r="KBY326" s="7" t="s">
        <v>723</v>
      </c>
      <c r="KBZ326" s="7" t="s">
        <v>723</v>
      </c>
      <c r="KCA326" s="7" t="s">
        <v>723</v>
      </c>
      <c r="KCB326" s="7" t="s">
        <v>723</v>
      </c>
      <c r="KCC326" s="7" t="s">
        <v>723</v>
      </c>
      <c r="KCD326" s="7" t="s">
        <v>723</v>
      </c>
      <c r="KCE326" s="7" t="s">
        <v>723</v>
      </c>
      <c r="KCF326" s="7" t="s">
        <v>723</v>
      </c>
      <c r="KCG326" s="7" t="s">
        <v>723</v>
      </c>
      <c r="KCH326" s="7" t="s">
        <v>723</v>
      </c>
      <c r="KCI326" s="7" t="s">
        <v>723</v>
      </c>
      <c r="KCJ326" s="7" t="s">
        <v>723</v>
      </c>
      <c r="KCK326" s="7" t="s">
        <v>723</v>
      </c>
      <c r="KCL326" s="7" t="s">
        <v>723</v>
      </c>
      <c r="KCM326" s="7" t="s">
        <v>723</v>
      </c>
      <c r="KCN326" s="7" t="s">
        <v>723</v>
      </c>
      <c r="KCO326" s="7" t="s">
        <v>723</v>
      </c>
      <c r="KCP326" s="7" t="s">
        <v>723</v>
      </c>
      <c r="KCQ326" s="7" t="s">
        <v>723</v>
      </c>
      <c r="KCR326" s="7" t="s">
        <v>723</v>
      </c>
      <c r="KCS326" s="7" t="s">
        <v>723</v>
      </c>
      <c r="KCT326" s="7" t="s">
        <v>723</v>
      </c>
      <c r="KCU326" s="7" t="s">
        <v>723</v>
      </c>
      <c r="KCV326" s="7" t="s">
        <v>723</v>
      </c>
      <c r="KCW326" s="7" t="s">
        <v>723</v>
      </c>
      <c r="KCX326" s="7" t="s">
        <v>723</v>
      </c>
      <c r="KCY326" s="7" t="s">
        <v>723</v>
      </c>
      <c r="KCZ326" s="7" t="s">
        <v>723</v>
      </c>
      <c r="KDA326" s="7" t="s">
        <v>723</v>
      </c>
      <c r="KDB326" s="7" t="s">
        <v>723</v>
      </c>
      <c r="KDC326" s="7" t="s">
        <v>723</v>
      </c>
      <c r="KDD326" s="7" t="s">
        <v>723</v>
      </c>
      <c r="KDE326" s="7" t="s">
        <v>723</v>
      </c>
      <c r="KDF326" s="7" t="s">
        <v>723</v>
      </c>
      <c r="KDG326" s="7" t="s">
        <v>723</v>
      </c>
      <c r="KDH326" s="7" t="s">
        <v>723</v>
      </c>
      <c r="KDI326" s="7" t="s">
        <v>723</v>
      </c>
      <c r="KDJ326" s="7" t="s">
        <v>723</v>
      </c>
      <c r="KDK326" s="7" t="s">
        <v>723</v>
      </c>
      <c r="KDL326" s="7" t="s">
        <v>723</v>
      </c>
      <c r="KDM326" s="7" t="s">
        <v>723</v>
      </c>
      <c r="KDN326" s="7" t="s">
        <v>723</v>
      </c>
      <c r="KDO326" s="7" t="s">
        <v>723</v>
      </c>
      <c r="KDP326" s="7" t="s">
        <v>723</v>
      </c>
      <c r="KDQ326" s="7" t="s">
        <v>723</v>
      </c>
      <c r="KDR326" s="7" t="s">
        <v>723</v>
      </c>
      <c r="KDS326" s="7" t="s">
        <v>723</v>
      </c>
      <c r="KDT326" s="7" t="s">
        <v>723</v>
      </c>
      <c r="KDU326" s="7" t="s">
        <v>723</v>
      </c>
      <c r="KDV326" s="7" t="s">
        <v>723</v>
      </c>
      <c r="KDW326" s="7" t="s">
        <v>723</v>
      </c>
      <c r="KDX326" s="7" t="s">
        <v>723</v>
      </c>
      <c r="KDY326" s="7" t="s">
        <v>723</v>
      </c>
      <c r="KDZ326" s="7" t="s">
        <v>723</v>
      </c>
      <c r="KEA326" s="7" t="s">
        <v>723</v>
      </c>
      <c r="KEB326" s="7" t="s">
        <v>723</v>
      </c>
      <c r="KEC326" s="7" t="s">
        <v>723</v>
      </c>
      <c r="KED326" s="7" t="s">
        <v>723</v>
      </c>
      <c r="KEE326" s="7" t="s">
        <v>723</v>
      </c>
      <c r="KEF326" s="7" t="s">
        <v>723</v>
      </c>
      <c r="KEG326" s="7" t="s">
        <v>723</v>
      </c>
      <c r="KEH326" s="7" t="s">
        <v>723</v>
      </c>
      <c r="KEI326" s="7" t="s">
        <v>723</v>
      </c>
      <c r="KEJ326" s="7" t="s">
        <v>723</v>
      </c>
      <c r="KEK326" s="7" t="s">
        <v>723</v>
      </c>
      <c r="KEL326" s="7" t="s">
        <v>723</v>
      </c>
      <c r="KEM326" s="7" t="s">
        <v>723</v>
      </c>
      <c r="KEN326" s="7" t="s">
        <v>723</v>
      </c>
      <c r="KEO326" s="7" t="s">
        <v>723</v>
      </c>
      <c r="KEP326" s="7" t="s">
        <v>723</v>
      </c>
      <c r="KEQ326" s="7" t="s">
        <v>723</v>
      </c>
      <c r="KER326" s="7" t="s">
        <v>723</v>
      </c>
      <c r="KES326" s="7" t="s">
        <v>723</v>
      </c>
      <c r="KET326" s="7" t="s">
        <v>723</v>
      </c>
      <c r="KEU326" s="7" t="s">
        <v>723</v>
      </c>
      <c r="KEV326" s="7" t="s">
        <v>723</v>
      </c>
      <c r="KEW326" s="7" t="s">
        <v>723</v>
      </c>
      <c r="KEX326" s="7" t="s">
        <v>723</v>
      </c>
      <c r="KEY326" s="7" t="s">
        <v>723</v>
      </c>
      <c r="KEZ326" s="7" t="s">
        <v>723</v>
      </c>
      <c r="KFA326" s="7" t="s">
        <v>723</v>
      </c>
      <c r="KFB326" s="7" t="s">
        <v>723</v>
      </c>
      <c r="KFC326" s="7" t="s">
        <v>723</v>
      </c>
      <c r="KFD326" s="7" t="s">
        <v>723</v>
      </c>
      <c r="KFE326" s="7" t="s">
        <v>723</v>
      </c>
      <c r="KFF326" s="7" t="s">
        <v>723</v>
      </c>
      <c r="KFG326" s="7" t="s">
        <v>723</v>
      </c>
      <c r="KFH326" s="7" t="s">
        <v>723</v>
      </c>
      <c r="KFI326" s="7" t="s">
        <v>723</v>
      </c>
      <c r="KFJ326" s="7" t="s">
        <v>723</v>
      </c>
      <c r="KFK326" s="7" t="s">
        <v>723</v>
      </c>
      <c r="KFL326" s="7" t="s">
        <v>723</v>
      </c>
      <c r="KFM326" s="7" t="s">
        <v>723</v>
      </c>
      <c r="KFN326" s="7" t="s">
        <v>723</v>
      </c>
      <c r="KFO326" s="7" t="s">
        <v>723</v>
      </c>
      <c r="KFP326" s="7" t="s">
        <v>723</v>
      </c>
      <c r="KFQ326" s="7" t="s">
        <v>723</v>
      </c>
      <c r="KFR326" s="7" t="s">
        <v>723</v>
      </c>
      <c r="KFS326" s="7" t="s">
        <v>723</v>
      </c>
      <c r="KFT326" s="7" t="s">
        <v>723</v>
      </c>
      <c r="KFU326" s="7" t="s">
        <v>723</v>
      </c>
      <c r="KFV326" s="7" t="s">
        <v>723</v>
      </c>
      <c r="KFW326" s="7" t="s">
        <v>723</v>
      </c>
      <c r="KFX326" s="7" t="s">
        <v>723</v>
      </c>
      <c r="KFY326" s="7" t="s">
        <v>723</v>
      </c>
      <c r="KFZ326" s="7" t="s">
        <v>723</v>
      </c>
      <c r="KGA326" s="7" t="s">
        <v>723</v>
      </c>
      <c r="KGB326" s="7" t="s">
        <v>723</v>
      </c>
      <c r="KGC326" s="7" t="s">
        <v>723</v>
      </c>
      <c r="KGD326" s="7" t="s">
        <v>723</v>
      </c>
      <c r="KGE326" s="7" t="s">
        <v>723</v>
      </c>
      <c r="KGF326" s="7" t="s">
        <v>723</v>
      </c>
      <c r="KGG326" s="7" t="s">
        <v>723</v>
      </c>
      <c r="KGH326" s="7" t="s">
        <v>723</v>
      </c>
      <c r="KGI326" s="7" t="s">
        <v>723</v>
      </c>
      <c r="KGJ326" s="7" t="s">
        <v>723</v>
      </c>
      <c r="KGK326" s="7" t="s">
        <v>723</v>
      </c>
      <c r="KGL326" s="7" t="s">
        <v>723</v>
      </c>
      <c r="KGM326" s="7" t="s">
        <v>723</v>
      </c>
      <c r="KGN326" s="7" t="s">
        <v>723</v>
      </c>
      <c r="KGO326" s="7" t="s">
        <v>723</v>
      </c>
      <c r="KGP326" s="7" t="s">
        <v>723</v>
      </c>
      <c r="KGQ326" s="7" t="s">
        <v>723</v>
      </c>
      <c r="KGR326" s="7" t="s">
        <v>723</v>
      </c>
      <c r="KGS326" s="7" t="s">
        <v>723</v>
      </c>
      <c r="KGT326" s="7" t="s">
        <v>723</v>
      </c>
      <c r="KGU326" s="7" t="s">
        <v>723</v>
      </c>
      <c r="KGV326" s="7" t="s">
        <v>723</v>
      </c>
      <c r="KGW326" s="7" t="s">
        <v>723</v>
      </c>
      <c r="KGX326" s="7" t="s">
        <v>723</v>
      </c>
      <c r="KGY326" s="7" t="s">
        <v>723</v>
      </c>
      <c r="KGZ326" s="7" t="s">
        <v>723</v>
      </c>
      <c r="KHA326" s="7" t="s">
        <v>723</v>
      </c>
      <c r="KHB326" s="7" t="s">
        <v>723</v>
      </c>
      <c r="KHC326" s="7" t="s">
        <v>723</v>
      </c>
      <c r="KHD326" s="7" t="s">
        <v>723</v>
      </c>
      <c r="KHE326" s="7" t="s">
        <v>723</v>
      </c>
      <c r="KHF326" s="7" t="s">
        <v>723</v>
      </c>
      <c r="KHG326" s="7" t="s">
        <v>723</v>
      </c>
      <c r="KHH326" s="7" t="s">
        <v>723</v>
      </c>
      <c r="KHI326" s="7" t="s">
        <v>723</v>
      </c>
      <c r="KHJ326" s="7" t="s">
        <v>723</v>
      </c>
      <c r="KHK326" s="7" t="s">
        <v>723</v>
      </c>
      <c r="KHL326" s="7" t="s">
        <v>723</v>
      </c>
      <c r="KHM326" s="7" t="s">
        <v>723</v>
      </c>
      <c r="KHN326" s="7" t="s">
        <v>723</v>
      </c>
      <c r="KHO326" s="7" t="s">
        <v>723</v>
      </c>
      <c r="KHP326" s="7" t="s">
        <v>723</v>
      </c>
      <c r="KHQ326" s="7" t="s">
        <v>723</v>
      </c>
      <c r="KHR326" s="7" t="s">
        <v>723</v>
      </c>
      <c r="KHS326" s="7" t="s">
        <v>723</v>
      </c>
      <c r="KHT326" s="7" t="s">
        <v>723</v>
      </c>
      <c r="KHU326" s="7" t="s">
        <v>723</v>
      </c>
      <c r="KHV326" s="7" t="s">
        <v>723</v>
      </c>
      <c r="KHW326" s="7" t="s">
        <v>723</v>
      </c>
      <c r="KHX326" s="7" t="s">
        <v>723</v>
      </c>
      <c r="KHY326" s="7" t="s">
        <v>723</v>
      </c>
      <c r="KHZ326" s="7" t="s">
        <v>723</v>
      </c>
      <c r="KIA326" s="7" t="s">
        <v>723</v>
      </c>
      <c r="KIB326" s="7" t="s">
        <v>723</v>
      </c>
      <c r="KIC326" s="7" t="s">
        <v>723</v>
      </c>
      <c r="KID326" s="7" t="s">
        <v>723</v>
      </c>
      <c r="KIE326" s="7" t="s">
        <v>723</v>
      </c>
      <c r="KIF326" s="7" t="s">
        <v>723</v>
      </c>
      <c r="KIG326" s="7" t="s">
        <v>723</v>
      </c>
      <c r="KIH326" s="7" t="s">
        <v>723</v>
      </c>
      <c r="KII326" s="7" t="s">
        <v>723</v>
      </c>
      <c r="KIJ326" s="7" t="s">
        <v>723</v>
      </c>
      <c r="KIK326" s="7" t="s">
        <v>723</v>
      </c>
      <c r="KIL326" s="7" t="s">
        <v>723</v>
      </c>
      <c r="KIM326" s="7" t="s">
        <v>723</v>
      </c>
      <c r="KIN326" s="7" t="s">
        <v>723</v>
      </c>
      <c r="KIO326" s="7" t="s">
        <v>723</v>
      </c>
      <c r="KIP326" s="7" t="s">
        <v>723</v>
      </c>
      <c r="KIQ326" s="7" t="s">
        <v>723</v>
      </c>
      <c r="KIR326" s="7" t="s">
        <v>723</v>
      </c>
      <c r="KIS326" s="7" t="s">
        <v>723</v>
      </c>
      <c r="KIT326" s="7" t="s">
        <v>723</v>
      </c>
      <c r="KIU326" s="7" t="s">
        <v>723</v>
      </c>
      <c r="KIV326" s="7" t="s">
        <v>723</v>
      </c>
      <c r="KIW326" s="7" t="s">
        <v>723</v>
      </c>
      <c r="KIX326" s="7" t="s">
        <v>723</v>
      </c>
      <c r="KIY326" s="7" t="s">
        <v>723</v>
      </c>
      <c r="KIZ326" s="7" t="s">
        <v>723</v>
      </c>
      <c r="KJA326" s="7" t="s">
        <v>723</v>
      </c>
      <c r="KJB326" s="7" t="s">
        <v>723</v>
      </c>
      <c r="KJC326" s="7" t="s">
        <v>723</v>
      </c>
      <c r="KJD326" s="7" t="s">
        <v>723</v>
      </c>
      <c r="KJE326" s="7" t="s">
        <v>723</v>
      </c>
      <c r="KJF326" s="7" t="s">
        <v>723</v>
      </c>
      <c r="KJG326" s="7" t="s">
        <v>723</v>
      </c>
      <c r="KJH326" s="7" t="s">
        <v>723</v>
      </c>
      <c r="KJI326" s="7" t="s">
        <v>723</v>
      </c>
      <c r="KJJ326" s="7" t="s">
        <v>723</v>
      </c>
      <c r="KJK326" s="7" t="s">
        <v>723</v>
      </c>
      <c r="KJL326" s="7" t="s">
        <v>723</v>
      </c>
      <c r="KJM326" s="7" t="s">
        <v>723</v>
      </c>
      <c r="KJN326" s="7" t="s">
        <v>723</v>
      </c>
      <c r="KJO326" s="7" t="s">
        <v>723</v>
      </c>
      <c r="KJP326" s="7" t="s">
        <v>723</v>
      </c>
      <c r="KJQ326" s="7" t="s">
        <v>723</v>
      </c>
      <c r="KJR326" s="7" t="s">
        <v>723</v>
      </c>
      <c r="KJS326" s="7" t="s">
        <v>723</v>
      </c>
      <c r="KJT326" s="7" t="s">
        <v>723</v>
      </c>
      <c r="KJU326" s="7" t="s">
        <v>723</v>
      </c>
      <c r="KJV326" s="7" t="s">
        <v>723</v>
      </c>
      <c r="KJW326" s="7" t="s">
        <v>723</v>
      </c>
      <c r="KJX326" s="7" t="s">
        <v>723</v>
      </c>
      <c r="KJY326" s="7" t="s">
        <v>723</v>
      </c>
      <c r="KJZ326" s="7" t="s">
        <v>723</v>
      </c>
      <c r="KKA326" s="7" t="s">
        <v>723</v>
      </c>
      <c r="KKB326" s="7" t="s">
        <v>723</v>
      </c>
      <c r="KKC326" s="7" t="s">
        <v>723</v>
      </c>
      <c r="KKD326" s="7" t="s">
        <v>723</v>
      </c>
      <c r="KKE326" s="7" t="s">
        <v>723</v>
      </c>
      <c r="KKF326" s="7" t="s">
        <v>723</v>
      </c>
      <c r="KKG326" s="7" t="s">
        <v>723</v>
      </c>
      <c r="KKH326" s="7" t="s">
        <v>723</v>
      </c>
      <c r="KKI326" s="7" t="s">
        <v>723</v>
      </c>
      <c r="KKJ326" s="7" t="s">
        <v>723</v>
      </c>
      <c r="KKK326" s="7" t="s">
        <v>723</v>
      </c>
      <c r="KKL326" s="7" t="s">
        <v>723</v>
      </c>
      <c r="KKM326" s="7" t="s">
        <v>723</v>
      </c>
      <c r="KKN326" s="7" t="s">
        <v>723</v>
      </c>
      <c r="KKO326" s="7" t="s">
        <v>723</v>
      </c>
      <c r="KKP326" s="7" t="s">
        <v>723</v>
      </c>
      <c r="KKQ326" s="7" t="s">
        <v>723</v>
      </c>
      <c r="KKR326" s="7" t="s">
        <v>723</v>
      </c>
      <c r="KKS326" s="7" t="s">
        <v>723</v>
      </c>
      <c r="KKT326" s="7" t="s">
        <v>723</v>
      </c>
      <c r="KKU326" s="7" t="s">
        <v>723</v>
      </c>
      <c r="KKV326" s="7" t="s">
        <v>723</v>
      </c>
      <c r="KKW326" s="7" t="s">
        <v>723</v>
      </c>
      <c r="KKX326" s="7" t="s">
        <v>723</v>
      </c>
      <c r="KKY326" s="7" t="s">
        <v>723</v>
      </c>
      <c r="KKZ326" s="7" t="s">
        <v>723</v>
      </c>
      <c r="KLA326" s="7" t="s">
        <v>723</v>
      </c>
      <c r="KLB326" s="7" t="s">
        <v>723</v>
      </c>
      <c r="KLC326" s="7" t="s">
        <v>723</v>
      </c>
      <c r="KLD326" s="7" t="s">
        <v>723</v>
      </c>
      <c r="KLE326" s="7" t="s">
        <v>723</v>
      </c>
      <c r="KLF326" s="7" t="s">
        <v>723</v>
      </c>
      <c r="KLG326" s="7" t="s">
        <v>723</v>
      </c>
      <c r="KLH326" s="7" t="s">
        <v>723</v>
      </c>
      <c r="KLI326" s="7" t="s">
        <v>723</v>
      </c>
      <c r="KLJ326" s="7" t="s">
        <v>723</v>
      </c>
      <c r="KLK326" s="7" t="s">
        <v>723</v>
      </c>
      <c r="KLL326" s="7" t="s">
        <v>723</v>
      </c>
      <c r="KLM326" s="7" t="s">
        <v>723</v>
      </c>
      <c r="KLN326" s="7" t="s">
        <v>723</v>
      </c>
      <c r="KLO326" s="7" t="s">
        <v>723</v>
      </c>
      <c r="KLP326" s="7" t="s">
        <v>723</v>
      </c>
      <c r="KLQ326" s="7" t="s">
        <v>723</v>
      </c>
      <c r="KLR326" s="7" t="s">
        <v>723</v>
      </c>
      <c r="KLS326" s="7" t="s">
        <v>723</v>
      </c>
      <c r="KLT326" s="7" t="s">
        <v>723</v>
      </c>
      <c r="KLU326" s="7" t="s">
        <v>723</v>
      </c>
      <c r="KLV326" s="7" t="s">
        <v>723</v>
      </c>
      <c r="KLW326" s="7" t="s">
        <v>723</v>
      </c>
      <c r="KLX326" s="7" t="s">
        <v>723</v>
      </c>
      <c r="KLY326" s="7" t="s">
        <v>723</v>
      </c>
      <c r="KLZ326" s="7" t="s">
        <v>723</v>
      </c>
      <c r="KMA326" s="7" t="s">
        <v>723</v>
      </c>
      <c r="KMB326" s="7" t="s">
        <v>723</v>
      </c>
      <c r="KMC326" s="7" t="s">
        <v>723</v>
      </c>
      <c r="KMD326" s="7" t="s">
        <v>723</v>
      </c>
      <c r="KME326" s="7" t="s">
        <v>723</v>
      </c>
      <c r="KMF326" s="7" t="s">
        <v>723</v>
      </c>
      <c r="KMG326" s="7" t="s">
        <v>723</v>
      </c>
      <c r="KMH326" s="7" t="s">
        <v>723</v>
      </c>
      <c r="KMI326" s="7" t="s">
        <v>723</v>
      </c>
      <c r="KMJ326" s="7" t="s">
        <v>723</v>
      </c>
      <c r="KMK326" s="7" t="s">
        <v>723</v>
      </c>
      <c r="KML326" s="7" t="s">
        <v>723</v>
      </c>
      <c r="KMM326" s="7" t="s">
        <v>723</v>
      </c>
      <c r="KMN326" s="7" t="s">
        <v>723</v>
      </c>
      <c r="KMO326" s="7" t="s">
        <v>723</v>
      </c>
      <c r="KMP326" s="7" t="s">
        <v>723</v>
      </c>
      <c r="KMQ326" s="7" t="s">
        <v>723</v>
      </c>
      <c r="KMR326" s="7" t="s">
        <v>723</v>
      </c>
      <c r="KMS326" s="7" t="s">
        <v>723</v>
      </c>
      <c r="KMT326" s="7" t="s">
        <v>723</v>
      </c>
      <c r="KMU326" s="7" t="s">
        <v>723</v>
      </c>
      <c r="KMV326" s="7" t="s">
        <v>723</v>
      </c>
      <c r="KMW326" s="7" t="s">
        <v>723</v>
      </c>
      <c r="KMX326" s="7" t="s">
        <v>723</v>
      </c>
      <c r="KMY326" s="7" t="s">
        <v>723</v>
      </c>
      <c r="KMZ326" s="7" t="s">
        <v>723</v>
      </c>
      <c r="KNA326" s="7" t="s">
        <v>723</v>
      </c>
      <c r="KNB326" s="7" t="s">
        <v>723</v>
      </c>
      <c r="KNC326" s="7" t="s">
        <v>723</v>
      </c>
      <c r="KND326" s="7" t="s">
        <v>723</v>
      </c>
      <c r="KNE326" s="7" t="s">
        <v>723</v>
      </c>
      <c r="KNF326" s="7" t="s">
        <v>723</v>
      </c>
      <c r="KNG326" s="7" t="s">
        <v>723</v>
      </c>
      <c r="KNH326" s="7" t="s">
        <v>723</v>
      </c>
      <c r="KNI326" s="7" t="s">
        <v>723</v>
      </c>
      <c r="KNJ326" s="7" t="s">
        <v>723</v>
      </c>
      <c r="KNK326" s="7" t="s">
        <v>723</v>
      </c>
      <c r="KNL326" s="7" t="s">
        <v>723</v>
      </c>
      <c r="KNM326" s="7" t="s">
        <v>723</v>
      </c>
      <c r="KNN326" s="7" t="s">
        <v>723</v>
      </c>
      <c r="KNO326" s="7" t="s">
        <v>723</v>
      </c>
      <c r="KNP326" s="7" t="s">
        <v>723</v>
      </c>
      <c r="KNQ326" s="7" t="s">
        <v>723</v>
      </c>
      <c r="KNR326" s="7" t="s">
        <v>723</v>
      </c>
      <c r="KNS326" s="7" t="s">
        <v>723</v>
      </c>
      <c r="KNT326" s="7" t="s">
        <v>723</v>
      </c>
      <c r="KNU326" s="7" t="s">
        <v>723</v>
      </c>
      <c r="KNV326" s="7" t="s">
        <v>723</v>
      </c>
      <c r="KNW326" s="7" t="s">
        <v>723</v>
      </c>
      <c r="KNX326" s="7" t="s">
        <v>723</v>
      </c>
      <c r="KNY326" s="7" t="s">
        <v>723</v>
      </c>
      <c r="KNZ326" s="7" t="s">
        <v>723</v>
      </c>
      <c r="KOA326" s="7" t="s">
        <v>723</v>
      </c>
      <c r="KOB326" s="7" t="s">
        <v>723</v>
      </c>
      <c r="KOC326" s="7" t="s">
        <v>723</v>
      </c>
      <c r="KOD326" s="7" t="s">
        <v>723</v>
      </c>
      <c r="KOE326" s="7" t="s">
        <v>723</v>
      </c>
      <c r="KOF326" s="7" t="s">
        <v>723</v>
      </c>
      <c r="KOG326" s="7" t="s">
        <v>723</v>
      </c>
      <c r="KOH326" s="7" t="s">
        <v>723</v>
      </c>
      <c r="KOI326" s="7" t="s">
        <v>723</v>
      </c>
      <c r="KOJ326" s="7" t="s">
        <v>723</v>
      </c>
      <c r="KOK326" s="7" t="s">
        <v>723</v>
      </c>
      <c r="KOL326" s="7" t="s">
        <v>723</v>
      </c>
      <c r="KOM326" s="7" t="s">
        <v>723</v>
      </c>
      <c r="KON326" s="7" t="s">
        <v>723</v>
      </c>
      <c r="KOO326" s="7" t="s">
        <v>723</v>
      </c>
      <c r="KOP326" s="7" t="s">
        <v>723</v>
      </c>
      <c r="KOQ326" s="7" t="s">
        <v>723</v>
      </c>
      <c r="KOR326" s="7" t="s">
        <v>723</v>
      </c>
      <c r="KOS326" s="7" t="s">
        <v>723</v>
      </c>
      <c r="KOT326" s="7" t="s">
        <v>723</v>
      </c>
      <c r="KOU326" s="7" t="s">
        <v>723</v>
      </c>
      <c r="KOV326" s="7" t="s">
        <v>723</v>
      </c>
      <c r="KOW326" s="7" t="s">
        <v>723</v>
      </c>
      <c r="KOX326" s="7" t="s">
        <v>723</v>
      </c>
      <c r="KOY326" s="7" t="s">
        <v>723</v>
      </c>
      <c r="KOZ326" s="7" t="s">
        <v>723</v>
      </c>
      <c r="KPA326" s="7" t="s">
        <v>723</v>
      </c>
      <c r="KPB326" s="7" t="s">
        <v>723</v>
      </c>
      <c r="KPC326" s="7" t="s">
        <v>723</v>
      </c>
      <c r="KPD326" s="7" t="s">
        <v>723</v>
      </c>
      <c r="KPE326" s="7" t="s">
        <v>723</v>
      </c>
      <c r="KPF326" s="7" t="s">
        <v>723</v>
      </c>
      <c r="KPG326" s="7" t="s">
        <v>723</v>
      </c>
      <c r="KPH326" s="7" t="s">
        <v>723</v>
      </c>
      <c r="KPI326" s="7" t="s">
        <v>723</v>
      </c>
      <c r="KPJ326" s="7" t="s">
        <v>723</v>
      </c>
      <c r="KPK326" s="7" t="s">
        <v>723</v>
      </c>
      <c r="KPL326" s="7" t="s">
        <v>723</v>
      </c>
      <c r="KPM326" s="7" t="s">
        <v>723</v>
      </c>
      <c r="KPN326" s="7" t="s">
        <v>723</v>
      </c>
      <c r="KPO326" s="7" t="s">
        <v>723</v>
      </c>
      <c r="KPP326" s="7" t="s">
        <v>723</v>
      </c>
      <c r="KPQ326" s="7" t="s">
        <v>723</v>
      </c>
      <c r="KPR326" s="7" t="s">
        <v>723</v>
      </c>
      <c r="KPS326" s="7" t="s">
        <v>723</v>
      </c>
      <c r="KPT326" s="7" t="s">
        <v>723</v>
      </c>
      <c r="KPU326" s="7" t="s">
        <v>723</v>
      </c>
      <c r="KPV326" s="7" t="s">
        <v>723</v>
      </c>
      <c r="KPW326" s="7" t="s">
        <v>723</v>
      </c>
      <c r="KPX326" s="7" t="s">
        <v>723</v>
      </c>
      <c r="KPY326" s="7" t="s">
        <v>723</v>
      </c>
      <c r="KPZ326" s="7" t="s">
        <v>723</v>
      </c>
      <c r="KQA326" s="7" t="s">
        <v>723</v>
      </c>
      <c r="KQB326" s="7" t="s">
        <v>723</v>
      </c>
      <c r="KQC326" s="7" t="s">
        <v>723</v>
      </c>
      <c r="KQD326" s="7" t="s">
        <v>723</v>
      </c>
      <c r="KQE326" s="7" t="s">
        <v>723</v>
      </c>
      <c r="KQF326" s="7" t="s">
        <v>723</v>
      </c>
      <c r="KQG326" s="7" t="s">
        <v>723</v>
      </c>
      <c r="KQH326" s="7" t="s">
        <v>723</v>
      </c>
      <c r="KQI326" s="7" t="s">
        <v>723</v>
      </c>
      <c r="KQJ326" s="7" t="s">
        <v>723</v>
      </c>
      <c r="KQK326" s="7" t="s">
        <v>723</v>
      </c>
      <c r="KQL326" s="7" t="s">
        <v>723</v>
      </c>
      <c r="KQM326" s="7" t="s">
        <v>723</v>
      </c>
      <c r="KQN326" s="7" t="s">
        <v>723</v>
      </c>
      <c r="KQO326" s="7" t="s">
        <v>723</v>
      </c>
      <c r="KQP326" s="7" t="s">
        <v>723</v>
      </c>
      <c r="KQQ326" s="7" t="s">
        <v>723</v>
      </c>
      <c r="KQR326" s="7" t="s">
        <v>723</v>
      </c>
      <c r="KQS326" s="7" t="s">
        <v>723</v>
      </c>
      <c r="KQT326" s="7" t="s">
        <v>723</v>
      </c>
      <c r="KQU326" s="7" t="s">
        <v>723</v>
      </c>
      <c r="KQV326" s="7" t="s">
        <v>723</v>
      </c>
      <c r="KQW326" s="7" t="s">
        <v>723</v>
      </c>
      <c r="KQX326" s="7" t="s">
        <v>723</v>
      </c>
      <c r="KQY326" s="7" t="s">
        <v>723</v>
      </c>
      <c r="KQZ326" s="7" t="s">
        <v>723</v>
      </c>
      <c r="KRA326" s="7" t="s">
        <v>723</v>
      </c>
      <c r="KRB326" s="7" t="s">
        <v>723</v>
      </c>
      <c r="KRC326" s="7" t="s">
        <v>723</v>
      </c>
      <c r="KRD326" s="7" t="s">
        <v>723</v>
      </c>
      <c r="KRE326" s="7" t="s">
        <v>723</v>
      </c>
      <c r="KRF326" s="7" t="s">
        <v>723</v>
      </c>
      <c r="KRG326" s="7" t="s">
        <v>723</v>
      </c>
      <c r="KRH326" s="7" t="s">
        <v>723</v>
      </c>
      <c r="KRI326" s="7" t="s">
        <v>723</v>
      </c>
      <c r="KRJ326" s="7" t="s">
        <v>723</v>
      </c>
      <c r="KRK326" s="7" t="s">
        <v>723</v>
      </c>
      <c r="KRL326" s="7" t="s">
        <v>723</v>
      </c>
      <c r="KRM326" s="7" t="s">
        <v>723</v>
      </c>
      <c r="KRN326" s="7" t="s">
        <v>723</v>
      </c>
      <c r="KRO326" s="7" t="s">
        <v>723</v>
      </c>
      <c r="KRP326" s="7" t="s">
        <v>723</v>
      </c>
      <c r="KRQ326" s="7" t="s">
        <v>723</v>
      </c>
      <c r="KRR326" s="7" t="s">
        <v>723</v>
      </c>
      <c r="KRS326" s="7" t="s">
        <v>723</v>
      </c>
      <c r="KRT326" s="7" t="s">
        <v>723</v>
      </c>
      <c r="KRU326" s="7" t="s">
        <v>723</v>
      </c>
      <c r="KRV326" s="7" t="s">
        <v>723</v>
      </c>
      <c r="KRW326" s="7" t="s">
        <v>723</v>
      </c>
      <c r="KRX326" s="7" t="s">
        <v>723</v>
      </c>
      <c r="KRY326" s="7" t="s">
        <v>723</v>
      </c>
      <c r="KRZ326" s="7" t="s">
        <v>723</v>
      </c>
      <c r="KSA326" s="7" t="s">
        <v>723</v>
      </c>
      <c r="KSB326" s="7" t="s">
        <v>723</v>
      </c>
      <c r="KSC326" s="7" t="s">
        <v>723</v>
      </c>
      <c r="KSD326" s="7" t="s">
        <v>723</v>
      </c>
      <c r="KSE326" s="7" t="s">
        <v>723</v>
      </c>
      <c r="KSF326" s="7" t="s">
        <v>723</v>
      </c>
      <c r="KSG326" s="7" t="s">
        <v>723</v>
      </c>
      <c r="KSH326" s="7" t="s">
        <v>723</v>
      </c>
      <c r="KSI326" s="7" t="s">
        <v>723</v>
      </c>
      <c r="KSJ326" s="7" t="s">
        <v>723</v>
      </c>
      <c r="KSK326" s="7" t="s">
        <v>723</v>
      </c>
      <c r="KSL326" s="7" t="s">
        <v>723</v>
      </c>
      <c r="KSM326" s="7" t="s">
        <v>723</v>
      </c>
      <c r="KSN326" s="7" t="s">
        <v>723</v>
      </c>
      <c r="KSO326" s="7" t="s">
        <v>723</v>
      </c>
      <c r="KSP326" s="7" t="s">
        <v>723</v>
      </c>
      <c r="KSQ326" s="7" t="s">
        <v>723</v>
      </c>
      <c r="KSR326" s="7" t="s">
        <v>723</v>
      </c>
      <c r="KSS326" s="7" t="s">
        <v>723</v>
      </c>
      <c r="KST326" s="7" t="s">
        <v>723</v>
      </c>
      <c r="KSU326" s="7" t="s">
        <v>723</v>
      </c>
      <c r="KSV326" s="7" t="s">
        <v>723</v>
      </c>
      <c r="KSW326" s="7" t="s">
        <v>723</v>
      </c>
      <c r="KSX326" s="7" t="s">
        <v>723</v>
      </c>
      <c r="KSY326" s="7" t="s">
        <v>723</v>
      </c>
      <c r="KSZ326" s="7" t="s">
        <v>723</v>
      </c>
      <c r="KTA326" s="7" t="s">
        <v>723</v>
      </c>
      <c r="KTB326" s="7" t="s">
        <v>723</v>
      </c>
      <c r="KTC326" s="7" t="s">
        <v>723</v>
      </c>
      <c r="KTD326" s="7" t="s">
        <v>723</v>
      </c>
      <c r="KTE326" s="7" t="s">
        <v>723</v>
      </c>
      <c r="KTF326" s="7" t="s">
        <v>723</v>
      </c>
      <c r="KTG326" s="7" t="s">
        <v>723</v>
      </c>
      <c r="KTH326" s="7" t="s">
        <v>723</v>
      </c>
      <c r="KTI326" s="7" t="s">
        <v>723</v>
      </c>
      <c r="KTJ326" s="7" t="s">
        <v>723</v>
      </c>
      <c r="KTK326" s="7" t="s">
        <v>723</v>
      </c>
      <c r="KTL326" s="7" t="s">
        <v>723</v>
      </c>
      <c r="KTM326" s="7" t="s">
        <v>723</v>
      </c>
      <c r="KTN326" s="7" t="s">
        <v>723</v>
      </c>
      <c r="KTO326" s="7" t="s">
        <v>723</v>
      </c>
      <c r="KTP326" s="7" t="s">
        <v>723</v>
      </c>
      <c r="KTQ326" s="7" t="s">
        <v>723</v>
      </c>
      <c r="KTR326" s="7" t="s">
        <v>723</v>
      </c>
      <c r="KTS326" s="7" t="s">
        <v>723</v>
      </c>
      <c r="KTT326" s="7" t="s">
        <v>723</v>
      </c>
      <c r="KTU326" s="7" t="s">
        <v>723</v>
      </c>
      <c r="KTV326" s="7" t="s">
        <v>723</v>
      </c>
      <c r="KTW326" s="7" t="s">
        <v>723</v>
      </c>
      <c r="KTX326" s="7" t="s">
        <v>723</v>
      </c>
      <c r="KTY326" s="7" t="s">
        <v>723</v>
      </c>
      <c r="KTZ326" s="7" t="s">
        <v>723</v>
      </c>
      <c r="KUA326" s="7" t="s">
        <v>723</v>
      </c>
      <c r="KUB326" s="7" t="s">
        <v>723</v>
      </c>
      <c r="KUC326" s="7" t="s">
        <v>723</v>
      </c>
      <c r="KUD326" s="7" t="s">
        <v>723</v>
      </c>
      <c r="KUE326" s="7" t="s">
        <v>723</v>
      </c>
      <c r="KUF326" s="7" t="s">
        <v>723</v>
      </c>
      <c r="KUG326" s="7" t="s">
        <v>723</v>
      </c>
      <c r="KUH326" s="7" t="s">
        <v>723</v>
      </c>
      <c r="KUI326" s="7" t="s">
        <v>723</v>
      </c>
      <c r="KUJ326" s="7" t="s">
        <v>723</v>
      </c>
      <c r="KUK326" s="7" t="s">
        <v>723</v>
      </c>
      <c r="KUL326" s="7" t="s">
        <v>723</v>
      </c>
      <c r="KUM326" s="7" t="s">
        <v>723</v>
      </c>
      <c r="KUN326" s="7" t="s">
        <v>723</v>
      </c>
      <c r="KUO326" s="7" t="s">
        <v>723</v>
      </c>
      <c r="KUP326" s="7" t="s">
        <v>723</v>
      </c>
      <c r="KUQ326" s="7" t="s">
        <v>723</v>
      </c>
      <c r="KUR326" s="7" t="s">
        <v>723</v>
      </c>
      <c r="KUS326" s="7" t="s">
        <v>723</v>
      </c>
      <c r="KUT326" s="7" t="s">
        <v>723</v>
      </c>
      <c r="KUU326" s="7" t="s">
        <v>723</v>
      </c>
      <c r="KUV326" s="7" t="s">
        <v>723</v>
      </c>
      <c r="KUW326" s="7" t="s">
        <v>723</v>
      </c>
      <c r="KUX326" s="7" t="s">
        <v>723</v>
      </c>
      <c r="KUY326" s="7" t="s">
        <v>723</v>
      </c>
      <c r="KUZ326" s="7" t="s">
        <v>723</v>
      </c>
      <c r="KVA326" s="7" t="s">
        <v>723</v>
      </c>
      <c r="KVB326" s="7" t="s">
        <v>723</v>
      </c>
      <c r="KVC326" s="7" t="s">
        <v>723</v>
      </c>
      <c r="KVD326" s="7" t="s">
        <v>723</v>
      </c>
      <c r="KVE326" s="7" t="s">
        <v>723</v>
      </c>
      <c r="KVF326" s="7" t="s">
        <v>723</v>
      </c>
      <c r="KVG326" s="7" t="s">
        <v>723</v>
      </c>
      <c r="KVH326" s="7" t="s">
        <v>723</v>
      </c>
      <c r="KVI326" s="7" t="s">
        <v>723</v>
      </c>
      <c r="KVJ326" s="7" t="s">
        <v>723</v>
      </c>
      <c r="KVK326" s="7" t="s">
        <v>723</v>
      </c>
      <c r="KVL326" s="7" t="s">
        <v>723</v>
      </c>
      <c r="KVM326" s="7" t="s">
        <v>723</v>
      </c>
      <c r="KVN326" s="7" t="s">
        <v>723</v>
      </c>
      <c r="KVO326" s="7" t="s">
        <v>723</v>
      </c>
      <c r="KVP326" s="7" t="s">
        <v>723</v>
      </c>
      <c r="KVQ326" s="7" t="s">
        <v>723</v>
      </c>
      <c r="KVR326" s="7" t="s">
        <v>723</v>
      </c>
      <c r="KVS326" s="7" t="s">
        <v>723</v>
      </c>
      <c r="KVT326" s="7" t="s">
        <v>723</v>
      </c>
      <c r="KVU326" s="7" t="s">
        <v>723</v>
      </c>
      <c r="KVV326" s="7" t="s">
        <v>723</v>
      </c>
      <c r="KVW326" s="7" t="s">
        <v>723</v>
      </c>
      <c r="KVX326" s="7" t="s">
        <v>723</v>
      </c>
      <c r="KVY326" s="7" t="s">
        <v>723</v>
      </c>
      <c r="KVZ326" s="7" t="s">
        <v>723</v>
      </c>
      <c r="KWA326" s="7" t="s">
        <v>723</v>
      </c>
      <c r="KWB326" s="7" t="s">
        <v>723</v>
      </c>
      <c r="KWC326" s="7" t="s">
        <v>723</v>
      </c>
      <c r="KWD326" s="7" t="s">
        <v>723</v>
      </c>
      <c r="KWE326" s="7" t="s">
        <v>723</v>
      </c>
      <c r="KWF326" s="7" t="s">
        <v>723</v>
      </c>
      <c r="KWG326" s="7" t="s">
        <v>723</v>
      </c>
      <c r="KWH326" s="7" t="s">
        <v>723</v>
      </c>
      <c r="KWI326" s="7" t="s">
        <v>723</v>
      </c>
      <c r="KWJ326" s="7" t="s">
        <v>723</v>
      </c>
      <c r="KWK326" s="7" t="s">
        <v>723</v>
      </c>
      <c r="KWL326" s="7" t="s">
        <v>723</v>
      </c>
      <c r="KWM326" s="7" t="s">
        <v>723</v>
      </c>
      <c r="KWN326" s="7" t="s">
        <v>723</v>
      </c>
      <c r="KWO326" s="7" t="s">
        <v>723</v>
      </c>
      <c r="KWP326" s="7" t="s">
        <v>723</v>
      </c>
      <c r="KWQ326" s="7" t="s">
        <v>723</v>
      </c>
      <c r="KWR326" s="7" t="s">
        <v>723</v>
      </c>
      <c r="KWS326" s="7" t="s">
        <v>723</v>
      </c>
      <c r="KWT326" s="7" t="s">
        <v>723</v>
      </c>
      <c r="KWU326" s="7" t="s">
        <v>723</v>
      </c>
      <c r="KWV326" s="7" t="s">
        <v>723</v>
      </c>
      <c r="KWW326" s="7" t="s">
        <v>723</v>
      </c>
      <c r="KWX326" s="7" t="s">
        <v>723</v>
      </c>
      <c r="KWY326" s="7" t="s">
        <v>723</v>
      </c>
      <c r="KWZ326" s="7" t="s">
        <v>723</v>
      </c>
      <c r="KXA326" s="7" t="s">
        <v>723</v>
      </c>
      <c r="KXB326" s="7" t="s">
        <v>723</v>
      </c>
      <c r="KXC326" s="7" t="s">
        <v>723</v>
      </c>
      <c r="KXD326" s="7" t="s">
        <v>723</v>
      </c>
      <c r="KXE326" s="7" t="s">
        <v>723</v>
      </c>
      <c r="KXF326" s="7" t="s">
        <v>723</v>
      </c>
      <c r="KXG326" s="7" t="s">
        <v>723</v>
      </c>
      <c r="KXH326" s="7" t="s">
        <v>723</v>
      </c>
      <c r="KXI326" s="7" t="s">
        <v>723</v>
      </c>
      <c r="KXJ326" s="7" t="s">
        <v>723</v>
      </c>
      <c r="KXK326" s="7" t="s">
        <v>723</v>
      </c>
      <c r="KXL326" s="7" t="s">
        <v>723</v>
      </c>
      <c r="KXM326" s="7" t="s">
        <v>723</v>
      </c>
      <c r="KXN326" s="7" t="s">
        <v>723</v>
      </c>
      <c r="KXO326" s="7" t="s">
        <v>723</v>
      </c>
      <c r="KXP326" s="7" t="s">
        <v>723</v>
      </c>
      <c r="KXQ326" s="7" t="s">
        <v>723</v>
      </c>
      <c r="KXR326" s="7" t="s">
        <v>723</v>
      </c>
      <c r="KXS326" s="7" t="s">
        <v>723</v>
      </c>
      <c r="KXT326" s="7" t="s">
        <v>723</v>
      </c>
      <c r="KXU326" s="7" t="s">
        <v>723</v>
      </c>
      <c r="KXV326" s="7" t="s">
        <v>723</v>
      </c>
      <c r="KXW326" s="7" t="s">
        <v>723</v>
      </c>
      <c r="KXX326" s="7" t="s">
        <v>723</v>
      </c>
      <c r="KXY326" s="7" t="s">
        <v>723</v>
      </c>
      <c r="KXZ326" s="7" t="s">
        <v>723</v>
      </c>
      <c r="KYA326" s="7" t="s">
        <v>723</v>
      </c>
      <c r="KYB326" s="7" t="s">
        <v>723</v>
      </c>
      <c r="KYC326" s="7" t="s">
        <v>723</v>
      </c>
      <c r="KYD326" s="7" t="s">
        <v>723</v>
      </c>
      <c r="KYE326" s="7" t="s">
        <v>723</v>
      </c>
      <c r="KYF326" s="7" t="s">
        <v>723</v>
      </c>
      <c r="KYG326" s="7" t="s">
        <v>723</v>
      </c>
      <c r="KYH326" s="7" t="s">
        <v>723</v>
      </c>
      <c r="KYI326" s="7" t="s">
        <v>723</v>
      </c>
      <c r="KYJ326" s="7" t="s">
        <v>723</v>
      </c>
      <c r="KYK326" s="7" t="s">
        <v>723</v>
      </c>
      <c r="KYL326" s="7" t="s">
        <v>723</v>
      </c>
      <c r="KYM326" s="7" t="s">
        <v>723</v>
      </c>
      <c r="KYN326" s="7" t="s">
        <v>723</v>
      </c>
      <c r="KYO326" s="7" t="s">
        <v>723</v>
      </c>
      <c r="KYP326" s="7" t="s">
        <v>723</v>
      </c>
      <c r="KYQ326" s="7" t="s">
        <v>723</v>
      </c>
      <c r="KYR326" s="7" t="s">
        <v>723</v>
      </c>
      <c r="KYS326" s="7" t="s">
        <v>723</v>
      </c>
      <c r="KYT326" s="7" t="s">
        <v>723</v>
      </c>
      <c r="KYU326" s="7" t="s">
        <v>723</v>
      </c>
      <c r="KYV326" s="7" t="s">
        <v>723</v>
      </c>
      <c r="KYW326" s="7" t="s">
        <v>723</v>
      </c>
      <c r="KYX326" s="7" t="s">
        <v>723</v>
      </c>
      <c r="KYY326" s="7" t="s">
        <v>723</v>
      </c>
      <c r="KYZ326" s="7" t="s">
        <v>723</v>
      </c>
      <c r="KZA326" s="7" t="s">
        <v>723</v>
      </c>
      <c r="KZB326" s="7" t="s">
        <v>723</v>
      </c>
      <c r="KZC326" s="7" t="s">
        <v>723</v>
      </c>
      <c r="KZD326" s="7" t="s">
        <v>723</v>
      </c>
      <c r="KZE326" s="7" t="s">
        <v>723</v>
      </c>
      <c r="KZF326" s="7" t="s">
        <v>723</v>
      </c>
      <c r="KZG326" s="7" t="s">
        <v>723</v>
      </c>
      <c r="KZH326" s="7" t="s">
        <v>723</v>
      </c>
      <c r="KZI326" s="7" t="s">
        <v>723</v>
      </c>
      <c r="KZJ326" s="7" t="s">
        <v>723</v>
      </c>
      <c r="KZK326" s="7" t="s">
        <v>723</v>
      </c>
      <c r="KZL326" s="7" t="s">
        <v>723</v>
      </c>
      <c r="KZM326" s="7" t="s">
        <v>723</v>
      </c>
      <c r="KZN326" s="7" t="s">
        <v>723</v>
      </c>
      <c r="KZO326" s="7" t="s">
        <v>723</v>
      </c>
      <c r="KZP326" s="7" t="s">
        <v>723</v>
      </c>
      <c r="KZQ326" s="7" t="s">
        <v>723</v>
      </c>
      <c r="KZR326" s="7" t="s">
        <v>723</v>
      </c>
      <c r="KZS326" s="7" t="s">
        <v>723</v>
      </c>
      <c r="KZT326" s="7" t="s">
        <v>723</v>
      </c>
      <c r="KZU326" s="7" t="s">
        <v>723</v>
      </c>
      <c r="KZV326" s="7" t="s">
        <v>723</v>
      </c>
      <c r="KZW326" s="7" t="s">
        <v>723</v>
      </c>
      <c r="KZX326" s="7" t="s">
        <v>723</v>
      </c>
      <c r="KZY326" s="7" t="s">
        <v>723</v>
      </c>
      <c r="KZZ326" s="7" t="s">
        <v>723</v>
      </c>
      <c r="LAA326" s="7" t="s">
        <v>723</v>
      </c>
      <c r="LAB326" s="7" t="s">
        <v>723</v>
      </c>
      <c r="LAC326" s="7" t="s">
        <v>723</v>
      </c>
      <c r="LAD326" s="7" t="s">
        <v>723</v>
      </c>
      <c r="LAE326" s="7" t="s">
        <v>723</v>
      </c>
      <c r="LAF326" s="7" t="s">
        <v>723</v>
      </c>
      <c r="LAG326" s="7" t="s">
        <v>723</v>
      </c>
      <c r="LAH326" s="7" t="s">
        <v>723</v>
      </c>
      <c r="LAI326" s="7" t="s">
        <v>723</v>
      </c>
      <c r="LAJ326" s="7" t="s">
        <v>723</v>
      </c>
      <c r="LAK326" s="7" t="s">
        <v>723</v>
      </c>
      <c r="LAL326" s="7" t="s">
        <v>723</v>
      </c>
      <c r="LAM326" s="7" t="s">
        <v>723</v>
      </c>
      <c r="LAN326" s="7" t="s">
        <v>723</v>
      </c>
      <c r="LAO326" s="7" t="s">
        <v>723</v>
      </c>
      <c r="LAP326" s="7" t="s">
        <v>723</v>
      </c>
      <c r="LAQ326" s="7" t="s">
        <v>723</v>
      </c>
      <c r="LAR326" s="7" t="s">
        <v>723</v>
      </c>
      <c r="LAS326" s="7" t="s">
        <v>723</v>
      </c>
      <c r="LAT326" s="7" t="s">
        <v>723</v>
      </c>
      <c r="LAU326" s="7" t="s">
        <v>723</v>
      </c>
      <c r="LAV326" s="7" t="s">
        <v>723</v>
      </c>
      <c r="LAW326" s="7" t="s">
        <v>723</v>
      </c>
      <c r="LAX326" s="7" t="s">
        <v>723</v>
      </c>
      <c r="LAY326" s="7" t="s">
        <v>723</v>
      </c>
      <c r="LAZ326" s="7" t="s">
        <v>723</v>
      </c>
      <c r="LBA326" s="7" t="s">
        <v>723</v>
      </c>
      <c r="LBB326" s="7" t="s">
        <v>723</v>
      </c>
      <c r="LBC326" s="7" t="s">
        <v>723</v>
      </c>
      <c r="LBD326" s="7" t="s">
        <v>723</v>
      </c>
      <c r="LBE326" s="7" t="s">
        <v>723</v>
      </c>
      <c r="LBF326" s="7" t="s">
        <v>723</v>
      </c>
      <c r="LBG326" s="7" t="s">
        <v>723</v>
      </c>
      <c r="LBH326" s="7" t="s">
        <v>723</v>
      </c>
      <c r="LBI326" s="7" t="s">
        <v>723</v>
      </c>
      <c r="LBJ326" s="7" t="s">
        <v>723</v>
      </c>
      <c r="LBK326" s="7" t="s">
        <v>723</v>
      </c>
      <c r="LBL326" s="7" t="s">
        <v>723</v>
      </c>
      <c r="LBM326" s="7" t="s">
        <v>723</v>
      </c>
      <c r="LBN326" s="7" t="s">
        <v>723</v>
      </c>
      <c r="LBO326" s="7" t="s">
        <v>723</v>
      </c>
      <c r="LBP326" s="7" t="s">
        <v>723</v>
      </c>
      <c r="LBQ326" s="7" t="s">
        <v>723</v>
      </c>
      <c r="LBR326" s="7" t="s">
        <v>723</v>
      </c>
      <c r="LBS326" s="7" t="s">
        <v>723</v>
      </c>
      <c r="LBT326" s="7" t="s">
        <v>723</v>
      </c>
      <c r="LBU326" s="7" t="s">
        <v>723</v>
      </c>
      <c r="LBV326" s="7" t="s">
        <v>723</v>
      </c>
      <c r="LBW326" s="7" t="s">
        <v>723</v>
      </c>
      <c r="LBX326" s="7" t="s">
        <v>723</v>
      </c>
      <c r="LBY326" s="7" t="s">
        <v>723</v>
      </c>
      <c r="LBZ326" s="7" t="s">
        <v>723</v>
      </c>
      <c r="LCA326" s="7" t="s">
        <v>723</v>
      </c>
      <c r="LCB326" s="7" t="s">
        <v>723</v>
      </c>
      <c r="LCC326" s="7" t="s">
        <v>723</v>
      </c>
      <c r="LCD326" s="7" t="s">
        <v>723</v>
      </c>
      <c r="LCE326" s="7" t="s">
        <v>723</v>
      </c>
      <c r="LCF326" s="7" t="s">
        <v>723</v>
      </c>
      <c r="LCG326" s="7" t="s">
        <v>723</v>
      </c>
      <c r="LCH326" s="7" t="s">
        <v>723</v>
      </c>
      <c r="LCI326" s="7" t="s">
        <v>723</v>
      </c>
      <c r="LCJ326" s="7" t="s">
        <v>723</v>
      </c>
      <c r="LCK326" s="7" t="s">
        <v>723</v>
      </c>
      <c r="LCL326" s="7" t="s">
        <v>723</v>
      </c>
      <c r="LCM326" s="7" t="s">
        <v>723</v>
      </c>
      <c r="LCN326" s="7" t="s">
        <v>723</v>
      </c>
      <c r="LCO326" s="7" t="s">
        <v>723</v>
      </c>
      <c r="LCP326" s="7" t="s">
        <v>723</v>
      </c>
      <c r="LCQ326" s="7" t="s">
        <v>723</v>
      </c>
      <c r="LCR326" s="7" t="s">
        <v>723</v>
      </c>
      <c r="LCS326" s="7" t="s">
        <v>723</v>
      </c>
      <c r="LCT326" s="7" t="s">
        <v>723</v>
      </c>
      <c r="LCU326" s="7" t="s">
        <v>723</v>
      </c>
      <c r="LCV326" s="7" t="s">
        <v>723</v>
      </c>
      <c r="LCW326" s="7" t="s">
        <v>723</v>
      </c>
      <c r="LCX326" s="7" t="s">
        <v>723</v>
      </c>
      <c r="LCY326" s="7" t="s">
        <v>723</v>
      </c>
      <c r="LCZ326" s="7" t="s">
        <v>723</v>
      </c>
      <c r="LDA326" s="7" t="s">
        <v>723</v>
      </c>
      <c r="LDB326" s="7" t="s">
        <v>723</v>
      </c>
      <c r="LDC326" s="7" t="s">
        <v>723</v>
      </c>
      <c r="LDD326" s="7" t="s">
        <v>723</v>
      </c>
      <c r="LDE326" s="7" t="s">
        <v>723</v>
      </c>
      <c r="LDF326" s="7" t="s">
        <v>723</v>
      </c>
      <c r="LDG326" s="7" t="s">
        <v>723</v>
      </c>
      <c r="LDH326" s="7" t="s">
        <v>723</v>
      </c>
      <c r="LDI326" s="7" t="s">
        <v>723</v>
      </c>
      <c r="LDJ326" s="7" t="s">
        <v>723</v>
      </c>
      <c r="LDK326" s="7" t="s">
        <v>723</v>
      </c>
      <c r="LDL326" s="7" t="s">
        <v>723</v>
      </c>
      <c r="LDM326" s="7" t="s">
        <v>723</v>
      </c>
      <c r="LDN326" s="7" t="s">
        <v>723</v>
      </c>
      <c r="LDO326" s="7" t="s">
        <v>723</v>
      </c>
      <c r="LDP326" s="7" t="s">
        <v>723</v>
      </c>
      <c r="LDQ326" s="7" t="s">
        <v>723</v>
      </c>
      <c r="LDR326" s="7" t="s">
        <v>723</v>
      </c>
      <c r="LDS326" s="7" t="s">
        <v>723</v>
      </c>
      <c r="LDT326" s="7" t="s">
        <v>723</v>
      </c>
      <c r="LDU326" s="7" t="s">
        <v>723</v>
      </c>
      <c r="LDV326" s="7" t="s">
        <v>723</v>
      </c>
      <c r="LDW326" s="7" t="s">
        <v>723</v>
      </c>
      <c r="LDX326" s="7" t="s">
        <v>723</v>
      </c>
      <c r="LDY326" s="7" t="s">
        <v>723</v>
      </c>
      <c r="LDZ326" s="7" t="s">
        <v>723</v>
      </c>
      <c r="LEA326" s="7" t="s">
        <v>723</v>
      </c>
      <c r="LEB326" s="7" t="s">
        <v>723</v>
      </c>
      <c r="LEC326" s="7" t="s">
        <v>723</v>
      </c>
      <c r="LED326" s="7" t="s">
        <v>723</v>
      </c>
      <c r="LEE326" s="7" t="s">
        <v>723</v>
      </c>
      <c r="LEF326" s="7" t="s">
        <v>723</v>
      </c>
      <c r="LEG326" s="7" t="s">
        <v>723</v>
      </c>
      <c r="LEH326" s="7" t="s">
        <v>723</v>
      </c>
      <c r="LEI326" s="7" t="s">
        <v>723</v>
      </c>
      <c r="LEJ326" s="7" t="s">
        <v>723</v>
      </c>
      <c r="LEK326" s="7" t="s">
        <v>723</v>
      </c>
      <c r="LEL326" s="7" t="s">
        <v>723</v>
      </c>
      <c r="LEM326" s="7" t="s">
        <v>723</v>
      </c>
      <c r="LEN326" s="7" t="s">
        <v>723</v>
      </c>
      <c r="LEO326" s="7" t="s">
        <v>723</v>
      </c>
      <c r="LEP326" s="7" t="s">
        <v>723</v>
      </c>
      <c r="LEQ326" s="7" t="s">
        <v>723</v>
      </c>
      <c r="LER326" s="7" t="s">
        <v>723</v>
      </c>
      <c r="LES326" s="7" t="s">
        <v>723</v>
      </c>
      <c r="LET326" s="7" t="s">
        <v>723</v>
      </c>
      <c r="LEU326" s="7" t="s">
        <v>723</v>
      </c>
      <c r="LEV326" s="7" t="s">
        <v>723</v>
      </c>
      <c r="LEW326" s="7" t="s">
        <v>723</v>
      </c>
      <c r="LEX326" s="7" t="s">
        <v>723</v>
      </c>
      <c r="LEY326" s="7" t="s">
        <v>723</v>
      </c>
      <c r="LEZ326" s="7" t="s">
        <v>723</v>
      </c>
      <c r="LFA326" s="7" t="s">
        <v>723</v>
      </c>
      <c r="LFB326" s="7" t="s">
        <v>723</v>
      </c>
      <c r="LFC326" s="7" t="s">
        <v>723</v>
      </c>
      <c r="LFD326" s="7" t="s">
        <v>723</v>
      </c>
      <c r="LFE326" s="7" t="s">
        <v>723</v>
      </c>
      <c r="LFF326" s="7" t="s">
        <v>723</v>
      </c>
      <c r="LFG326" s="7" t="s">
        <v>723</v>
      </c>
      <c r="LFH326" s="7" t="s">
        <v>723</v>
      </c>
      <c r="LFI326" s="7" t="s">
        <v>723</v>
      </c>
      <c r="LFJ326" s="7" t="s">
        <v>723</v>
      </c>
      <c r="LFK326" s="7" t="s">
        <v>723</v>
      </c>
      <c r="LFL326" s="7" t="s">
        <v>723</v>
      </c>
      <c r="LFM326" s="7" t="s">
        <v>723</v>
      </c>
      <c r="LFN326" s="7" t="s">
        <v>723</v>
      </c>
      <c r="LFO326" s="7" t="s">
        <v>723</v>
      </c>
      <c r="LFP326" s="7" t="s">
        <v>723</v>
      </c>
      <c r="LFQ326" s="7" t="s">
        <v>723</v>
      </c>
      <c r="LFR326" s="7" t="s">
        <v>723</v>
      </c>
      <c r="LFS326" s="7" t="s">
        <v>723</v>
      </c>
      <c r="LFT326" s="7" t="s">
        <v>723</v>
      </c>
      <c r="LFU326" s="7" t="s">
        <v>723</v>
      </c>
      <c r="LFV326" s="7" t="s">
        <v>723</v>
      </c>
      <c r="LFW326" s="7" t="s">
        <v>723</v>
      </c>
      <c r="LFX326" s="7" t="s">
        <v>723</v>
      </c>
      <c r="LFY326" s="7" t="s">
        <v>723</v>
      </c>
      <c r="LFZ326" s="7" t="s">
        <v>723</v>
      </c>
      <c r="LGA326" s="7" t="s">
        <v>723</v>
      </c>
      <c r="LGB326" s="7" t="s">
        <v>723</v>
      </c>
      <c r="LGC326" s="7" t="s">
        <v>723</v>
      </c>
      <c r="LGD326" s="7" t="s">
        <v>723</v>
      </c>
      <c r="LGE326" s="7" t="s">
        <v>723</v>
      </c>
      <c r="LGF326" s="7" t="s">
        <v>723</v>
      </c>
      <c r="LGG326" s="7" t="s">
        <v>723</v>
      </c>
      <c r="LGH326" s="7" t="s">
        <v>723</v>
      </c>
      <c r="LGI326" s="7" t="s">
        <v>723</v>
      </c>
      <c r="LGJ326" s="7" t="s">
        <v>723</v>
      </c>
      <c r="LGK326" s="7" t="s">
        <v>723</v>
      </c>
      <c r="LGL326" s="7" t="s">
        <v>723</v>
      </c>
      <c r="LGM326" s="7" t="s">
        <v>723</v>
      </c>
      <c r="LGN326" s="7" t="s">
        <v>723</v>
      </c>
      <c r="LGO326" s="7" t="s">
        <v>723</v>
      </c>
      <c r="LGP326" s="7" t="s">
        <v>723</v>
      </c>
      <c r="LGQ326" s="7" t="s">
        <v>723</v>
      </c>
      <c r="LGR326" s="7" t="s">
        <v>723</v>
      </c>
      <c r="LGS326" s="7" t="s">
        <v>723</v>
      </c>
      <c r="LGT326" s="7" t="s">
        <v>723</v>
      </c>
      <c r="LGU326" s="7" t="s">
        <v>723</v>
      </c>
      <c r="LGV326" s="7" t="s">
        <v>723</v>
      </c>
      <c r="LGW326" s="7" t="s">
        <v>723</v>
      </c>
      <c r="LGX326" s="7" t="s">
        <v>723</v>
      </c>
      <c r="LGY326" s="7" t="s">
        <v>723</v>
      </c>
      <c r="LGZ326" s="7" t="s">
        <v>723</v>
      </c>
      <c r="LHA326" s="7" t="s">
        <v>723</v>
      </c>
      <c r="LHB326" s="7" t="s">
        <v>723</v>
      </c>
      <c r="LHC326" s="7" t="s">
        <v>723</v>
      </c>
      <c r="LHD326" s="7" t="s">
        <v>723</v>
      </c>
      <c r="LHE326" s="7" t="s">
        <v>723</v>
      </c>
      <c r="LHF326" s="7" t="s">
        <v>723</v>
      </c>
      <c r="LHG326" s="7" t="s">
        <v>723</v>
      </c>
      <c r="LHH326" s="7" t="s">
        <v>723</v>
      </c>
      <c r="LHI326" s="7" t="s">
        <v>723</v>
      </c>
      <c r="LHJ326" s="7" t="s">
        <v>723</v>
      </c>
      <c r="LHK326" s="7" t="s">
        <v>723</v>
      </c>
      <c r="LHL326" s="7" t="s">
        <v>723</v>
      </c>
      <c r="LHM326" s="7" t="s">
        <v>723</v>
      </c>
      <c r="LHN326" s="7" t="s">
        <v>723</v>
      </c>
      <c r="LHO326" s="7" t="s">
        <v>723</v>
      </c>
      <c r="LHP326" s="7" t="s">
        <v>723</v>
      </c>
      <c r="LHQ326" s="7" t="s">
        <v>723</v>
      </c>
      <c r="LHR326" s="7" t="s">
        <v>723</v>
      </c>
      <c r="LHS326" s="7" t="s">
        <v>723</v>
      </c>
      <c r="LHT326" s="7" t="s">
        <v>723</v>
      </c>
      <c r="LHU326" s="7" t="s">
        <v>723</v>
      </c>
      <c r="LHV326" s="7" t="s">
        <v>723</v>
      </c>
      <c r="LHW326" s="7" t="s">
        <v>723</v>
      </c>
      <c r="LHX326" s="7" t="s">
        <v>723</v>
      </c>
      <c r="LHY326" s="7" t="s">
        <v>723</v>
      </c>
      <c r="LHZ326" s="7" t="s">
        <v>723</v>
      </c>
      <c r="LIA326" s="7" t="s">
        <v>723</v>
      </c>
      <c r="LIB326" s="7" t="s">
        <v>723</v>
      </c>
      <c r="LIC326" s="7" t="s">
        <v>723</v>
      </c>
      <c r="LID326" s="7" t="s">
        <v>723</v>
      </c>
      <c r="LIE326" s="7" t="s">
        <v>723</v>
      </c>
      <c r="LIF326" s="7" t="s">
        <v>723</v>
      </c>
      <c r="LIG326" s="7" t="s">
        <v>723</v>
      </c>
      <c r="LIH326" s="7" t="s">
        <v>723</v>
      </c>
      <c r="LII326" s="7" t="s">
        <v>723</v>
      </c>
      <c r="LIJ326" s="7" t="s">
        <v>723</v>
      </c>
      <c r="LIK326" s="7" t="s">
        <v>723</v>
      </c>
      <c r="LIL326" s="7" t="s">
        <v>723</v>
      </c>
      <c r="LIM326" s="7" t="s">
        <v>723</v>
      </c>
      <c r="LIN326" s="7" t="s">
        <v>723</v>
      </c>
      <c r="LIO326" s="7" t="s">
        <v>723</v>
      </c>
      <c r="LIP326" s="7" t="s">
        <v>723</v>
      </c>
      <c r="LIQ326" s="7" t="s">
        <v>723</v>
      </c>
      <c r="LIR326" s="7" t="s">
        <v>723</v>
      </c>
      <c r="LIS326" s="7" t="s">
        <v>723</v>
      </c>
      <c r="LIT326" s="7" t="s">
        <v>723</v>
      </c>
      <c r="LIU326" s="7" t="s">
        <v>723</v>
      </c>
      <c r="LIV326" s="7" t="s">
        <v>723</v>
      </c>
      <c r="LIW326" s="7" t="s">
        <v>723</v>
      </c>
      <c r="LIX326" s="7" t="s">
        <v>723</v>
      </c>
      <c r="LIY326" s="7" t="s">
        <v>723</v>
      </c>
      <c r="LIZ326" s="7" t="s">
        <v>723</v>
      </c>
      <c r="LJA326" s="7" t="s">
        <v>723</v>
      </c>
      <c r="LJB326" s="7" t="s">
        <v>723</v>
      </c>
      <c r="LJC326" s="7" t="s">
        <v>723</v>
      </c>
      <c r="LJD326" s="7" t="s">
        <v>723</v>
      </c>
      <c r="LJE326" s="7" t="s">
        <v>723</v>
      </c>
      <c r="LJF326" s="7" t="s">
        <v>723</v>
      </c>
      <c r="LJG326" s="7" t="s">
        <v>723</v>
      </c>
      <c r="LJH326" s="7" t="s">
        <v>723</v>
      </c>
      <c r="LJI326" s="7" t="s">
        <v>723</v>
      </c>
      <c r="LJJ326" s="7" t="s">
        <v>723</v>
      </c>
      <c r="LJK326" s="7" t="s">
        <v>723</v>
      </c>
      <c r="LJL326" s="7" t="s">
        <v>723</v>
      </c>
      <c r="LJM326" s="7" t="s">
        <v>723</v>
      </c>
      <c r="LJN326" s="7" t="s">
        <v>723</v>
      </c>
      <c r="LJO326" s="7" t="s">
        <v>723</v>
      </c>
      <c r="LJP326" s="7" t="s">
        <v>723</v>
      </c>
      <c r="LJQ326" s="7" t="s">
        <v>723</v>
      </c>
      <c r="LJR326" s="7" t="s">
        <v>723</v>
      </c>
      <c r="LJS326" s="7" t="s">
        <v>723</v>
      </c>
      <c r="LJT326" s="7" t="s">
        <v>723</v>
      </c>
      <c r="LJU326" s="7" t="s">
        <v>723</v>
      </c>
      <c r="LJV326" s="7" t="s">
        <v>723</v>
      </c>
      <c r="LJW326" s="7" t="s">
        <v>723</v>
      </c>
      <c r="LJX326" s="7" t="s">
        <v>723</v>
      </c>
      <c r="LJY326" s="7" t="s">
        <v>723</v>
      </c>
      <c r="LJZ326" s="7" t="s">
        <v>723</v>
      </c>
      <c r="LKA326" s="7" t="s">
        <v>723</v>
      </c>
      <c r="LKB326" s="7" t="s">
        <v>723</v>
      </c>
      <c r="LKC326" s="7" t="s">
        <v>723</v>
      </c>
      <c r="LKD326" s="7" t="s">
        <v>723</v>
      </c>
      <c r="LKE326" s="7" t="s">
        <v>723</v>
      </c>
      <c r="LKF326" s="7" t="s">
        <v>723</v>
      </c>
      <c r="LKG326" s="7" t="s">
        <v>723</v>
      </c>
      <c r="LKH326" s="7" t="s">
        <v>723</v>
      </c>
      <c r="LKI326" s="7" t="s">
        <v>723</v>
      </c>
      <c r="LKJ326" s="7" t="s">
        <v>723</v>
      </c>
      <c r="LKK326" s="7" t="s">
        <v>723</v>
      </c>
      <c r="LKL326" s="7" t="s">
        <v>723</v>
      </c>
      <c r="LKM326" s="7" t="s">
        <v>723</v>
      </c>
      <c r="LKN326" s="7" t="s">
        <v>723</v>
      </c>
      <c r="LKO326" s="7" t="s">
        <v>723</v>
      </c>
      <c r="LKP326" s="7" t="s">
        <v>723</v>
      </c>
      <c r="LKQ326" s="7" t="s">
        <v>723</v>
      </c>
      <c r="LKR326" s="7" t="s">
        <v>723</v>
      </c>
      <c r="LKS326" s="7" t="s">
        <v>723</v>
      </c>
      <c r="LKT326" s="7" t="s">
        <v>723</v>
      </c>
      <c r="LKU326" s="7" t="s">
        <v>723</v>
      </c>
      <c r="LKV326" s="7" t="s">
        <v>723</v>
      </c>
      <c r="LKW326" s="7" t="s">
        <v>723</v>
      </c>
      <c r="LKX326" s="7" t="s">
        <v>723</v>
      </c>
      <c r="LKY326" s="7" t="s">
        <v>723</v>
      </c>
      <c r="LKZ326" s="7" t="s">
        <v>723</v>
      </c>
      <c r="LLA326" s="7" t="s">
        <v>723</v>
      </c>
      <c r="LLB326" s="7" t="s">
        <v>723</v>
      </c>
      <c r="LLC326" s="7" t="s">
        <v>723</v>
      </c>
      <c r="LLD326" s="7" t="s">
        <v>723</v>
      </c>
      <c r="LLE326" s="7" t="s">
        <v>723</v>
      </c>
      <c r="LLF326" s="7" t="s">
        <v>723</v>
      </c>
      <c r="LLG326" s="7" t="s">
        <v>723</v>
      </c>
      <c r="LLH326" s="7" t="s">
        <v>723</v>
      </c>
      <c r="LLI326" s="7" t="s">
        <v>723</v>
      </c>
      <c r="LLJ326" s="7" t="s">
        <v>723</v>
      </c>
      <c r="LLK326" s="7" t="s">
        <v>723</v>
      </c>
      <c r="LLL326" s="7" t="s">
        <v>723</v>
      </c>
      <c r="LLM326" s="7" t="s">
        <v>723</v>
      </c>
      <c r="LLN326" s="7" t="s">
        <v>723</v>
      </c>
      <c r="LLO326" s="7" t="s">
        <v>723</v>
      </c>
      <c r="LLP326" s="7" t="s">
        <v>723</v>
      </c>
      <c r="LLQ326" s="7" t="s">
        <v>723</v>
      </c>
      <c r="LLR326" s="7" t="s">
        <v>723</v>
      </c>
      <c r="LLS326" s="7" t="s">
        <v>723</v>
      </c>
      <c r="LLT326" s="7" t="s">
        <v>723</v>
      </c>
      <c r="LLU326" s="7" t="s">
        <v>723</v>
      </c>
      <c r="LLV326" s="7" t="s">
        <v>723</v>
      </c>
      <c r="LLW326" s="7" t="s">
        <v>723</v>
      </c>
      <c r="LLX326" s="7" t="s">
        <v>723</v>
      </c>
      <c r="LLY326" s="7" t="s">
        <v>723</v>
      </c>
      <c r="LLZ326" s="7" t="s">
        <v>723</v>
      </c>
      <c r="LMA326" s="7" t="s">
        <v>723</v>
      </c>
      <c r="LMB326" s="7" t="s">
        <v>723</v>
      </c>
      <c r="LMC326" s="7" t="s">
        <v>723</v>
      </c>
      <c r="LMD326" s="7" t="s">
        <v>723</v>
      </c>
      <c r="LME326" s="7" t="s">
        <v>723</v>
      </c>
      <c r="LMF326" s="7" t="s">
        <v>723</v>
      </c>
      <c r="LMG326" s="7" t="s">
        <v>723</v>
      </c>
      <c r="LMH326" s="7" t="s">
        <v>723</v>
      </c>
      <c r="LMI326" s="7" t="s">
        <v>723</v>
      </c>
      <c r="LMJ326" s="7" t="s">
        <v>723</v>
      </c>
      <c r="LMK326" s="7" t="s">
        <v>723</v>
      </c>
      <c r="LML326" s="7" t="s">
        <v>723</v>
      </c>
      <c r="LMM326" s="7" t="s">
        <v>723</v>
      </c>
      <c r="LMN326" s="7" t="s">
        <v>723</v>
      </c>
      <c r="LMO326" s="7" t="s">
        <v>723</v>
      </c>
      <c r="LMP326" s="7" t="s">
        <v>723</v>
      </c>
      <c r="LMQ326" s="7" t="s">
        <v>723</v>
      </c>
      <c r="LMR326" s="7" t="s">
        <v>723</v>
      </c>
      <c r="LMS326" s="7" t="s">
        <v>723</v>
      </c>
      <c r="LMT326" s="7" t="s">
        <v>723</v>
      </c>
      <c r="LMU326" s="7" t="s">
        <v>723</v>
      </c>
      <c r="LMV326" s="7" t="s">
        <v>723</v>
      </c>
      <c r="LMW326" s="7" t="s">
        <v>723</v>
      </c>
      <c r="LMX326" s="7" t="s">
        <v>723</v>
      </c>
      <c r="LMY326" s="7" t="s">
        <v>723</v>
      </c>
      <c r="LMZ326" s="7" t="s">
        <v>723</v>
      </c>
      <c r="LNA326" s="7" t="s">
        <v>723</v>
      </c>
      <c r="LNB326" s="7" t="s">
        <v>723</v>
      </c>
      <c r="LNC326" s="7" t="s">
        <v>723</v>
      </c>
      <c r="LND326" s="7" t="s">
        <v>723</v>
      </c>
      <c r="LNE326" s="7" t="s">
        <v>723</v>
      </c>
      <c r="LNF326" s="7" t="s">
        <v>723</v>
      </c>
      <c r="LNG326" s="7" t="s">
        <v>723</v>
      </c>
      <c r="LNH326" s="7" t="s">
        <v>723</v>
      </c>
      <c r="LNI326" s="7" t="s">
        <v>723</v>
      </c>
      <c r="LNJ326" s="7" t="s">
        <v>723</v>
      </c>
      <c r="LNK326" s="7" t="s">
        <v>723</v>
      </c>
      <c r="LNL326" s="7" t="s">
        <v>723</v>
      </c>
      <c r="LNM326" s="7" t="s">
        <v>723</v>
      </c>
      <c r="LNN326" s="7" t="s">
        <v>723</v>
      </c>
      <c r="LNO326" s="7" t="s">
        <v>723</v>
      </c>
      <c r="LNP326" s="7" t="s">
        <v>723</v>
      </c>
      <c r="LNQ326" s="7" t="s">
        <v>723</v>
      </c>
      <c r="LNR326" s="7" t="s">
        <v>723</v>
      </c>
      <c r="LNS326" s="7" t="s">
        <v>723</v>
      </c>
      <c r="LNT326" s="7" t="s">
        <v>723</v>
      </c>
      <c r="LNU326" s="7" t="s">
        <v>723</v>
      </c>
      <c r="LNV326" s="7" t="s">
        <v>723</v>
      </c>
      <c r="LNW326" s="7" t="s">
        <v>723</v>
      </c>
      <c r="LNX326" s="7" t="s">
        <v>723</v>
      </c>
      <c r="LNY326" s="7" t="s">
        <v>723</v>
      </c>
      <c r="LNZ326" s="7" t="s">
        <v>723</v>
      </c>
      <c r="LOA326" s="7" t="s">
        <v>723</v>
      </c>
      <c r="LOB326" s="7" t="s">
        <v>723</v>
      </c>
      <c r="LOC326" s="7" t="s">
        <v>723</v>
      </c>
      <c r="LOD326" s="7" t="s">
        <v>723</v>
      </c>
      <c r="LOE326" s="7" t="s">
        <v>723</v>
      </c>
      <c r="LOF326" s="7" t="s">
        <v>723</v>
      </c>
      <c r="LOG326" s="7" t="s">
        <v>723</v>
      </c>
      <c r="LOH326" s="7" t="s">
        <v>723</v>
      </c>
      <c r="LOI326" s="7" t="s">
        <v>723</v>
      </c>
      <c r="LOJ326" s="7" t="s">
        <v>723</v>
      </c>
      <c r="LOK326" s="7" t="s">
        <v>723</v>
      </c>
      <c r="LOL326" s="7" t="s">
        <v>723</v>
      </c>
      <c r="LOM326" s="7" t="s">
        <v>723</v>
      </c>
      <c r="LON326" s="7" t="s">
        <v>723</v>
      </c>
      <c r="LOO326" s="7" t="s">
        <v>723</v>
      </c>
      <c r="LOP326" s="7" t="s">
        <v>723</v>
      </c>
      <c r="LOQ326" s="7" t="s">
        <v>723</v>
      </c>
      <c r="LOR326" s="7" t="s">
        <v>723</v>
      </c>
      <c r="LOS326" s="7" t="s">
        <v>723</v>
      </c>
      <c r="LOT326" s="7" t="s">
        <v>723</v>
      </c>
      <c r="LOU326" s="7" t="s">
        <v>723</v>
      </c>
      <c r="LOV326" s="7" t="s">
        <v>723</v>
      </c>
      <c r="LOW326" s="7" t="s">
        <v>723</v>
      </c>
      <c r="LOX326" s="7" t="s">
        <v>723</v>
      </c>
      <c r="LOY326" s="7" t="s">
        <v>723</v>
      </c>
      <c r="LOZ326" s="7" t="s">
        <v>723</v>
      </c>
      <c r="LPA326" s="7" t="s">
        <v>723</v>
      </c>
      <c r="LPB326" s="7" t="s">
        <v>723</v>
      </c>
      <c r="LPC326" s="7" t="s">
        <v>723</v>
      </c>
      <c r="LPD326" s="7" t="s">
        <v>723</v>
      </c>
      <c r="LPE326" s="7" t="s">
        <v>723</v>
      </c>
      <c r="LPF326" s="7" t="s">
        <v>723</v>
      </c>
      <c r="LPG326" s="7" t="s">
        <v>723</v>
      </c>
      <c r="LPH326" s="7" t="s">
        <v>723</v>
      </c>
      <c r="LPI326" s="7" t="s">
        <v>723</v>
      </c>
      <c r="LPJ326" s="7" t="s">
        <v>723</v>
      </c>
      <c r="LPK326" s="7" t="s">
        <v>723</v>
      </c>
      <c r="LPL326" s="7" t="s">
        <v>723</v>
      </c>
      <c r="LPM326" s="7" t="s">
        <v>723</v>
      </c>
      <c r="LPN326" s="7" t="s">
        <v>723</v>
      </c>
      <c r="LPO326" s="7" t="s">
        <v>723</v>
      </c>
      <c r="LPP326" s="7" t="s">
        <v>723</v>
      </c>
      <c r="LPQ326" s="7" t="s">
        <v>723</v>
      </c>
      <c r="LPR326" s="7" t="s">
        <v>723</v>
      </c>
      <c r="LPS326" s="7" t="s">
        <v>723</v>
      </c>
      <c r="LPT326" s="7" t="s">
        <v>723</v>
      </c>
      <c r="LPU326" s="7" t="s">
        <v>723</v>
      </c>
      <c r="LPV326" s="7" t="s">
        <v>723</v>
      </c>
      <c r="LPW326" s="7" t="s">
        <v>723</v>
      </c>
      <c r="LPX326" s="7" t="s">
        <v>723</v>
      </c>
      <c r="LPY326" s="7" t="s">
        <v>723</v>
      </c>
      <c r="LPZ326" s="7" t="s">
        <v>723</v>
      </c>
      <c r="LQA326" s="7" t="s">
        <v>723</v>
      </c>
      <c r="LQB326" s="7" t="s">
        <v>723</v>
      </c>
      <c r="LQC326" s="7" t="s">
        <v>723</v>
      </c>
      <c r="LQD326" s="7" t="s">
        <v>723</v>
      </c>
      <c r="LQE326" s="7" t="s">
        <v>723</v>
      </c>
      <c r="LQF326" s="7" t="s">
        <v>723</v>
      </c>
      <c r="LQG326" s="7" t="s">
        <v>723</v>
      </c>
      <c r="LQH326" s="7" t="s">
        <v>723</v>
      </c>
      <c r="LQI326" s="7" t="s">
        <v>723</v>
      </c>
      <c r="LQJ326" s="7" t="s">
        <v>723</v>
      </c>
      <c r="LQK326" s="7" t="s">
        <v>723</v>
      </c>
      <c r="LQL326" s="7" t="s">
        <v>723</v>
      </c>
      <c r="LQM326" s="7" t="s">
        <v>723</v>
      </c>
      <c r="LQN326" s="7" t="s">
        <v>723</v>
      </c>
      <c r="LQO326" s="7" t="s">
        <v>723</v>
      </c>
      <c r="LQP326" s="7" t="s">
        <v>723</v>
      </c>
      <c r="LQQ326" s="7" t="s">
        <v>723</v>
      </c>
      <c r="LQR326" s="7" t="s">
        <v>723</v>
      </c>
      <c r="LQS326" s="7" t="s">
        <v>723</v>
      </c>
      <c r="LQT326" s="7" t="s">
        <v>723</v>
      </c>
      <c r="LQU326" s="7" t="s">
        <v>723</v>
      </c>
      <c r="LQV326" s="7" t="s">
        <v>723</v>
      </c>
      <c r="LQW326" s="7" t="s">
        <v>723</v>
      </c>
      <c r="LQX326" s="7" t="s">
        <v>723</v>
      </c>
      <c r="LQY326" s="7" t="s">
        <v>723</v>
      </c>
      <c r="LQZ326" s="7" t="s">
        <v>723</v>
      </c>
      <c r="LRA326" s="7" t="s">
        <v>723</v>
      </c>
      <c r="LRB326" s="7" t="s">
        <v>723</v>
      </c>
      <c r="LRC326" s="7" t="s">
        <v>723</v>
      </c>
      <c r="LRD326" s="7" t="s">
        <v>723</v>
      </c>
      <c r="LRE326" s="7" t="s">
        <v>723</v>
      </c>
      <c r="LRF326" s="7" t="s">
        <v>723</v>
      </c>
      <c r="LRG326" s="7" t="s">
        <v>723</v>
      </c>
      <c r="LRH326" s="7" t="s">
        <v>723</v>
      </c>
      <c r="LRI326" s="7" t="s">
        <v>723</v>
      </c>
      <c r="LRJ326" s="7" t="s">
        <v>723</v>
      </c>
      <c r="LRK326" s="7" t="s">
        <v>723</v>
      </c>
      <c r="LRL326" s="7" t="s">
        <v>723</v>
      </c>
      <c r="LRM326" s="7" t="s">
        <v>723</v>
      </c>
      <c r="LRN326" s="7" t="s">
        <v>723</v>
      </c>
      <c r="LRO326" s="7" t="s">
        <v>723</v>
      </c>
      <c r="LRP326" s="7" t="s">
        <v>723</v>
      </c>
      <c r="LRQ326" s="7" t="s">
        <v>723</v>
      </c>
      <c r="LRR326" s="7" t="s">
        <v>723</v>
      </c>
      <c r="LRS326" s="7" t="s">
        <v>723</v>
      </c>
      <c r="LRT326" s="7" t="s">
        <v>723</v>
      </c>
      <c r="LRU326" s="7" t="s">
        <v>723</v>
      </c>
      <c r="LRV326" s="7" t="s">
        <v>723</v>
      </c>
      <c r="LRW326" s="7" t="s">
        <v>723</v>
      </c>
      <c r="LRX326" s="7" t="s">
        <v>723</v>
      </c>
      <c r="LRY326" s="7" t="s">
        <v>723</v>
      </c>
      <c r="LRZ326" s="7" t="s">
        <v>723</v>
      </c>
      <c r="LSA326" s="7" t="s">
        <v>723</v>
      </c>
      <c r="LSB326" s="7" t="s">
        <v>723</v>
      </c>
      <c r="LSC326" s="7" t="s">
        <v>723</v>
      </c>
      <c r="LSD326" s="7" t="s">
        <v>723</v>
      </c>
      <c r="LSE326" s="7" t="s">
        <v>723</v>
      </c>
      <c r="LSF326" s="7" t="s">
        <v>723</v>
      </c>
      <c r="LSG326" s="7" t="s">
        <v>723</v>
      </c>
      <c r="LSH326" s="7" t="s">
        <v>723</v>
      </c>
      <c r="LSI326" s="7" t="s">
        <v>723</v>
      </c>
      <c r="LSJ326" s="7" t="s">
        <v>723</v>
      </c>
      <c r="LSK326" s="7" t="s">
        <v>723</v>
      </c>
      <c r="LSL326" s="7" t="s">
        <v>723</v>
      </c>
      <c r="LSM326" s="7" t="s">
        <v>723</v>
      </c>
      <c r="LSN326" s="7" t="s">
        <v>723</v>
      </c>
      <c r="LSO326" s="7" t="s">
        <v>723</v>
      </c>
      <c r="LSP326" s="7" t="s">
        <v>723</v>
      </c>
      <c r="LSQ326" s="7" t="s">
        <v>723</v>
      </c>
      <c r="LSR326" s="7" t="s">
        <v>723</v>
      </c>
      <c r="LSS326" s="7" t="s">
        <v>723</v>
      </c>
      <c r="LST326" s="7" t="s">
        <v>723</v>
      </c>
      <c r="LSU326" s="7" t="s">
        <v>723</v>
      </c>
      <c r="LSV326" s="7" t="s">
        <v>723</v>
      </c>
      <c r="LSW326" s="7" t="s">
        <v>723</v>
      </c>
      <c r="LSX326" s="7" t="s">
        <v>723</v>
      </c>
      <c r="LSY326" s="7" t="s">
        <v>723</v>
      </c>
      <c r="LSZ326" s="7" t="s">
        <v>723</v>
      </c>
      <c r="LTA326" s="7" t="s">
        <v>723</v>
      </c>
      <c r="LTB326" s="7" t="s">
        <v>723</v>
      </c>
      <c r="LTC326" s="7" t="s">
        <v>723</v>
      </c>
      <c r="LTD326" s="7" t="s">
        <v>723</v>
      </c>
      <c r="LTE326" s="7" t="s">
        <v>723</v>
      </c>
      <c r="LTF326" s="7" t="s">
        <v>723</v>
      </c>
      <c r="LTG326" s="7" t="s">
        <v>723</v>
      </c>
      <c r="LTH326" s="7" t="s">
        <v>723</v>
      </c>
      <c r="LTI326" s="7" t="s">
        <v>723</v>
      </c>
      <c r="LTJ326" s="7" t="s">
        <v>723</v>
      </c>
      <c r="LTK326" s="7" t="s">
        <v>723</v>
      </c>
      <c r="LTL326" s="7" t="s">
        <v>723</v>
      </c>
      <c r="LTM326" s="7" t="s">
        <v>723</v>
      </c>
      <c r="LTN326" s="7" t="s">
        <v>723</v>
      </c>
      <c r="LTO326" s="7" t="s">
        <v>723</v>
      </c>
      <c r="LTP326" s="7" t="s">
        <v>723</v>
      </c>
      <c r="LTQ326" s="7" t="s">
        <v>723</v>
      </c>
      <c r="LTR326" s="7" t="s">
        <v>723</v>
      </c>
      <c r="LTS326" s="7" t="s">
        <v>723</v>
      </c>
      <c r="LTT326" s="7" t="s">
        <v>723</v>
      </c>
      <c r="LTU326" s="7" t="s">
        <v>723</v>
      </c>
      <c r="LTV326" s="7" t="s">
        <v>723</v>
      </c>
      <c r="LTW326" s="7" t="s">
        <v>723</v>
      </c>
      <c r="LTX326" s="7" t="s">
        <v>723</v>
      </c>
      <c r="LTY326" s="7" t="s">
        <v>723</v>
      </c>
      <c r="LTZ326" s="7" t="s">
        <v>723</v>
      </c>
      <c r="LUA326" s="7" t="s">
        <v>723</v>
      </c>
      <c r="LUB326" s="7" t="s">
        <v>723</v>
      </c>
      <c r="LUC326" s="7" t="s">
        <v>723</v>
      </c>
      <c r="LUD326" s="7" t="s">
        <v>723</v>
      </c>
      <c r="LUE326" s="7" t="s">
        <v>723</v>
      </c>
      <c r="LUF326" s="7" t="s">
        <v>723</v>
      </c>
      <c r="LUG326" s="7" t="s">
        <v>723</v>
      </c>
      <c r="LUH326" s="7" t="s">
        <v>723</v>
      </c>
      <c r="LUI326" s="7" t="s">
        <v>723</v>
      </c>
      <c r="LUJ326" s="7" t="s">
        <v>723</v>
      </c>
      <c r="LUK326" s="7" t="s">
        <v>723</v>
      </c>
      <c r="LUL326" s="7" t="s">
        <v>723</v>
      </c>
      <c r="LUM326" s="7" t="s">
        <v>723</v>
      </c>
      <c r="LUN326" s="7" t="s">
        <v>723</v>
      </c>
      <c r="LUO326" s="7" t="s">
        <v>723</v>
      </c>
      <c r="LUP326" s="7" t="s">
        <v>723</v>
      </c>
      <c r="LUQ326" s="7" t="s">
        <v>723</v>
      </c>
      <c r="LUR326" s="7" t="s">
        <v>723</v>
      </c>
      <c r="LUS326" s="7" t="s">
        <v>723</v>
      </c>
      <c r="LUT326" s="7" t="s">
        <v>723</v>
      </c>
      <c r="LUU326" s="7" t="s">
        <v>723</v>
      </c>
      <c r="LUV326" s="7" t="s">
        <v>723</v>
      </c>
      <c r="LUW326" s="7" t="s">
        <v>723</v>
      </c>
      <c r="LUX326" s="7" t="s">
        <v>723</v>
      </c>
      <c r="LUY326" s="7" t="s">
        <v>723</v>
      </c>
      <c r="LUZ326" s="7" t="s">
        <v>723</v>
      </c>
      <c r="LVA326" s="7" t="s">
        <v>723</v>
      </c>
      <c r="LVB326" s="7" t="s">
        <v>723</v>
      </c>
      <c r="LVC326" s="7" t="s">
        <v>723</v>
      </c>
      <c r="LVD326" s="7" t="s">
        <v>723</v>
      </c>
      <c r="LVE326" s="7" t="s">
        <v>723</v>
      </c>
      <c r="LVF326" s="7" t="s">
        <v>723</v>
      </c>
      <c r="LVG326" s="7" t="s">
        <v>723</v>
      </c>
      <c r="LVH326" s="7" t="s">
        <v>723</v>
      </c>
      <c r="LVI326" s="7" t="s">
        <v>723</v>
      </c>
      <c r="LVJ326" s="7" t="s">
        <v>723</v>
      </c>
      <c r="LVK326" s="7" t="s">
        <v>723</v>
      </c>
      <c r="LVL326" s="7" t="s">
        <v>723</v>
      </c>
      <c r="LVM326" s="7" t="s">
        <v>723</v>
      </c>
      <c r="LVN326" s="7" t="s">
        <v>723</v>
      </c>
      <c r="LVO326" s="7" t="s">
        <v>723</v>
      </c>
      <c r="LVP326" s="7" t="s">
        <v>723</v>
      </c>
      <c r="LVQ326" s="7" t="s">
        <v>723</v>
      </c>
      <c r="LVR326" s="7" t="s">
        <v>723</v>
      </c>
      <c r="LVS326" s="7" t="s">
        <v>723</v>
      </c>
      <c r="LVT326" s="7" t="s">
        <v>723</v>
      </c>
      <c r="LVU326" s="7" t="s">
        <v>723</v>
      </c>
      <c r="LVV326" s="7" t="s">
        <v>723</v>
      </c>
      <c r="LVW326" s="7" t="s">
        <v>723</v>
      </c>
      <c r="LVX326" s="7" t="s">
        <v>723</v>
      </c>
      <c r="LVY326" s="7" t="s">
        <v>723</v>
      </c>
      <c r="LVZ326" s="7" t="s">
        <v>723</v>
      </c>
      <c r="LWA326" s="7" t="s">
        <v>723</v>
      </c>
      <c r="LWB326" s="7" t="s">
        <v>723</v>
      </c>
      <c r="LWC326" s="7" t="s">
        <v>723</v>
      </c>
      <c r="LWD326" s="7" t="s">
        <v>723</v>
      </c>
      <c r="LWE326" s="7" t="s">
        <v>723</v>
      </c>
      <c r="LWF326" s="7" t="s">
        <v>723</v>
      </c>
      <c r="LWG326" s="7" t="s">
        <v>723</v>
      </c>
      <c r="LWH326" s="7" t="s">
        <v>723</v>
      </c>
      <c r="LWI326" s="7" t="s">
        <v>723</v>
      </c>
      <c r="LWJ326" s="7" t="s">
        <v>723</v>
      </c>
      <c r="LWK326" s="7" t="s">
        <v>723</v>
      </c>
      <c r="LWL326" s="7" t="s">
        <v>723</v>
      </c>
      <c r="LWM326" s="7" t="s">
        <v>723</v>
      </c>
      <c r="LWN326" s="7" t="s">
        <v>723</v>
      </c>
      <c r="LWO326" s="7" t="s">
        <v>723</v>
      </c>
      <c r="LWP326" s="7" t="s">
        <v>723</v>
      </c>
      <c r="LWQ326" s="7" t="s">
        <v>723</v>
      </c>
      <c r="LWR326" s="7" t="s">
        <v>723</v>
      </c>
      <c r="LWS326" s="7" t="s">
        <v>723</v>
      </c>
      <c r="LWT326" s="7" t="s">
        <v>723</v>
      </c>
      <c r="LWU326" s="7" t="s">
        <v>723</v>
      </c>
      <c r="LWV326" s="7" t="s">
        <v>723</v>
      </c>
      <c r="LWW326" s="7" t="s">
        <v>723</v>
      </c>
      <c r="LWX326" s="7" t="s">
        <v>723</v>
      </c>
      <c r="LWY326" s="7" t="s">
        <v>723</v>
      </c>
      <c r="LWZ326" s="7" t="s">
        <v>723</v>
      </c>
      <c r="LXA326" s="7" t="s">
        <v>723</v>
      </c>
      <c r="LXB326" s="7" t="s">
        <v>723</v>
      </c>
      <c r="LXC326" s="7" t="s">
        <v>723</v>
      </c>
      <c r="LXD326" s="7" t="s">
        <v>723</v>
      </c>
      <c r="LXE326" s="7" t="s">
        <v>723</v>
      </c>
      <c r="LXF326" s="7" t="s">
        <v>723</v>
      </c>
      <c r="LXG326" s="7" t="s">
        <v>723</v>
      </c>
      <c r="LXH326" s="7" t="s">
        <v>723</v>
      </c>
      <c r="LXI326" s="7" t="s">
        <v>723</v>
      </c>
      <c r="LXJ326" s="7" t="s">
        <v>723</v>
      </c>
      <c r="LXK326" s="7" t="s">
        <v>723</v>
      </c>
      <c r="LXL326" s="7" t="s">
        <v>723</v>
      </c>
      <c r="LXM326" s="7" t="s">
        <v>723</v>
      </c>
      <c r="LXN326" s="7" t="s">
        <v>723</v>
      </c>
      <c r="LXO326" s="7" t="s">
        <v>723</v>
      </c>
      <c r="LXP326" s="7" t="s">
        <v>723</v>
      </c>
      <c r="LXQ326" s="7" t="s">
        <v>723</v>
      </c>
      <c r="LXR326" s="7" t="s">
        <v>723</v>
      </c>
      <c r="LXS326" s="7" t="s">
        <v>723</v>
      </c>
      <c r="LXT326" s="7" t="s">
        <v>723</v>
      </c>
      <c r="LXU326" s="7" t="s">
        <v>723</v>
      </c>
      <c r="LXV326" s="7" t="s">
        <v>723</v>
      </c>
      <c r="LXW326" s="7" t="s">
        <v>723</v>
      </c>
      <c r="LXX326" s="7" t="s">
        <v>723</v>
      </c>
      <c r="LXY326" s="7" t="s">
        <v>723</v>
      </c>
      <c r="LXZ326" s="7" t="s">
        <v>723</v>
      </c>
      <c r="LYA326" s="7" t="s">
        <v>723</v>
      </c>
      <c r="LYB326" s="7" t="s">
        <v>723</v>
      </c>
      <c r="LYC326" s="7" t="s">
        <v>723</v>
      </c>
      <c r="LYD326" s="7" t="s">
        <v>723</v>
      </c>
      <c r="LYE326" s="7" t="s">
        <v>723</v>
      </c>
      <c r="LYF326" s="7" t="s">
        <v>723</v>
      </c>
      <c r="LYG326" s="7" t="s">
        <v>723</v>
      </c>
      <c r="LYH326" s="7" t="s">
        <v>723</v>
      </c>
      <c r="LYI326" s="7" t="s">
        <v>723</v>
      </c>
      <c r="LYJ326" s="7" t="s">
        <v>723</v>
      </c>
      <c r="LYK326" s="7" t="s">
        <v>723</v>
      </c>
      <c r="LYL326" s="7" t="s">
        <v>723</v>
      </c>
      <c r="LYM326" s="7" t="s">
        <v>723</v>
      </c>
      <c r="LYN326" s="7" t="s">
        <v>723</v>
      </c>
      <c r="LYO326" s="7" t="s">
        <v>723</v>
      </c>
      <c r="LYP326" s="7" t="s">
        <v>723</v>
      </c>
      <c r="LYQ326" s="7" t="s">
        <v>723</v>
      </c>
      <c r="LYR326" s="7" t="s">
        <v>723</v>
      </c>
      <c r="LYS326" s="7" t="s">
        <v>723</v>
      </c>
      <c r="LYT326" s="7" t="s">
        <v>723</v>
      </c>
      <c r="LYU326" s="7" t="s">
        <v>723</v>
      </c>
      <c r="LYV326" s="7" t="s">
        <v>723</v>
      </c>
      <c r="LYW326" s="7" t="s">
        <v>723</v>
      </c>
      <c r="LYX326" s="7" t="s">
        <v>723</v>
      </c>
      <c r="LYY326" s="7" t="s">
        <v>723</v>
      </c>
      <c r="LYZ326" s="7" t="s">
        <v>723</v>
      </c>
      <c r="LZA326" s="7" t="s">
        <v>723</v>
      </c>
      <c r="LZB326" s="7" t="s">
        <v>723</v>
      </c>
      <c r="LZC326" s="7" t="s">
        <v>723</v>
      </c>
      <c r="LZD326" s="7" t="s">
        <v>723</v>
      </c>
      <c r="LZE326" s="7" t="s">
        <v>723</v>
      </c>
      <c r="LZF326" s="7" t="s">
        <v>723</v>
      </c>
      <c r="LZG326" s="7" t="s">
        <v>723</v>
      </c>
      <c r="LZH326" s="7" t="s">
        <v>723</v>
      </c>
      <c r="LZI326" s="7" t="s">
        <v>723</v>
      </c>
      <c r="LZJ326" s="7" t="s">
        <v>723</v>
      </c>
      <c r="LZK326" s="7" t="s">
        <v>723</v>
      </c>
      <c r="LZL326" s="7" t="s">
        <v>723</v>
      </c>
      <c r="LZM326" s="7" t="s">
        <v>723</v>
      </c>
      <c r="LZN326" s="7" t="s">
        <v>723</v>
      </c>
      <c r="LZO326" s="7" t="s">
        <v>723</v>
      </c>
      <c r="LZP326" s="7" t="s">
        <v>723</v>
      </c>
      <c r="LZQ326" s="7" t="s">
        <v>723</v>
      </c>
      <c r="LZR326" s="7" t="s">
        <v>723</v>
      </c>
      <c r="LZS326" s="7" t="s">
        <v>723</v>
      </c>
      <c r="LZT326" s="7" t="s">
        <v>723</v>
      </c>
      <c r="LZU326" s="7" t="s">
        <v>723</v>
      </c>
      <c r="LZV326" s="7" t="s">
        <v>723</v>
      </c>
      <c r="LZW326" s="7" t="s">
        <v>723</v>
      </c>
      <c r="LZX326" s="7" t="s">
        <v>723</v>
      </c>
      <c r="LZY326" s="7" t="s">
        <v>723</v>
      </c>
      <c r="LZZ326" s="7" t="s">
        <v>723</v>
      </c>
      <c r="MAA326" s="7" t="s">
        <v>723</v>
      </c>
      <c r="MAB326" s="7" t="s">
        <v>723</v>
      </c>
      <c r="MAC326" s="7" t="s">
        <v>723</v>
      </c>
      <c r="MAD326" s="7" t="s">
        <v>723</v>
      </c>
      <c r="MAE326" s="7" t="s">
        <v>723</v>
      </c>
      <c r="MAF326" s="7" t="s">
        <v>723</v>
      </c>
      <c r="MAG326" s="7" t="s">
        <v>723</v>
      </c>
      <c r="MAH326" s="7" t="s">
        <v>723</v>
      </c>
      <c r="MAI326" s="7" t="s">
        <v>723</v>
      </c>
      <c r="MAJ326" s="7" t="s">
        <v>723</v>
      </c>
      <c r="MAK326" s="7" t="s">
        <v>723</v>
      </c>
      <c r="MAL326" s="7" t="s">
        <v>723</v>
      </c>
      <c r="MAM326" s="7" t="s">
        <v>723</v>
      </c>
      <c r="MAN326" s="7" t="s">
        <v>723</v>
      </c>
      <c r="MAO326" s="7" t="s">
        <v>723</v>
      </c>
      <c r="MAP326" s="7" t="s">
        <v>723</v>
      </c>
      <c r="MAQ326" s="7" t="s">
        <v>723</v>
      </c>
      <c r="MAR326" s="7" t="s">
        <v>723</v>
      </c>
      <c r="MAS326" s="7" t="s">
        <v>723</v>
      </c>
      <c r="MAT326" s="7" t="s">
        <v>723</v>
      </c>
      <c r="MAU326" s="7" t="s">
        <v>723</v>
      </c>
      <c r="MAV326" s="7" t="s">
        <v>723</v>
      </c>
      <c r="MAW326" s="7" t="s">
        <v>723</v>
      </c>
      <c r="MAX326" s="7" t="s">
        <v>723</v>
      </c>
      <c r="MAY326" s="7" t="s">
        <v>723</v>
      </c>
      <c r="MAZ326" s="7" t="s">
        <v>723</v>
      </c>
      <c r="MBA326" s="7" t="s">
        <v>723</v>
      </c>
      <c r="MBB326" s="7" t="s">
        <v>723</v>
      </c>
      <c r="MBC326" s="7" t="s">
        <v>723</v>
      </c>
      <c r="MBD326" s="7" t="s">
        <v>723</v>
      </c>
      <c r="MBE326" s="7" t="s">
        <v>723</v>
      </c>
      <c r="MBF326" s="7" t="s">
        <v>723</v>
      </c>
      <c r="MBG326" s="7" t="s">
        <v>723</v>
      </c>
      <c r="MBH326" s="7" t="s">
        <v>723</v>
      </c>
      <c r="MBI326" s="7" t="s">
        <v>723</v>
      </c>
      <c r="MBJ326" s="7" t="s">
        <v>723</v>
      </c>
      <c r="MBK326" s="7" t="s">
        <v>723</v>
      </c>
      <c r="MBL326" s="7" t="s">
        <v>723</v>
      </c>
      <c r="MBM326" s="7" t="s">
        <v>723</v>
      </c>
      <c r="MBN326" s="7" t="s">
        <v>723</v>
      </c>
      <c r="MBO326" s="7" t="s">
        <v>723</v>
      </c>
      <c r="MBP326" s="7" t="s">
        <v>723</v>
      </c>
      <c r="MBQ326" s="7" t="s">
        <v>723</v>
      </c>
      <c r="MBR326" s="7" t="s">
        <v>723</v>
      </c>
      <c r="MBS326" s="7" t="s">
        <v>723</v>
      </c>
      <c r="MBT326" s="7" t="s">
        <v>723</v>
      </c>
      <c r="MBU326" s="7" t="s">
        <v>723</v>
      </c>
      <c r="MBV326" s="7" t="s">
        <v>723</v>
      </c>
      <c r="MBW326" s="7" t="s">
        <v>723</v>
      </c>
      <c r="MBX326" s="7" t="s">
        <v>723</v>
      </c>
      <c r="MBY326" s="7" t="s">
        <v>723</v>
      </c>
      <c r="MBZ326" s="7" t="s">
        <v>723</v>
      </c>
      <c r="MCA326" s="7" t="s">
        <v>723</v>
      </c>
      <c r="MCB326" s="7" t="s">
        <v>723</v>
      </c>
      <c r="MCC326" s="7" t="s">
        <v>723</v>
      </c>
      <c r="MCD326" s="7" t="s">
        <v>723</v>
      </c>
      <c r="MCE326" s="7" t="s">
        <v>723</v>
      </c>
      <c r="MCF326" s="7" t="s">
        <v>723</v>
      </c>
      <c r="MCG326" s="7" t="s">
        <v>723</v>
      </c>
      <c r="MCH326" s="7" t="s">
        <v>723</v>
      </c>
      <c r="MCI326" s="7" t="s">
        <v>723</v>
      </c>
      <c r="MCJ326" s="7" t="s">
        <v>723</v>
      </c>
      <c r="MCK326" s="7" t="s">
        <v>723</v>
      </c>
      <c r="MCL326" s="7" t="s">
        <v>723</v>
      </c>
      <c r="MCM326" s="7" t="s">
        <v>723</v>
      </c>
      <c r="MCN326" s="7" t="s">
        <v>723</v>
      </c>
      <c r="MCO326" s="7" t="s">
        <v>723</v>
      </c>
      <c r="MCP326" s="7" t="s">
        <v>723</v>
      </c>
      <c r="MCQ326" s="7" t="s">
        <v>723</v>
      </c>
      <c r="MCR326" s="7" t="s">
        <v>723</v>
      </c>
      <c r="MCS326" s="7" t="s">
        <v>723</v>
      </c>
      <c r="MCT326" s="7" t="s">
        <v>723</v>
      </c>
      <c r="MCU326" s="7" t="s">
        <v>723</v>
      </c>
      <c r="MCV326" s="7" t="s">
        <v>723</v>
      </c>
      <c r="MCW326" s="7" t="s">
        <v>723</v>
      </c>
      <c r="MCX326" s="7" t="s">
        <v>723</v>
      </c>
      <c r="MCY326" s="7" t="s">
        <v>723</v>
      </c>
      <c r="MCZ326" s="7" t="s">
        <v>723</v>
      </c>
      <c r="MDA326" s="7" t="s">
        <v>723</v>
      </c>
      <c r="MDB326" s="7" t="s">
        <v>723</v>
      </c>
      <c r="MDC326" s="7" t="s">
        <v>723</v>
      </c>
      <c r="MDD326" s="7" t="s">
        <v>723</v>
      </c>
      <c r="MDE326" s="7" t="s">
        <v>723</v>
      </c>
      <c r="MDF326" s="7" t="s">
        <v>723</v>
      </c>
      <c r="MDG326" s="7" t="s">
        <v>723</v>
      </c>
      <c r="MDH326" s="7" t="s">
        <v>723</v>
      </c>
      <c r="MDI326" s="7" t="s">
        <v>723</v>
      </c>
      <c r="MDJ326" s="7" t="s">
        <v>723</v>
      </c>
      <c r="MDK326" s="7" t="s">
        <v>723</v>
      </c>
      <c r="MDL326" s="7" t="s">
        <v>723</v>
      </c>
      <c r="MDM326" s="7" t="s">
        <v>723</v>
      </c>
      <c r="MDN326" s="7" t="s">
        <v>723</v>
      </c>
      <c r="MDO326" s="7" t="s">
        <v>723</v>
      </c>
      <c r="MDP326" s="7" t="s">
        <v>723</v>
      </c>
      <c r="MDQ326" s="7" t="s">
        <v>723</v>
      </c>
      <c r="MDR326" s="7" t="s">
        <v>723</v>
      </c>
      <c r="MDS326" s="7" t="s">
        <v>723</v>
      </c>
      <c r="MDT326" s="7" t="s">
        <v>723</v>
      </c>
      <c r="MDU326" s="7" t="s">
        <v>723</v>
      </c>
      <c r="MDV326" s="7" t="s">
        <v>723</v>
      </c>
      <c r="MDW326" s="7" t="s">
        <v>723</v>
      </c>
      <c r="MDX326" s="7" t="s">
        <v>723</v>
      </c>
      <c r="MDY326" s="7" t="s">
        <v>723</v>
      </c>
      <c r="MDZ326" s="7" t="s">
        <v>723</v>
      </c>
      <c r="MEA326" s="7" t="s">
        <v>723</v>
      </c>
      <c r="MEB326" s="7" t="s">
        <v>723</v>
      </c>
      <c r="MEC326" s="7" t="s">
        <v>723</v>
      </c>
      <c r="MED326" s="7" t="s">
        <v>723</v>
      </c>
      <c r="MEE326" s="7" t="s">
        <v>723</v>
      </c>
      <c r="MEF326" s="7" t="s">
        <v>723</v>
      </c>
      <c r="MEG326" s="7" t="s">
        <v>723</v>
      </c>
      <c r="MEH326" s="7" t="s">
        <v>723</v>
      </c>
      <c r="MEI326" s="7" t="s">
        <v>723</v>
      </c>
      <c r="MEJ326" s="7" t="s">
        <v>723</v>
      </c>
      <c r="MEK326" s="7" t="s">
        <v>723</v>
      </c>
      <c r="MEL326" s="7" t="s">
        <v>723</v>
      </c>
      <c r="MEM326" s="7" t="s">
        <v>723</v>
      </c>
      <c r="MEN326" s="7" t="s">
        <v>723</v>
      </c>
      <c r="MEO326" s="7" t="s">
        <v>723</v>
      </c>
      <c r="MEP326" s="7" t="s">
        <v>723</v>
      </c>
      <c r="MEQ326" s="7" t="s">
        <v>723</v>
      </c>
      <c r="MER326" s="7" t="s">
        <v>723</v>
      </c>
      <c r="MES326" s="7" t="s">
        <v>723</v>
      </c>
      <c r="MET326" s="7" t="s">
        <v>723</v>
      </c>
      <c r="MEU326" s="7" t="s">
        <v>723</v>
      </c>
      <c r="MEV326" s="7" t="s">
        <v>723</v>
      </c>
      <c r="MEW326" s="7" t="s">
        <v>723</v>
      </c>
      <c r="MEX326" s="7" t="s">
        <v>723</v>
      </c>
      <c r="MEY326" s="7" t="s">
        <v>723</v>
      </c>
      <c r="MEZ326" s="7" t="s">
        <v>723</v>
      </c>
      <c r="MFA326" s="7" t="s">
        <v>723</v>
      </c>
      <c r="MFB326" s="7" t="s">
        <v>723</v>
      </c>
      <c r="MFC326" s="7" t="s">
        <v>723</v>
      </c>
      <c r="MFD326" s="7" t="s">
        <v>723</v>
      </c>
      <c r="MFE326" s="7" t="s">
        <v>723</v>
      </c>
      <c r="MFF326" s="7" t="s">
        <v>723</v>
      </c>
      <c r="MFG326" s="7" t="s">
        <v>723</v>
      </c>
      <c r="MFH326" s="7" t="s">
        <v>723</v>
      </c>
      <c r="MFI326" s="7" t="s">
        <v>723</v>
      </c>
      <c r="MFJ326" s="7" t="s">
        <v>723</v>
      </c>
      <c r="MFK326" s="7" t="s">
        <v>723</v>
      </c>
      <c r="MFL326" s="7" t="s">
        <v>723</v>
      </c>
      <c r="MFM326" s="7" t="s">
        <v>723</v>
      </c>
      <c r="MFN326" s="7" t="s">
        <v>723</v>
      </c>
      <c r="MFO326" s="7" t="s">
        <v>723</v>
      </c>
      <c r="MFP326" s="7" t="s">
        <v>723</v>
      </c>
      <c r="MFQ326" s="7" t="s">
        <v>723</v>
      </c>
      <c r="MFR326" s="7" t="s">
        <v>723</v>
      </c>
      <c r="MFS326" s="7" t="s">
        <v>723</v>
      </c>
      <c r="MFT326" s="7" t="s">
        <v>723</v>
      </c>
      <c r="MFU326" s="7" t="s">
        <v>723</v>
      </c>
      <c r="MFV326" s="7" t="s">
        <v>723</v>
      </c>
      <c r="MFW326" s="7" t="s">
        <v>723</v>
      </c>
      <c r="MFX326" s="7" t="s">
        <v>723</v>
      </c>
      <c r="MFY326" s="7" t="s">
        <v>723</v>
      </c>
      <c r="MFZ326" s="7" t="s">
        <v>723</v>
      </c>
      <c r="MGA326" s="7" t="s">
        <v>723</v>
      </c>
      <c r="MGB326" s="7" t="s">
        <v>723</v>
      </c>
      <c r="MGC326" s="7" t="s">
        <v>723</v>
      </c>
      <c r="MGD326" s="7" t="s">
        <v>723</v>
      </c>
      <c r="MGE326" s="7" t="s">
        <v>723</v>
      </c>
      <c r="MGF326" s="7" t="s">
        <v>723</v>
      </c>
      <c r="MGG326" s="7" t="s">
        <v>723</v>
      </c>
      <c r="MGH326" s="7" t="s">
        <v>723</v>
      </c>
      <c r="MGI326" s="7" t="s">
        <v>723</v>
      </c>
      <c r="MGJ326" s="7" t="s">
        <v>723</v>
      </c>
      <c r="MGK326" s="7" t="s">
        <v>723</v>
      </c>
      <c r="MGL326" s="7" t="s">
        <v>723</v>
      </c>
      <c r="MGM326" s="7" t="s">
        <v>723</v>
      </c>
      <c r="MGN326" s="7" t="s">
        <v>723</v>
      </c>
      <c r="MGO326" s="7" t="s">
        <v>723</v>
      </c>
      <c r="MGP326" s="7" t="s">
        <v>723</v>
      </c>
      <c r="MGQ326" s="7" t="s">
        <v>723</v>
      </c>
      <c r="MGR326" s="7" t="s">
        <v>723</v>
      </c>
      <c r="MGS326" s="7" t="s">
        <v>723</v>
      </c>
      <c r="MGT326" s="7" t="s">
        <v>723</v>
      </c>
      <c r="MGU326" s="7" t="s">
        <v>723</v>
      </c>
      <c r="MGV326" s="7" t="s">
        <v>723</v>
      </c>
      <c r="MGW326" s="7" t="s">
        <v>723</v>
      </c>
      <c r="MGX326" s="7" t="s">
        <v>723</v>
      </c>
      <c r="MGY326" s="7" t="s">
        <v>723</v>
      </c>
      <c r="MGZ326" s="7" t="s">
        <v>723</v>
      </c>
      <c r="MHA326" s="7" t="s">
        <v>723</v>
      </c>
      <c r="MHB326" s="7" t="s">
        <v>723</v>
      </c>
      <c r="MHC326" s="7" t="s">
        <v>723</v>
      </c>
      <c r="MHD326" s="7" t="s">
        <v>723</v>
      </c>
      <c r="MHE326" s="7" t="s">
        <v>723</v>
      </c>
      <c r="MHF326" s="7" t="s">
        <v>723</v>
      </c>
      <c r="MHG326" s="7" t="s">
        <v>723</v>
      </c>
      <c r="MHH326" s="7" t="s">
        <v>723</v>
      </c>
      <c r="MHI326" s="7" t="s">
        <v>723</v>
      </c>
      <c r="MHJ326" s="7" t="s">
        <v>723</v>
      </c>
      <c r="MHK326" s="7" t="s">
        <v>723</v>
      </c>
      <c r="MHL326" s="7" t="s">
        <v>723</v>
      </c>
      <c r="MHM326" s="7" t="s">
        <v>723</v>
      </c>
      <c r="MHN326" s="7" t="s">
        <v>723</v>
      </c>
      <c r="MHO326" s="7" t="s">
        <v>723</v>
      </c>
      <c r="MHP326" s="7" t="s">
        <v>723</v>
      </c>
      <c r="MHQ326" s="7" t="s">
        <v>723</v>
      </c>
      <c r="MHR326" s="7" t="s">
        <v>723</v>
      </c>
      <c r="MHS326" s="7" t="s">
        <v>723</v>
      </c>
      <c r="MHT326" s="7" t="s">
        <v>723</v>
      </c>
      <c r="MHU326" s="7" t="s">
        <v>723</v>
      </c>
      <c r="MHV326" s="7" t="s">
        <v>723</v>
      </c>
      <c r="MHW326" s="7" t="s">
        <v>723</v>
      </c>
      <c r="MHX326" s="7" t="s">
        <v>723</v>
      </c>
      <c r="MHY326" s="7" t="s">
        <v>723</v>
      </c>
      <c r="MHZ326" s="7" t="s">
        <v>723</v>
      </c>
      <c r="MIA326" s="7" t="s">
        <v>723</v>
      </c>
      <c r="MIB326" s="7" t="s">
        <v>723</v>
      </c>
      <c r="MIC326" s="7" t="s">
        <v>723</v>
      </c>
      <c r="MID326" s="7" t="s">
        <v>723</v>
      </c>
      <c r="MIE326" s="7" t="s">
        <v>723</v>
      </c>
      <c r="MIF326" s="7" t="s">
        <v>723</v>
      </c>
      <c r="MIG326" s="7" t="s">
        <v>723</v>
      </c>
      <c r="MIH326" s="7" t="s">
        <v>723</v>
      </c>
      <c r="MII326" s="7" t="s">
        <v>723</v>
      </c>
      <c r="MIJ326" s="7" t="s">
        <v>723</v>
      </c>
      <c r="MIK326" s="7" t="s">
        <v>723</v>
      </c>
      <c r="MIL326" s="7" t="s">
        <v>723</v>
      </c>
      <c r="MIM326" s="7" t="s">
        <v>723</v>
      </c>
      <c r="MIN326" s="7" t="s">
        <v>723</v>
      </c>
      <c r="MIO326" s="7" t="s">
        <v>723</v>
      </c>
      <c r="MIP326" s="7" t="s">
        <v>723</v>
      </c>
      <c r="MIQ326" s="7" t="s">
        <v>723</v>
      </c>
      <c r="MIR326" s="7" t="s">
        <v>723</v>
      </c>
      <c r="MIS326" s="7" t="s">
        <v>723</v>
      </c>
      <c r="MIT326" s="7" t="s">
        <v>723</v>
      </c>
      <c r="MIU326" s="7" t="s">
        <v>723</v>
      </c>
      <c r="MIV326" s="7" t="s">
        <v>723</v>
      </c>
      <c r="MIW326" s="7" t="s">
        <v>723</v>
      </c>
      <c r="MIX326" s="7" t="s">
        <v>723</v>
      </c>
      <c r="MIY326" s="7" t="s">
        <v>723</v>
      </c>
      <c r="MIZ326" s="7" t="s">
        <v>723</v>
      </c>
      <c r="MJA326" s="7" t="s">
        <v>723</v>
      </c>
      <c r="MJB326" s="7" t="s">
        <v>723</v>
      </c>
      <c r="MJC326" s="7" t="s">
        <v>723</v>
      </c>
      <c r="MJD326" s="7" t="s">
        <v>723</v>
      </c>
      <c r="MJE326" s="7" t="s">
        <v>723</v>
      </c>
      <c r="MJF326" s="7" t="s">
        <v>723</v>
      </c>
      <c r="MJG326" s="7" t="s">
        <v>723</v>
      </c>
      <c r="MJH326" s="7" t="s">
        <v>723</v>
      </c>
      <c r="MJI326" s="7" t="s">
        <v>723</v>
      </c>
      <c r="MJJ326" s="7" t="s">
        <v>723</v>
      </c>
      <c r="MJK326" s="7" t="s">
        <v>723</v>
      </c>
      <c r="MJL326" s="7" t="s">
        <v>723</v>
      </c>
      <c r="MJM326" s="7" t="s">
        <v>723</v>
      </c>
      <c r="MJN326" s="7" t="s">
        <v>723</v>
      </c>
      <c r="MJO326" s="7" t="s">
        <v>723</v>
      </c>
      <c r="MJP326" s="7" t="s">
        <v>723</v>
      </c>
      <c r="MJQ326" s="7" t="s">
        <v>723</v>
      </c>
      <c r="MJR326" s="7" t="s">
        <v>723</v>
      </c>
      <c r="MJS326" s="7" t="s">
        <v>723</v>
      </c>
      <c r="MJT326" s="7" t="s">
        <v>723</v>
      </c>
      <c r="MJU326" s="7" t="s">
        <v>723</v>
      </c>
      <c r="MJV326" s="7" t="s">
        <v>723</v>
      </c>
      <c r="MJW326" s="7" t="s">
        <v>723</v>
      </c>
      <c r="MJX326" s="7" t="s">
        <v>723</v>
      </c>
      <c r="MJY326" s="7" t="s">
        <v>723</v>
      </c>
      <c r="MJZ326" s="7" t="s">
        <v>723</v>
      </c>
      <c r="MKA326" s="7" t="s">
        <v>723</v>
      </c>
      <c r="MKB326" s="7" t="s">
        <v>723</v>
      </c>
      <c r="MKC326" s="7" t="s">
        <v>723</v>
      </c>
      <c r="MKD326" s="7" t="s">
        <v>723</v>
      </c>
      <c r="MKE326" s="7" t="s">
        <v>723</v>
      </c>
      <c r="MKF326" s="7" t="s">
        <v>723</v>
      </c>
      <c r="MKG326" s="7" t="s">
        <v>723</v>
      </c>
      <c r="MKH326" s="7" t="s">
        <v>723</v>
      </c>
      <c r="MKI326" s="7" t="s">
        <v>723</v>
      </c>
      <c r="MKJ326" s="7" t="s">
        <v>723</v>
      </c>
      <c r="MKK326" s="7" t="s">
        <v>723</v>
      </c>
      <c r="MKL326" s="7" t="s">
        <v>723</v>
      </c>
      <c r="MKM326" s="7" t="s">
        <v>723</v>
      </c>
      <c r="MKN326" s="7" t="s">
        <v>723</v>
      </c>
      <c r="MKO326" s="7" t="s">
        <v>723</v>
      </c>
      <c r="MKP326" s="7" t="s">
        <v>723</v>
      </c>
      <c r="MKQ326" s="7" t="s">
        <v>723</v>
      </c>
      <c r="MKR326" s="7" t="s">
        <v>723</v>
      </c>
      <c r="MKS326" s="7" t="s">
        <v>723</v>
      </c>
      <c r="MKT326" s="7" t="s">
        <v>723</v>
      </c>
      <c r="MKU326" s="7" t="s">
        <v>723</v>
      </c>
      <c r="MKV326" s="7" t="s">
        <v>723</v>
      </c>
      <c r="MKW326" s="7" t="s">
        <v>723</v>
      </c>
      <c r="MKX326" s="7" t="s">
        <v>723</v>
      </c>
      <c r="MKY326" s="7" t="s">
        <v>723</v>
      </c>
      <c r="MKZ326" s="7" t="s">
        <v>723</v>
      </c>
      <c r="MLA326" s="7" t="s">
        <v>723</v>
      </c>
      <c r="MLB326" s="7" t="s">
        <v>723</v>
      </c>
      <c r="MLC326" s="7" t="s">
        <v>723</v>
      </c>
      <c r="MLD326" s="7" t="s">
        <v>723</v>
      </c>
      <c r="MLE326" s="7" t="s">
        <v>723</v>
      </c>
      <c r="MLF326" s="7" t="s">
        <v>723</v>
      </c>
      <c r="MLG326" s="7" t="s">
        <v>723</v>
      </c>
      <c r="MLH326" s="7" t="s">
        <v>723</v>
      </c>
      <c r="MLI326" s="7" t="s">
        <v>723</v>
      </c>
      <c r="MLJ326" s="7" t="s">
        <v>723</v>
      </c>
      <c r="MLK326" s="7" t="s">
        <v>723</v>
      </c>
      <c r="MLL326" s="7" t="s">
        <v>723</v>
      </c>
      <c r="MLM326" s="7" t="s">
        <v>723</v>
      </c>
      <c r="MLN326" s="7" t="s">
        <v>723</v>
      </c>
      <c r="MLO326" s="7" t="s">
        <v>723</v>
      </c>
      <c r="MLP326" s="7" t="s">
        <v>723</v>
      </c>
      <c r="MLQ326" s="7" t="s">
        <v>723</v>
      </c>
      <c r="MLR326" s="7" t="s">
        <v>723</v>
      </c>
      <c r="MLS326" s="7" t="s">
        <v>723</v>
      </c>
      <c r="MLT326" s="7" t="s">
        <v>723</v>
      </c>
      <c r="MLU326" s="7" t="s">
        <v>723</v>
      </c>
      <c r="MLV326" s="7" t="s">
        <v>723</v>
      </c>
      <c r="MLW326" s="7" t="s">
        <v>723</v>
      </c>
      <c r="MLX326" s="7" t="s">
        <v>723</v>
      </c>
      <c r="MLY326" s="7" t="s">
        <v>723</v>
      </c>
      <c r="MLZ326" s="7" t="s">
        <v>723</v>
      </c>
      <c r="MMA326" s="7" t="s">
        <v>723</v>
      </c>
      <c r="MMB326" s="7" t="s">
        <v>723</v>
      </c>
      <c r="MMC326" s="7" t="s">
        <v>723</v>
      </c>
      <c r="MMD326" s="7" t="s">
        <v>723</v>
      </c>
      <c r="MME326" s="7" t="s">
        <v>723</v>
      </c>
      <c r="MMF326" s="7" t="s">
        <v>723</v>
      </c>
      <c r="MMG326" s="7" t="s">
        <v>723</v>
      </c>
      <c r="MMH326" s="7" t="s">
        <v>723</v>
      </c>
      <c r="MMI326" s="7" t="s">
        <v>723</v>
      </c>
      <c r="MMJ326" s="7" t="s">
        <v>723</v>
      </c>
      <c r="MMK326" s="7" t="s">
        <v>723</v>
      </c>
      <c r="MML326" s="7" t="s">
        <v>723</v>
      </c>
      <c r="MMM326" s="7" t="s">
        <v>723</v>
      </c>
      <c r="MMN326" s="7" t="s">
        <v>723</v>
      </c>
      <c r="MMO326" s="7" t="s">
        <v>723</v>
      </c>
      <c r="MMP326" s="7" t="s">
        <v>723</v>
      </c>
      <c r="MMQ326" s="7" t="s">
        <v>723</v>
      </c>
      <c r="MMR326" s="7" t="s">
        <v>723</v>
      </c>
      <c r="MMS326" s="7" t="s">
        <v>723</v>
      </c>
      <c r="MMT326" s="7" t="s">
        <v>723</v>
      </c>
      <c r="MMU326" s="7" t="s">
        <v>723</v>
      </c>
      <c r="MMV326" s="7" t="s">
        <v>723</v>
      </c>
      <c r="MMW326" s="7" t="s">
        <v>723</v>
      </c>
      <c r="MMX326" s="7" t="s">
        <v>723</v>
      </c>
      <c r="MMY326" s="7" t="s">
        <v>723</v>
      </c>
      <c r="MMZ326" s="7" t="s">
        <v>723</v>
      </c>
      <c r="MNA326" s="7" t="s">
        <v>723</v>
      </c>
      <c r="MNB326" s="7" t="s">
        <v>723</v>
      </c>
      <c r="MNC326" s="7" t="s">
        <v>723</v>
      </c>
      <c r="MND326" s="7" t="s">
        <v>723</v>
      </c>
      <c r="MNE326" s="7" t="s">
        <v>723</v>
      </c>
      <c r="MNF326" s="7" t="s">
        <v>723</v>
      </c>
      <c r="MNG326" s="7" t="s">
        <v>723</v>
      </c>
      <c r="MNH326" s="7" t="s">
        <v>723</v>
      </c>
      <c r="MNI326" s="7" t="s">
        <v>723</v>
      </c>
      <c r="MNJ326" s="7" t="s">
        <v>723</v>
      </c>
      <c r="MNK326" s="7" t="s">
        <v>723</v>
      </c>
      <c r="MNL326" s="7" t="s">
        <v>723</v>
      </c>
      <c r="MNM326" s="7" t="s">
        <v>723</v>
      </c>
      <c r="MNN326" s="7" t="s">
        <v>723</v>
      </c>
      <c r="MNO326" s="7" t="s">
        <v>723</v>
      </c>
      <c r="MNP326" s="7" t="s">
        <v>723</v>
      </c>
      <c r="MNQ326" s="7" t="s">
        <v>723</v>
      </c>
      <c r="MNR326" s="7" t="s">
        <v>723</v>
      </c>
      <c r="MNS326" s="7" t="s">
        <v>723</v>
      </c>
      <c r="MNT326" s="7" t="s">
        <v>723</v>
      </c>
      <c r="MNU326" s="7" t="s">
        <v>723</v>
      </c>
      <c r="MNV326" s="7" t="s">
        <v>723</v>
      </c>
      <c r="MNW326" s="7" t="s">
        <v>723</v>
      </c>
      <c r="MNX326" s="7" t="s">
        <v>723</v>
      </c>
      <c r="MNY326" s="7" t="s">
        <v>723</v>
      </c>
      <c r="MNZ326" s="7" t="s">
        <v>723</v>
      </c>
      <c r="MOA326" s="7" t="s">
        <v>723</v>
      </c>
      <c r="MOB326" s="7" t="s">
        <v>723</v>
      </c>
      <c r="MOC326" s="7" t="s">
        <v>723</v>
      </c>
      <c r="MOD326" s="7" t="s">
        <v>723</v>
      </c>
      <c r="MOE326" s="7" t="s">
        <v>723</v>
      </c>
      <c r="MOF326" s="7" t="s">
        <v>723</v>
      </c>
      <c r="MOG326" s="7" t="s">
        <v>723</v>
      </c>
      <c r="MOH326" s="7" t="s">
        <v>723</v>
      </c>
      <c r="MOI326" s="7" t="s">
        <v>723</v>
      </c>
      <c r="MOJ326" s="7" t="s">
        <v>723</v>
      </c>
      <c r="MOK326" s="7" t="s">
        <v>723</v>
      </c>
      <c r="MOL326" s="7" t="s">
        <v>723</v>
      </c>
      <c r="MOM326" s="7" t="s">
        <v>723</v>
      </c>
      <c r="MON326" s="7" t="s">
        <v>723</v>
      </c>
      <c r="MOO326" s="7" t="s">
        <v>723</v>
      </c>
      <c r="MOP326" s="7" t="s">
        <v>723</v>
      </c>
      <c r="MOQ326" s="7" t="s">
        <v>723</v>
      </c>
      <c r="MOR326" s="7" t="s">
        <v>723</v>
      </c>
      <c r="MOS326" s="7" t="s">
        <v>723</v>
      </c>
      <c r="MOT326" s="7" t="s">
        <v>723</v>
      </c>
      <c r="MOU326" s="7" t="s">
        <v>723</v>
      </c>
      <c r="MOV326" s="7" t="s">
        <v>723</v>
      </c>
      <c r="MOW326" s="7" t="s">
        <v>723</v>
      </c>
      <c r="MOX326" s="7" t="s">
        <v>723</v>
      </c>
      <c r="MOY326" s="7" t="s">
        <v>723</v>
      </c>
      <c r="MOZ326" s="7" t="s">
        <v>723</v>
      </c>
      <c r="MPA326" s="7" t="s">
        <v>723</v>
      </c>
      <c r="MPB326" s="7" t="s">
        <v>723</v>
      </c>
      <c r="MPC326" s="7" t="s">
        <v>723</v>
      </c>
      <c r="MPD326" s="7" t="s">
        <v>723</v>
      </c>
      <c r="MPE326" s="7" t="s">
        <v>723</v>
      </c>
      <c r="MPF326" s="7" t="s">
        <v>723</v>
      </c>
      <c r="MPG326" s="7" t="s">
        <v>723</v>
      </c>
      <c r="MPH326" s="7" t="s">
        <v>723</v>
      </c>
      <c r="MPI326" s="7" t="s">
        <v>723</v>
      </c>
      <c r="MPJ326" s="7" t="s">
        <v>723</v>
      </c>
      <c r="MPK326" s="7" t="s">
        <v>723</v>
      </c>
      <c r="MPL326" s="7" t="s">
        <v>723</v>
      </c>
      <c r="MPM326" s="7" t="s">
        <v>723</v>
      </c>
      <c r="MPN326" s="7" t="s">
        <v>723</v>
      </c>
      <c r="MPO326" s="7" t="s">
        <v>723</v>
      </c>
      <c r="MPP326" s="7" t="s">
        <v>723</v>
      </c>
      <c r="MPQ326" s="7" t="s">
        <v>723</v>
      </c>
      <c r="MPR326" s="7" t="s">
        <v>723</v>
      </c>
      <c r="MPS326" s="7" t="s">
        <v>723</v>
      </c>
      <c r="MPT326" s="7" t="s">
        <v>723</v>
      </c>
      <c r="MPU326" s="7" t="s">
        <v>723</v>
      </c>
      <c r="MPV326" s="7" t="s">
        <v>723</v>
      </c>
      <c r="MPW326" s="7" t="s">
        <v>723</v>
      </c>
      <c r="MPX326" s="7" t="s">
        <v>723</v>
      </c>
      <c r="MPY326" s="7" t="s">
        <v>723</v>
      </c>
      <c r="MPZ326" s="7" t="s">
        <v>723</v>
      </c>
      <c r="MQA326" s="7" t="s">
        <v>723</v>
      </c>
      <c r="MQB326" s="7" t="s">
        <v>723</v>
      </c>
      <c r="MQC326" s="7" t="s">
        <v>723</v>
      </c>
      <c r="MQD326" s="7" t="s">
        <v>723</v>
      </c>
      <c r="MQE326" s="7" t="s">
        <v>723</v>
      </c>
      <c r="MQF326" s="7" t="s">
        <v>723</v>
      </c>
      <c r="MQG326" s="7" t="s">
        <v>723</v>
      </c>
      <c r="MQH326" s="7" t="s">
        <v>723</v>
      </c>
      <c r="MQI326" s="7" t="s">
        <v>723</v>
      </c>
      <c r="MQJ326" s="7" t="s">
        <v>723</v>
      </c>
      <c r="MQK326" s="7" t="s">
        <v>723</v>
      </c>
      <c r="MQL326" s="7" t="s">
        <v>723</v>
      </c>
      <c r="MQM326" s="7" t="s">
        <v>723</v>
      </c>
      <c r="MQN326" s="7" t="s">
        <v>723</v>
      </c>
      <c r="MQO326" s="7" t="s">
        <v>723</v>
      </c>
      <c r="MQP326" s="7" t="s">
        <v>723</v>
      </c>
      <c r="MQQ326" s="7" t="s">
        <v>723</v>
      </c>
      <c r="MQR326" s="7" t="s">
        <v>723</v>
      </c>
      <c r="MQS326" s="7" t="s">
        <v>723</v>
      </c>
      <c r="MQT326" s="7" t="s">
        <v>723</v>
      </c>
      <c r="MQU326" s="7" t="s">
        <v>723</v>
      </c>
      <c r="MQV326" s="7" t="s">
        <v>723</v>
      </c>
      <c r="MQW326" s="7" t="s">
        <v>723</v>
      </c>
      <c r="MQX326" s="7" t="s">
        <v>723</v>
      </c>
      <c r="MQY326" s="7" t="s">
        <v>723</v>
      </c>
      <c r="MQZ326" s="7" t="s">
        <v>723</v>
      </c>
      <c r="MRA326" s="7" t="s">
        <v>723</v>
      </c>
      <c r="MRB326" s="7" t="s">
        <v>723</v>
      </c>
      <c r="MRC326" s="7" t="s">
        <v>723</v>
      </c>
      <c r="MRD326" s="7" t="s">
        <v>723</v>
      </c>
      <c r="MRE326" s="7" t="s">
        <v>723</v>
      </c>
      <c r="MRF326" s="7" t="s">
        <v>723</v>
      </c>
      <c r="MRG326" s="7" t="s">
        <v>723</v>
      </c>
      <c r="MRH326" s="7" t="s">
        <v>723</v>
      </c>
      <c r="MRI326" s="7" t="s">
        <v>723</v>
      </c>
      <c r="MRJ326" s="7" t="s">
        <v>723</v>
      </c>
      <c r="MRK326" s="7" t="s">
        <v>723</v>
      </c>
      <c r="MRL326" s="7" t="s">
        <v>723</v>
      </c>
      <c r="MRM326" s="7" t="s">
        <v>723</v>
      </c>
      <c r="MRN326" s="7" t="s">
        <v>723</v>
      </c>
      <c r="MRO326" s="7" t="s">
        <v>723</v>
      </c>
      <c r="MRP326" s="7" t="s">
        <v>723</v>
      </c>
      <c r="MRQ326" s="7" t="s">
        <v>723</v>
      </c>
      <c r="MRR326" s="7" t="s">
        <v>723</v>
      </c>
      <c r="MRS326" s="7" t="s">
        <v>723</v>
      </c>
      <c r="MRT326" s="7" t="s">
        <v>723</v>
      </c>
      <c r="MRU326" s="7" t="s">
        <v>723</v>
      </c>
      <c r="MRV326" s="7" t="s">
        <v>723</v>
      </c>
      <c r="MRW326" s="7" t="s">
        <v>723</v>
      </c>
      <c r="MRX326" s="7" t="s">
        <v>723</v>
      </c>
      <c r="MRY326" s="7" t="s">
        <v>723</v>
      </c>
      <c r="MRZ326" s="7" t="s">
        <v>723</v>
      </c>
      <c r="MSA326" s="7" t="s">
        <v>723</v>
      </c>
      <c r="MSB326" s="7" t="s">
        <v>723</v>
      </c>
      <c r="MSC326" s="7" t="s">
        <v>723</v>
      </c>
      <c r="MSD326" s="7" t="s">
        <v>723</v>
      </c>
      <c r="MSE326" s="7" t="s">
        <v>723</v>
      </c>
      <c r="MSF326" s="7" t="s">
        <v>723</v>
      </c>
      <c r="MSG326" s="7" t="s">
        <v>723</v>
      </c>
      <c r="MSH326" s="7" t="s">
        <v>723</v>
      </c>
      <c r="MSI326" s="7" t="s">
        <v>723</v>
      </c>
      <c r="MSJ326" s="7" t="s">
        <v>723</v>
      </c>
      <c r="MSK326" s="7" t="s">
        <v>723</v>
      </c>
      <c r="MSL326" s="7" t="s">
        <v>723</v>
      </c>
      <c r="MSM326" s="7" t="s">
        <v>723</v>
      </c>
      <c r="MSN326" s="7" t="s">
        <v>723</v>
      </c>
      <c r="MSO326" s="7" t="s">
        <v>723</v>
      </c>
      <c r="MSP326" s="7" t="s">
        <v>723</v>
      </c>
      <c r="MSQ326" s="7" t="s">
        <v>723</v>
      </c>
      <c r="MSR326" s="7" t="s">
        <v>723</v>
      </c>
      <c r="MSS326" s="7" t="s">
        <v>723</v>
      </c>
      <c r="MST326" s="7" t="s">
        <v>723</v>
      </c>
      <c r="MSU326" s="7" t="s">
        <v>723</v>
      </c>
      <c r="MSV326" s="7" t="s">
        <v>723</v>
      </c>
      <c r="MSW326" s="7" t="s">
        <v>723</v>
      </c>
      <c r="MSX326" s="7" t="s">
        <v>723</v>
      </c>
      <c r="MSY326" s="7" t="s">
        <v>723</v>
      </c>
      <c r="MSZ326" s="7" t="s">
        <v>723</v>
      </c>
      <c r="MTA326" s="7" t="s">
        <v>723</v>
      </c>
      <c r="MTB326" s="7" t="s">
        <v>723</v>
      </c>
      <c r="MTC326" s="7" t="s">
        <v>723</v>
      </c>
      <c r="MTD326" s="7" t="s">
        <v>723</v>
      </c>
      <c r="MTE326" s="7" t="s">
        <v>723</v>
      </c>
      <c r="MTF326" s="7" t="s">
        <v>723</v>
      </c>
      <c r="MTG326" s="7" t="s">
        <v>723</v>
      </c>
      <c r="MTH326" s="7" t="s">
        <v>723</v>
      </c>
      <c r="MTI326" s="7" t="s">
        <v>723</v>
      </c>
      <c r="MTJ326" s="7" t="s">
        <v>723</v>
      </c>
      <c r="MTK326" s="7" t="s">
        <v>723</v>
      </c>
      <c r="MTL326" s="7" t="s">
        <v>723</v>
      </c>
      <c r="MTM326" s="7" t="s">
        <v>723</v>
      </c>
      <c r="MTN326" s="7" t="s">
        <v>723</v>
      </c>
      <c r="MTO326" s="7" t="s">
        <v>723</v>
      </c>
      <c r="MTP326" s="7" t="s">
        <v>723</v>
      </c>
      <c r="MTQ326" s="7" t="s">
        <v>723</v>
      </c>
      <c r="MTR326" s="7" t="s">
        <v>723</v>
      </c>
      <c r="MTS326" s="7" t="s">
        <v>723</v>
      </c>
      <c r="MTT326" s="7" t="s">
        <v>723</v>
      </c>
      <c r="MTU326" s="7" t="s">
        <v>723</v>
      </c>
      <c r="MTV326" s="7" t="s">
        <v>723</v>
      </c>
      <c r="MTW326" s="7" t="s">
        <v>723</v>
      </c>
      <c r="MTX326" s="7" t="s">
        <v>723</v>
      </c>
      <c r="MTY326" s="7" t="s">
        <v>723</v>
      </c>
      <c r="MTZ326" s="7" t="s">
        <v>723</v>
      </c>
      <c r="MUA326" s="7" t="s">
        <v>723</v>
      </c>
      <c r="MUB326" s="7" t="s">
        <v>723</v>
      </c>
      <c r="MUC326" s="7" t="s">
        <v>723</v>
      </c>
      <c r="MUD326" s="7" t="s">
        <v>723</v>
      </c>
      <c r="MUE326" s="7" t="s">
        <v>723</v>
      </c>
      <c r="MUF326" s="7" t="s">
        <v>723</v>
      </c>
      <c r="MUG326" s="7" t="s">
        <v>723</v>
      </c>
      <c r="MUH326" s="7" t="s">
        <v>723</v>
      </c>
      <c r="MUI326" s="7" t="s">
        <v>723</v>
      </c>
      <c r="MUJ326" s="7" t="s">
        <v>723</v>
      </c>
      <c r="MUK326" s="7" t="s">
        <v>723</v>
      </c>
      <c r="MUL326" s="7" t="s">
        <v>723</v>
      </c>
      <c r="MUM326" s="7" t="s">
        <v>723</v>
      </c>
      <c r="MUN326" s="7" t="s">
        <v>723</v>
      </c>
      <c r="MUO326" s="7" t="s">
        <v>723</v>
      </c>
      <c r="MUP326" s="7" t="s">
        <v>723</v>
      </c>
      <c r="MUQ326" s="7" t="s">
        <v>723</v>
      </c>
      <c r="MUR326" s="7" t="s">
        <v>723</v>
      </c>
      <c r="MUS326" s="7" t="s">
        <v>723</v>
      </c>
      <c r="MUT326" s="7" t="s">
        <v>723</v>
      </c>
      <c r="MUU326" s="7" t="s">
        <v>723</v>
      </c>
      <c r="MUV326" s="7" t="s">
        <v>723</v>
      </c>
      <c r="MUW326" s="7" t="s">
        <v>723</v>
      </c>
      <c r="MUX326" s="7" t="s">
        <v>723</v>
      </c>
      <c r="MUY326" s="7" t="s">
        <v>723</v>
      </c>
      <c r="MUZ326" s="7" t="s">
        <v>723</v>
      </c>
      <c r="MVA326" s="7" t="s">
        <v>723</v>
      </c>
      <c r="MVB326" s="7" t="s">
        <v>723</v>
      </c>
      <c r="MVC326" s="7" t="s">
        <v>723</v>
      </c>
      <c r="MVD326" s="7" t="s">
        <v>723</v>
      </c>
      <c r="MVE326" s="7" t="s">
        <v>723</v>
      </c>
      <c r="MVF326" s="7" t="s">
        <v>723</v>
      </c>
      <c r="MVG326" s="7" t="s">
        <v>723</v>
      </c>
      <c r="MVH326" s="7" t="s">
        <v>723</v>
      </c>
      <c r="MVI326" s="7" t="s">
        <v>723</v>
      </c>
      <c r="MVJ326" s="7" t="s">
        <v>723</v>
      </c>
      <c r="MVK326" s="7" t="s">
        <v>723</v>
      </c>
      <c r="MVL326" s="7" t="s">
        <v>723</v>
      </c>
      <c r="MVM326" s="7" t="s">
        <v>723</v>
      </c>
      <c r="MVN326" s="7" t="s">
        <v>723</v>
      </c>
      <c r="MVO326" s="7" t="s">
        <v>723</v>
      </c>
      <c r="MVP326" s="7" t="s">
        <v>723</v>
      </c>
      <c r="MVQ326" s="7" t="s">
        <v>723</v>
      </c>
      <c r="MVR326" s="7" t="s">
        <v>723</v>
      </c>
      <c r="MVS326" s="7" t="s">
        <v>723</v>
      </c>
      <c r="MVT326" s="7" t="s">
        <v>723</v>
      </c>
      <c r="MVU326" s="7" t="s">
        <v>723</v>
      </c>
      <c r="MVV326" s="7" t="s">
        <v>723</v>
      </c>
      <c r="MVW326" s="7" t="s">
        <v>723</v>
      </c>
      <c r="MVX326" s="7" t="s">
        <v>723</v>
      </c>
      <c r="MVY326" s="7" t="s">
        <v>723</v>
      </c>
      <c r="MVZ326" s="7" t="s">
        <v>723</v>
      </c>
      <c r="MWA326" s="7" t="s">
        <v>723</v>
      </c>
      <c r="MWB326" s="7" t="s">
        <v>723</v>
      </c>
      <c r="MWC326" s="7" t="s">
        <v>723</v>
      </c>
      <c r="MWD326" s="7" t="s">
        <v>723</v>
      </c>
      <c r="MWE326" s="7" t="s">
        <v>723</v>
      </c>
      <c r="MWF326" s="7" t="s">
        <v>723</v>
      </c>
      <c r="MWG326" s="7" t="s">
        <v>723</v>
      </c>
      <c r="MWH326" s="7" t="s">
        <v>723</v>
      </c>
      <c r="MWI326" s="7" t="s">
        <v>723</v>
      </c>
      <c r="MWJ326" s="7" t="s">
        <v>723</v>
      </c>
      <c r="MWK326" s="7" t="s">
        <v>723</v>
      </c>
      <c r="MWL326" s="7" t="s">
        <v>723</v>
      </c>
      <c r="MWM326" s="7" t="s">
        <v>723</v>
      </c>
      <c r="MWN326" s="7" t="s">
        <v>723</v>
      </c>
      <c r="MWO326" s="7" t="s">
        <v>723</v>
      </c>
      <c r="MWP326" s="7" t="s">
        <v>723</v>
      </c>
      <c r="MWQ326" s="7" t="s">
        <v>723</v>
      </c>
      <c r="MWR326" s="7" t="s">
        <v>723</v>
      </c>
      <c r="MWS326" s="7" t="s">
        <v>723</v>
      </c>
      <c r="MWT326" s="7" t="s">
        <v>723</v>
      </c>
      <c r="MWU326" s="7" t="s">
        <v>723</v>
      </c>
      <c r="MWV326" s="7" t="s">
        <v>723</v>
      </c>
      <c r="MWW326" s="7" t="s">
        <v>723</v>
      </c>
      <c r="MWX326" s="7" t="s">
        <v>723</v>
      </c>
      <c r="MWY326" s="7" t="s">
        <v>723</v>
      </c>
      <c r="MWZ326" s="7" t="s">
        <v>723</v>
      </c>
      <c r="MXA326" s="7" t="s">
        <v>723</v>
      </c>
      <c r="MXB326" s="7" t="s">
        <v>723</v>
      </c>
      <c r="MXC326" s="7" t="s">
        <v>723</v>
      </c>
      <c r="MXD326" s="7" t="s">
        <v>723</v>
      </c>
      <c r="MXE326" s="7" t="s">
        <v>723</v>
      </c>
      <c r="MXF326" s="7" t="s">
        <v>723</v>
      </c>
      <c r="MXG326" s="7" t="s">
        <v>723</v>
      </c>
      <c r="MXH326" s="7" t="s">
        <v>723</v>
      </c>
      <c r="MXI326" s="7" t="s">
        <v>723</v>
      </c>
      <c r="MXJ326" s="7" t="s">
        <v>723</v>
      </c>
      <c r="MXK326" s="7" t="s">
        <v>723</v>
      </c>
      <c r="MXL326" s="7" t="s">
        <v>723</v>
      </c>
      <c r="MXM326" s="7" t="s">
        <v>723</v>
      </c>
      <c r="MXN326" s="7" t="s">
        <v>723</v>
      </c>
      <c r="MXO326" s="7" t="s">
        <v>723</v>
      </c>
      <c r="MXP326" s="7" t="s">
        <v>723</v>
      </c>
      <c r="MXQ326" s="7" t="s">
        <v>723</v>
      </c>
      <c r="MXR326" s="7" t="s">
        <v>723</v>
      </c>
      <c r="MXS326" s="7" t="s">
        <v>723</v>
      </c>
      <c r="MXT326" s="7" t="s">
        <v>723</v>
      </c>
      <c r="MXU326" s="7" t="s">
        <v>723</v>
      </c>
      <c r="MXV326" s="7" t="s">
        <v>723</v>
      </c>
      <c r="MXW326" s="7" t="s">
        <v>723</v>
      </c>
      <c r="MXX326" s="7" t="s">
        <v>723</v>
      </c>
      <c r="MXY326" s="7" t="s">
        <v>723</v>
      </c>
      <c r="MXZ326" s="7" t="s">
        <v>723</v>
      </c>
      <c r="MYA326" s="7" t="s">
        <v>723</v>
      </c>
      <c r="MYB326" s="7" t="s">
        <v>723</v>
      </c>
      <c r="MYC326" s="7" t="s">
        <v>723</v>
      </c>
      <c r="MYD326" s="7" t="s">
        <v>723</v>
      </c>
      <c r="MYE326" s="7" t="s">
        <v>723</v>
      </c>
      <c r="MYF326" s="7" t="s">
        <v>723</v>
      </c>
      <c r="MYG326" s="7" t="s">
        <v>723</v>
      </c>
      <c r="MYH326" s="7" t="s">
        <v>723</v>
      </c>
      <c r="MYI326" s="7" t="s">
        <v>723</v>
      </c>
      <c r="MYJ326" s="7" t="s">
        <v>723</v>
      </c>
      <c r="MYK326" s="7" t="s">
        <v>723</v>
      </c>
      <c r="MYL326" s="7" t="s">
        <v>723</v>
      </c>
      <c r="MYM326" s="7" t="s">
        <v>723</v>
      </c>
      <c r="MYN326" s="7" t="s">
        <v>723</v>
      </c>
      <c r="MYO326" s="7" t="s">
        <v>723</v>
      </c>
      <c r="MYP326" s="7" t="s">
        <v>723</v>
      </c>
      <c r="MYQ326" s="7" t="s">
        <v>723</v>
      </c>
      <c r="MYR326" s="7" t="s">
        <v>723</v>
      </c>
      <c r="MYS326" s="7" t="s">
        <v>723</v>
      </c>
      <c r="MYT326" s="7" t="s">
        <v>723</v>
      </c>
      <c r="MYU326" s="7" t="s">
        <v>723</v>
      </c>
      <c r="MYV326" s="7" t="s">
        <v>723</v>
      </c>
      <c r="MYW326" s="7" t="s">
        <v>723</v>
      </c>
      <c r="MYX326" s="7" t="s">
        <v>723</v>
      </c>
      <c r="MYY326" s="7" t="s">
        <v>723</v>
      </c>
      <c r="MYZ326" s="7" t="s">
        <v>723</v>
      </c>
      <c r="MZA326" s="7" t="s">
        <v>723</v>
      </c>
      <c r="MZB326" s="7" t="s">
        <v>723</v>
      </c>
      <c r="MZC326" s="7" t="s">
        <v>723</v>
      </c>
      <c r="MZD326" s="7" t="s">
        <v>723</v>
      </c>
      <c r="MZE326" s="7" t="s">
        <v>723</v>
      </c>
      <c r="MZF326" s="7" t="s">
        <v>723</v>
      </c>
      <c r="MZG326" s="7" t="s">
        <v>723</v>
      </c>
      <c r="MZH326" s="7" t="s">
        <v>723</v>
      </c>
      <c r="MZI326" s="7" t="s">
        <v>723</v>
      </c>
      <c r="MZJ326" s="7" t="s">
        <v>723</v>
      </c>
      <c r="MZK326" s="7" t="s">
        <v>723</v>
      </c>
      <c r="MZL326" s="7" t="s">
        <v>723</v>
      </c>
      <c r="MZM326" s="7" t="s">
        <v>723</v>
      </c>
      <c r="MZN326" s="7" t="s">
        <v>723</v>
      </c>
      <c r="MZO326" s="7" t="s">
        <v>723</v>
      </c>
      <c r="MZP326" s="7" t="s">
        <v>723</v>
      </c>
      <c r="MZQ326" s="7" t="s">
        <v>723</v>
      </c>
      <c r="MZR326" s="7" t="s">
        <v>723</v>
      </c>
      <c r="MZS326" s="7" t="s">
        <v>723</v>
      </c>
      <c r="MZT326" s="7" t="s">
        <v>723</v>
      </c>
      <c r="MZU326" s="7" t="s">
        <v>723</v>
      </c>
      <c r="MZV326" s="7" t="s">
        <v>723</v>
      </c>
      <c r="MZW326" s="7" t="s">
        <v>723</v>
      </c>
      <c r="MZX326" s="7" t="s">
        <v>723</v>
      </c>
      <c r="MZY326" s="7" t="s">
        <v>723</v>
      </c>
      <c r="MZZ326" s="7" t="s">
        <v>723</v>
      </c>
      <c r="NAA326" s="7" t="s">
        <v>723</v>
      </c>
      <c r="NAB326" s="7" t="s">
        <v>723</v>
      </c>
      <c r="NAC326" s="7" t="s">
        <v>723</v>
      </c>
      <c r="NAD326" s="7" t="s">
        <v>723</v>
      </c>
      <c r="NAE326" s="7" t="s">
        <v>723</v>
      </c>
      <c r="NAF326" s="7" t="s">
        <v>723</v>
      </c>
      <c r="NAG326" s="7" t="s">
        <v>723</v>
      </c>
      <c r="NAH326" s="7" t="s">
        <v>723</v>
      </c>
      <c r="NAI326" s="7" t="s">
        <v>723</v>
      </c>
      <c r="NAJ326" s="7" t="s">
        <v>723</v>
      </c>
      <c r="NAK326" s="7" t="s">
        <v>723</v>
      </c>
      <c r="NAL326" s="7" t="s">
        <v>723</v>
      </c>
      <c r="NAM326" s="7" t="s">
        <v>723</v>
      </c>
      <c r="NAN326" s="7" t="s">
        <v>723</v>
      </c>
      <c r="NAO326" s="7" t="s">
        <v>723</v>
      </c>
      <c r="NAP326" s="7" t="s">
        <v>723</v>
      </c>
      <c r="NAQ326" s="7" t="s">
        <v>723</v>
      </c>
      <c r="NAR326" s="7" t="s">
        <v>723</v>
      </c>
      <c r="NAS326" s="7" t="s">
        <v>723</v>
      </c>
      <c r="NAT326" s="7" t="s">
        <v>723</v>
      </c>
      <c r="NAU326" s="7" t="s">
        <v>723</v>
      </c>
      <c r="NAV326" s="7" t="s">
        <v>723</v>
      </c>
      <c r="NAW326" s="7" t="s">
        <v>723</v>
      </c>
      <c r="NAX326" s="7" t="s">
        <v>723</v>
      </c>
      <c r="NAY326" s="7" t="s">
        <v>723</v>
      </c>
      <c r="NAZ326" s="7" t="s">
        <v>723</v>
      </c>
      <c r="NBA326" s="7" t="s">
        <v>723</v>
      </c>
      <c r="NBB326" s="7" t="s">
        <v>723</v>
      </c>
      <c r="NBC326" s="7" t="s">
        <v>723</v>
      </c>
      <c r="NBD326" s="7" t="s">
        <v>723</v>
      </c>
      <c r="NBE326" s="7" t="s">
        <v>723</v>
      </c>
      <c r="NBF326" s="7" t="s">
        <v>723</v>
      </c>
      <c r="NBG326" s="7" t="s">
        <v>723</v>
      </c>
      <c r="NBH326" s="7" t="s">
        <v>723</v>
      </c>
      <c r="NBI326" s="7" t="s">
        <v>723</v>
      </c>
      <c r="NBJ326" s="7" t="s">
        <v>723</v>
      </c>
      <c r="NBK326" s="7" t="s">
        <v>723</v>
      </c>
      <c r="NBL326" s="7" t="s">
        <v>723</v>
      </c>
      <c r="NBM326" s="7" t="s">
        <v>723</v>
      </c>
      <c r="NBN326" s="7" t="s">
        <v>723</v>
      </c>
      <c r="NBO326" s="7" t="s">
        <v>723</v>
      </c>
      <c r="NBP326" s="7" t="s">
        <v>723</v>
      </c>
      <c r="NBQ326" s="7" t="s">
        <v>723</v>
      </c>
      <c r="NBR326" s="7" t="s">
        <v>723</v>
      </c>
      <c r="NBS326" s="7" t="s">
        <v>723</v>
      </c>
      <c r="NBT326" s="7" t="s">
        <v>723</v>
      </c>
      <c r="NBU326" s="7" t="s">
        <v>723</v>
      </c>
      <c r="NBV326" s="7" t="s">
        <v>723</v>
      </c>
      <c r="NBW326" s="7" t="s">
        <v>723</v>
      </c>
      <c r="NBX326" s="7" t="s">
        <v>723</v>
      </c>
      <c r="NBY326" s="7" t="s">
        <v>723</v>
      </c>
      <c r="NBZ326" s="7" t="s">
        <v>723</v>
      </c>
      <c r="NCA326" s="7" t="s">
        <v>723</v>
      </c>
      <c r="NCB326" s="7" t="s">
        <v>723</v>
      </c>
      <c r="NCC326" s="7" t="s">
        <v>723</v>
      </c>
      <c r="NCD326" s="7" t="s">
        <v>723</v>
      </c>
      <c r="NCE326" s="7" t="s">
        <v>723</v>
      </c>
      <c r="NCF326" s="7" t="s">
        <v>723</v>
      </c>
      <c r="NCG326" s="7" t="s">
        <v>723</v>
      </c>
      <c r="NCH326" s="7" t="s">
        <v>723</v>
      </c>
      <c r="NCI326" s="7" t="s">
        <v>723</v>
      </c>
      <c r="NCJ326" s="7" t="s">
        <v>723</v>
      </c>
      <c r="NCK326" s="7" t="s">
        <v>723</v>
      </c>
      <c r="NCL326" s="7" t="s">
        <v>723</v>
      </c>
      <c r="NCM326" s="7" t="s">
        <v>723</v>
      </c>
      <c r="NCN326" s="7" t="s">
        <v>723</v>
      </c>
      <c r="NCO326" s="7" t="s">
        <v>723</v>
      </c>
      <c r="NCP326" s="7" t="s">
        <v>723</v>
      </c>
      <c r="NCQ326" s="7" t="s">
        <v>723</v>
      </c>
      <c r="NCR326" s="7" t="s">
        <v>723</v>
      </c>
      <c r="NCS326" s="7" t="s">
        <v>723</v>
      </c>
      <c r="NCT326" s="7" t="s">
        <v>723</v>
      </c>
      <c r="NCU326" s="7" t="s">
        <v>723</v>
      </c>
      <c r="NCV326" s="7" t="s">
        <v>723</v>
      </c>
      <c r="NCW326" s="7" t="s">
        <v>723</v>
      </c>
      <c r="NCX326" s="7" t="s">
        <v>723</v>
      </c>
      <c r="NCY326" s="7" t="s">
        <v>723</v>
      </c>
      <c r="NCZ326" s="7" t="s">
        <v>723</v>
      </c>
      <c r="NDA326" s="7" t="s">
        <v>723</v>
      </c>
      <c r="NDB326" s="7" t="s">
        <v>723</v>
      </c>
      <c r="NDC326" s="7" t="s">
        <v>723</v>
      </c>
      <c r="NDD326" s="7" t="s">
        <v>723</v>
      </c>
      <c r="NDE326" s="7" t="s">
        <v>723</v>
      </c>
      <c r="NDF326" s="7" t="s">
        <v>723</v>
      </c>
      <c r="NDG326" s="7" t="s">
        <v>723</v>
      </c>
      <c r="NDH326" s="7" t="s">
        <v>723</v>
      </c>
      <c r="NDI326" s="7" t="s">
        <v>723</v>
      </c>
      <c r="NDJ326" s="7" t="s">
        <v>723</v>
      </c>
      <c r="NDK326" s="7" t="s">
        <v>723</v>
      </c>
      <c r="NDL326" s="7" t="s">
        <v>723</v>
      </c>
      <c r="NDM326" s="7" t="s">
        <v>723</v>
      </c>
      <c r="NDN326" s="7" t="s">
        <v>723</v>
      </c>
      <c r="NDO326" s="7" t="s">
        <v>723</v>
      </c>
      <c r="NDP326" s="7" t="s">
        <v>723</v>
      </c>
      <c r="NDQ326" s="7" t="s">
        <v>723</v>
      </c>
      <c r="NDR326" s="7" t="s">
        <v>723</v>
      </c>
      <c r="NDS326" s="7" t="s">
        <v>723</v>
      </c>
      <c r="NDT326" s="7" t="s">
        <v>723</v>
      </c>
      <c r="NDU326" s="7" t="s">
        <v>723</v>
      </c>
      <c r="NDV326" s="7" t="s">
        <v>723</v>
      </c>
      <c r="NDW326" s="7" t="s">
        <v>723</v>
      </c>
      <c r="NDX326" s="7" t="s">
        <v>723</v>
      </c>
      <c r="NDY326" s="7" t="s">
        <v>723</v>
      </c>
      <c r="NDZ326" s="7" t="s">
        <v>723</v>
      </c>
      <c r="NEA326" s="7" t="s">
        <v>723</v>
      </c>
      <c r="NEB326" s="7" t="s">
        <v>723</v>
      </c>
      <c r="NEC326" s="7" t="s">
        <v>723</v>
      </c>
      <c r="NED326" s="7" t="s">
        <v>723</v>
      </c>
      <c r="NEE326" s="7" t="s">
        <v>723</v>
      </c>
      <c r="NEF326" s="7" t="s">
        <v>723</v>
      </c>
      <c r="NEG326" s="7" t="s">
        <v>723</v>
      </c>
      <c r="NEH326" s="7" t="s">
        <v>723</v>
      </c>
      <c r="NEI326" s="7" t="s">
        <v>723</v>
      </c>
      <c r="NEJ326" s="7" t="s">
        <v>723</v>
      </c>
      <c r="NEK326" s="7" t="s">
        <v>723</v>
      </c>
      <c r="NEL326" s="7" t="s">
        <v>723</v>
      </c>
      <c r="NEM326" s="7" t="s">
        <v>723</v>
      </c>
      <c r="NEN326" s="7" t="s">
        <v>723</v>
      </c>
      <c r="NEO326" s="7" t="s">
        <v>723</v>
      </c>
      <c r="NEP326" s="7" t="s">
        <v>723</v>
      </c>
      <c r="NEQ326" s="7" t="s">
        <v>723</v>
      </c>
      <c r="NER326" s="7" t="s">
        <v>723</v>
      </c>
      <c r="NES326" s="7" t="s">
        <v>723</v>
      </c>
      <c r="NET326" s="7" t="s">
        <v>723</v>
      </c>
      <c r="NEU326" s="7" t="s">
        <v>723</v>
      </c>
      <c r="NEV326" s="7" t="s">
        <v>723</v>
      </c>
      <c r="NEW326" s="7" t="s">
        <v>723</v>
      </c>
      <c r="NEX326" s="7" t="s">
        <v>723</v>
      </c>
      <c r="NEY326" s="7" t="s">
        <v>723</v>
      </c>
      <c r="NEZ326" s="7" t="s">
        <v>723</v>
      </c>
      <c r="NFA326" s="7" t="s">
        <v>723</v>
      </c>
      <c r="NFB326" s="7" t="s">
        <v>723</v>
      </c>
      <c r="NFC326" s="7" t="s">
        <v>723</v>
      </c>
      <c r="NFD326" s="7" t="s">
        <v>723</v>
      </c>
      <c r="NFE326" s="7" t="s">
        <v>723</v>
      </c>
      <c r="NFF326" s="7" t="s">
        <v>723</v>
      </c>
      <c r="NFG326" s="7" t="s">
        <v>723</v>
      </c>
      <c r="NFH326" s="7" t="s">
        <v>723</v>
      </c>
      <c r="NFI326" s="7" t="s">
        <v>723</v>
      </c>
      <c r="NFJ326" s="7" t="s">
        <v>723</v>
      </c>
      <c r="NFK326" s="7" t="s">
        <v>723</v>
      </c>
      <c r="NFL326" s="7" t="s">
        <v>723</v>
      </c>
      <c r="NFM326" s="7" t="s">
        <v>723</v>
      </c>
      <c r="NFN326" s="7" t="s">
        <v>723</v>
      </c>
      <c r="NFO326" s="7" t="s">
        <v>723</v>
      </c>
      <c r="NFP326" s="7" t="s">
        <v>723</v>
      </c>
      <c r="NFQ326" s="7" t="s">
        <v>723</v>
      </c>
      <c r="NFR326" s="7" t="s">
        <v>723</v>
      </c>
      <c r="NFS326" s="7" t="s">
        <v>723</v>
      </c>
      <c r="NFT326" s="7" t="s">
        <v>723</v>
      </c>
      <c r="NFU326" s="7" t="s">
        <v>723</v>
      </c>
      <c r="NFV326" s="7" t="s">
        <v>723</v>
      </c>
      <c r="NFW326" s="7" t="s">
        <v>723</v>
      </c>
      <c r="NFX326" s="7" t="s">
        <v>723</v>
      </c>
      <c r="NFY326" s="7" t="s">
        <v>723</v>
      </c>
      <c r="NFZ326" s="7" t="s">
        <v>723</v>
      </c>
      <c r="NGA326" s="7" t="s">
        <v>723</v>
      </c>
      <c r="NGB326" s="7" t="s">
        <v>723</v>
      </c>
      <c r="NGC326" s="7" t="s">
        <v>723</v>
      </c>
      <c r="NGD326" s="7" t="s">
        <v>723</v>
      </c>
      <c r="NGE326" s="7" t="s">
        <v>723</v>
      </c>
      <c r="NGF326" s="7" t="s">
        <v>723</v>
      </c>
      <c r="NGG326" s="7" t="s">
        <v>723</v>
      </c>
      <c r="NGH326" s="7" t="s">
        <v>723</v>
      </c>
      <c r="NGI326" s="7" t="s">
        <v>723</v>
      </c>
      <c r="NGJ326" s="7" t="s">
        <v>723</v>
      </c>
      <c r="NGK326" s="7" t="s">
        <v>723</v>
      </c>
      <c r="NGL326" s="7" t="s">
        <v>723</v>
      </c>
      <c r="NGM326" s="7" t="s">
        <v>723</v>
      </c>
      <c r="NGN326" s="7" t="s">
        <v>723</v>
      </c>
      <c r="NGO326" s="7" t="s">
        <v>723</v>
      </c>
      <c r="NGP326" s="7" t="s">
        <v>723</v>
      </c>
      <c r="NGQ326" s="7" t="s">
        <v>723</v>
      </c>
      <c r="NGR326" s="7" t="s">
        <v>723</v>
      </c>
      <c r="NGS326" s="7" t="s">
        <v>723</v>
      </c>
      <c r="NGT326" s="7" t="s">
        <v>723</v>
      </c>
      <c r="NGU326" s="7" t="s">
        <v>723</v>
      </c>
      <c r="NGV326" s="7" t="s">
        <v>723</v>
      </c>
      <c r="NGW326" s="7" t="s">
        <v>723</v>
      </c>
      <c r="NGX326" s="7" t="s">
        <v>723</v>
      </c>
      <c r="NGY326" s="7" t="s">
        <v>723</v>
      </c>
      <c r="NGZ326" s="7" t="s">
        <v>723</v>
      </c>
      <c r="NHA326" s="7" t="s">
        <v>723</v>
      </c>
      <c r="NHB326" s="7" t="s">
        <v>723</v>
      </c>
      <c r="NHC326" s="7" t="s">
        <v>723</v>
      </c>
      <c r="NHD326" s="7" t="s">
        <v>723</v>
      </c>
      <c r="NHE326" s="7" t="s">
        <v>723</v>
      </c>
      <c r="NHF326" s="7" t="s">
        <v>723</v>
      </c>
      <c r="NHG326" s="7" t="s">
        <v>723</v>
      </c>
      <c r="NHH326" s="7" t="s">
        <v>723</v>
      </c>
      <c r="NHI326" s="7" t="s">
        <v>723</v>
      </c>
      <c r="NHJ326" s="7" t="s">
        <v>723</v>
      </c>
      <c r="NHK326" s="7" t="s">
        <v>723</v>
      </c>
      <c r="NHL326" s="7" t="s">
        <v>723</v>
      </c>
      <c r="NHM326" s="7" t="s">
        <v>723</v>
      </c>
      <c r="NHN326" s="7" t="s">
        <v>723</v>
      </c>
      <c r="NHO326" s="7" t="s">
        <v>723</v>
      </c>
      <c r="NHP326" s="7" t="s">
        <v>723</v>
      </c>
      <c r="NHQ326" s="7" t="s">
        <v>723</v>
      </c>
      <c r="NHR326" s="7" t="s">
        <v>723</v>
      </c>
      <c r="NHS326" s="7" t="s">
        <v>723</v>
      </c>
      <c r="NHT326" s="7" t="s">
        <v>723</v>
      </c>
      <c r="NHU326" s="7" t="s">
        <v>723</v>
      </c>
      <c r="NHV326" s="7" t="s">
        <v>723</v>
      </c>
      <c r="NHW326" s="7" t="s">
        <v>723</v>
      </c>
      <c r="NHX326" s="7" t="s">
        <v>723</v>
      </c>
      <c r="NHY326" s="7" t="s">
        <v>723</v>
      </c>
      <c r="NHZ326" s="7" t="s">
        <v>723</v>
      </c>
      <c r="NIA326" s="7" t="s">
        <v>723</v>
      </c>
      <c r="NIB326" s="7" t="s">
        <v>723</v>
      </c>
      <c r="NIC326" s="7" t="s">
        <v>723</v>
      </c>
      <c r="NID326" s="7" t="s">
        <v>723</v>
      </c>
      <c r="NIE326" s="7" t="s">
        <v>723</v>
      </c>
      <c r="NIF326" s="7" t="s">
        <v>723</v>
      </c>
      <c r="NIG326" s="7" t="s">
        <v>723</v>
      </c>
      <c r="NIH326" s="7" t="s">
        <v>723</v>
      </c>
      <c r="NII326" s="7" t="s">
        <v>723</v>
      </c>
      <c r="NIJ326" s="7" t="s">
        <v>723</v>
      </c>
      <c r="NIK326" s="7" t="s">
        <v>723</v>
      </c>
      <c r="NIL326" s="7" t="s">
        <v>723</v>
      </c>
      <c r="NIM326" s="7" t="s">
        <v>723</v>
      </c>
      <c r="NIN326" s="7" t="s">
        <v>723</v>
      </c>
      <c r="NIO326" s="7" t="s">
        <v>723</v>
      </c>
      <c r="NIP326" s="7" t="s">
        <v>723</v>
      </c>
      <c r="NIQ326" s="7" t="s">
        <v>723</v>
      </c>
      <c r="NIR326" s="7" t="s">
        <v>723</v>
      </c>
      <c r="NIS326" s="7" t="s">
        <v>723</v>
      </c>
      <c r="NIT326" s="7" t="s">
        <v>723</v>
      </c>
      <c r="NIU326" s="7" t="s">
        <v>723</v>
      </c>
      <c r="NIV326" s="7" t="s">
        <v>723</v>
      </c>
      <c r="NIW326" s="7" t="s">
        <v>723</v>
      </c>
      <c r="NIX326" s="7" t="s">
        <v>723</v>
      </c>
      <c r="NIY326" s="7" t="s">
        <v>723</v>
      </c>
      <c r="NIZ326" s="7" t="s">
        <v>723</v>
      </c>
      <c r="NJA326" s="7" t="s">
        <v>723</v>
      </c>
      <c r="NJB326" s="7" t="s">
        <v>723</v>
      </c>
      <c r="NJC326" s="7" t="s">
        <v>723</v>
      </c>
      <c r="NJD326" s="7" t="s">
        <v>723</v>
      </c>
      <c r="NJE326" s="7" t="s">
        <v>723</v>
      </c>
      <c r="NJF326" s="7" t="s">
        <v>723</v>
      </c>
      <c r="NJG326" s="7" t="s">
        <v>723</v>
      </c>
      <c r="NJH326" s="7" t="s">
        <v>723</v>
      </c>
      <c r="NJI326" s="7" t="s">
        <v>723</v>
      </c>
      <c r="NJJ326" s="7" t="s">
        <v>723</v>
      </c>
      <c r="NJK326" s="7" t="s">
        <v>723</v>
      </c>
      <c r="NJL326" s="7" t="s">
        <v>723</v>
      </c>
      <c r="NJM326" s="7" t="s">
        <v>723</v>
      </c>
      <c r="NJN326" s="7" t="s">
        <v>723</v>
      </c>
      <c r="NJO326" s="7" t="s">
        <v>723</v>
      </c>
      <c r="NJP326" s="7" t="s">
        <v>723</v>
      </c>
      <c r="NJQ326" s="7" t="s">
        <v>723</v>
      </c>
      <c r="NJR326" s="7" t="s">
        <v>723</v>
      </c>
      <c r="NJS326" s="7" t="s">
        <v>723</v>
      </c>
      <c r="NJT326" s="7" t="s">
        <v>723</v>
      </c>
      <c r="NJU326" s="7" t="s">
        <v>723</v>
      </c>
      <c r="NJV326" s="7" t="s">
        <v>723</v>
      </c>
      <c r="NJW326" s="7" t="s">
        <v>723</v>
      </c>
      <c r="NJX326" s="7" t="s">
        <v>723</v>
      </c>
      <c r="NJY326" s="7" t="s">
        <v>723</v>
      </c>
      <c r="NJZ326" s="7" t="s">
        <v>723</v>
      </c>
      <c r="NKA326" s="7" t="s">
        <v>723</v>
      </c>
      <c r="NKB326" s="7" t="s">
        <v>723</v>
      </c>
      <c r="NKC326" s="7" t="s">
        <v>723</v>
      </c>
      <c r="NKD326" s="7" t="s">
        <v>723</v>
      </c>
      <c r="NKE326" s="7" t="s">
        <v>723</v>
      </c>
      <c r="NKF326" s="7" t="s">
        <v>723</v>
      </c>
      <c r="NKG326" s="7" t="s">
        <v>723</v>
      </c>
      <c r="NKH326" s="7" t="s">
        <v>723</v>
      </c>
      <c r="NKI326" s="7" t="s">
        <v>723</v>
      </c>
      <c r="NKJ326" s="7" t="s">
        <v>723</v>
      </c>
      <c r="NKK326" s="7" t="s">
        <v>723</v>
      </c>
      <c r="NKL326" s="7" t="s">
        <v>723</v>
      </c>
      <c r="NKM326" s="7" t="s">
        <v>723</v>
      </c>
      <c r="NKN326" s="7" t="s">
        <v>723</v>
      </c>
      <c r="NKO326" s="7" t="s">
        <v>723</v>
      </c>
      <c r="NKP326" s="7" t="s">
        <v>723</v>
      </c>
      <c r="NKQ326" s="7" t="s">
        <v>723</v>
      </c>
      <c r="NKR326" s="7" t="s">
        <v>723</v>
      </c>
      <c r="NKS326" s="7" t="s">
        <v>723</v>
      </c>
      <c r="NKT326" s="7" t="s">
        <v>723</v>
      </c>
      <c r="NKU326" s="7" t="s">
        <v>723</v>
      </c>
      <c r="NKV326" s="7" t="s">
        <v>723</v>
      </c>
      <c r="NKW326" s="7" t="s">
        <v>723</v>
      </c>
      <c r="NKX326" s="7" t="s">
        <v>723</v>
      </c>
      <c r="NKY326" s="7" t="s">
        <v>723</v>
      </c>
      <c r="NKZ326" s="7" t="s">
        <v>723</v>
      </c>
      <c r="NLA326" s="7" t="s">
        <v>723</v>
      </c>
      <c r="NLB326" s="7" t="s">
        <v>723</v>
      </c>
      <c r="NLC326" s="7" t="s">
        <v>723</v>
      </c>
      <c r="NLD326" s="7" t="s">
        <v>723</v>
      </c>
      <c r="NLE326" s="7" t="s">
        <v>723</v>
      </c>
      <c r="NLF326" s="7" t="s">
        <v>723</v>
      </c>
      <c r="NLG326" s="7" t="s">
        <v>723</v>
      </c>
      <c r="NLH326" s="7" t="s">
        <v>723</v>
      </c>
      <c r="NLI326" s="7" t="s">
        <v>723</v>
      </c>
      <c r="NLJ326" s="7" t="s">
        <v>723</v>
      </c>
      <c r="NLK326" s="7" t="s">
        <v>723</v>
      </c>
      <c r="NLL326" s="7" t="s">
        <v>723</v>
      </c>
      <c r="NLM326" s="7" t="s">
        <v>723</v>
      </c>
      <c r="NLN326" s="7" t="s">
        <v>723</v>
      </c>
      <c r="NLO326" s="7" t="s">
        <v>723</v>
      </c>
      <c r="NLP326" s="7" t="s">
        <v>723</v>
      </c>
      <c r="NLQ326" s="7" t="s">
        <v>723</v>
      </c>
      <c r="NLR326" s="7" t="s">
        <v>723</v>
      </c>
      <c r="NLS326" s="7" t="s">
        <v>723</v>
      </c>
      <c r="NLT326" s="7" t="s">
        <v>723</v>
      </c>
      <c r="NLU326" s="7" t="s">
        <v>723</v>
      </c>
      <c r="NLV326" s="7" t="s">
        <v>723</v>
      </c>
      <c r="NLW326" s="7" t="s">
        <v>723</v>
      </c>
      <c r="NLX326" s="7" t="s">
        <v>723</v>
      </c>
      <c r="NLY326" s="7" t="s">
        <v>723</v>
      </c>
      <c r="NLZ326" s="7" t="s">
        <v>723</v>
      </c>
      <c r="NMA326" s="7" t="s">
        <v>723</v>
      </c>
      <c r="NMB326" s="7" t="s">
        <v>723</v>
      </c>
      <c r="NMC326" s="7" t="s">
        <v>723</v>
      </c>
      <c r="NMD326" s="7" t="s">
        <v>723</v>
      </c>
      <c r="NME326" s="7" t="s">
        <v>723</v>
      </c>
      <c r="NMF326" s="7" t="s">
        <v>723</v>
      </c>
      <c r="NMG326" s="7" t="s">
        <v>723</v>
      </c>
      <c r="NMH326" s="7" t="s">
        <v>723</v>
      </c>
      <c r="NMI326" s="7" t="s">
        <v>723</v>
      </c>
      <c r="NMJ326" s="7" t="s">
        <v>723</v>
      </c>
      <c r="NMK326" s="7" t="s">
        <v>723</v>
      </c>
      <c r="NML326" s="7" t="s">
        <v>723</v>
      </c>
      <c r="NMM326" s="7" t="s">
        <v>723</v>
      </c>
      <c r="NMN326" s="7" t="s">
        <v>723</v>
      </c>
      <c r="NMO326" s="7" t="s">
        <v>723</v>
      </c>
      <c r="NMP326" s="7" t="s">
        <v>723</v>
      </c>
      <c r="NMQ326" s="7" t="s">
        <v>723</v>
      </c>
      <c r="NMR326" s="7" t="s">
        <v>723</v>
      </c>
      <c r="NMS326" s="7" t="s">
        <v>723</v>
      </c>
      <c r="NMT326" s="7" t="s">
        <v>723</v>
      </c>
      <c r="NMU326" s="7" t="s">
        <v>723</v>
      </c>
      <c r="NMV326" s="7" t="s">
        <v>723</v>
      </c>
      <c r="NMW326" s="7" t="s">
        <v>723</v>
      </c>
      <c r="NMX326" s="7" t="s">
        <v>723</v>
      </c>
      <c r="NMY326" s="7" t="s">
        <v>723</v>
      </c>
      <c r="NMZ326" s="7" t="s">
        <v>723</v>
      </c>
      <c r="NNA326" s="7" t="s">
        <v>723</v>
      </c>
      <c r="NNB326" s="7" t="s">
        <v>723</v>
      </c>
      <c r="NNC326" s="7" t="s">
        <v>723</v>
      </c>
      <c r="NND326" s="7" t="s">
        <v>723</v>
      </c>
      <c r="NNE326" s="7" t="s">
        <v>723</v>
      </c>
      <c r="NNF326" s="7" t="s">
        <v>723</v>
      </c>
      <c r="NNG326" s="7" t="s">
        <v>723</v>
      </c>
      <c r="NNH326" s="7" t="s">
        <v>723</v>
      </c>
      <c r="NNI326" s="7" t="s">
        <v>723</v>
      </c>
      <c r="NNJ326" s="7" t="s">
        <v>723</v>
      </c>
      <c r="NNK326" s="7" t="s">
        <v>723</v>
      </c>
      <c r="NNL326" s="7" t="s">
        <v>723</v>
      </c>
      <c r="NNM326" s="7" t="s">
        <v>723</v>
      </c>
      <c r="NNN326" s="7" t="s">
        <v>723</v>
      </c>
      <c r="NNO326" s="7" t="s">
        <v>723</v>
      </c>
      <c r="NNP326" s="7" t="s">
        <v>723</v>
      </c>
      <c r="NNQ326" s="7" t="s">
        <v>723</v>
      </c>
      <c r="NNR326" s="7" t="s">
        <v>723</v>
      </c>
      <c r="NNS326" s="7" t="s">
        <v>723</v>
      </c>
      <c r="NNT326" s="7" t="s">
        <v>723</v>
      </c>
      <c r="NNU326" s="7" t="s">
        <v>723</v>
      </c>
      <c r="NNV326" s="7" t="s">
        <v>723</v>
      </c>
      <c r="NNW326" s="7" t="s">
        <v>723</v>
      </c>
      <c r="NNX326" s="7" t="s">
        <v>723</v>
      </c>
      <c r="NNY326" s="7" t="s">
        <v>723</v>
      </c>
      <c r="NNZ326" s="7" t="s">
        <v>723</v>
      </c>
      <c r="NOA326" s="7" t="s">
        <v>723</v>
      </c>
      <c r="NOB326" s="7" t="s">
        <v>723</v>
      </c>
      <c r="NOC326" s="7" t="s">
        <v>723</v>
      </c>
      <c r="NOD326" s="7" t="s">
        <v>723</v>
      </c>
      <c r="NOE326" s="7" t="s">
        <v>723</v>
      </c>
      <c r="NOF326" s="7" t="s">
        <v>723</v>
      </c>
      <c r="NOG326" s="7" t="s">
        <v>723</v>
      </c>
      <c r="NOH326" s="7" t="s">
        <v>723</v>
      </c>
      <c r="NOI326" s="7" t="s">
        <v>723</v>
      </c>
      <c r="NOJ326" s="7" t="s">
        <v>723</v>
      </c>
      <c r="NOK326" s="7" t="s">
        <v>723</v>
      </c>
      <c r="NOL326" s="7" t="s">
        <v>723</v>
      </c>
      <c r="NOM326" s="7" t="s">
        <v>723</v>
      </c>
      <c r="NON326" s="7" t="s">
        <v>723</v>
      </c>
      <c r="NOO326" s="7" t="s">
        <v>723</v>
      </c>
      <c r="NOP326" s="7" t="s">
        <v>723</v>
      </c>
      <c r="NOQ326" s="7" t="s">
        <v>723</v>
      </c>
      <c r="NOR326" s="7" t="s">
        <v>723</v>
      </c>
      <c r="NOS326" s="7" t="s">
        <v>723</v>
      </c>
      <c r="NOT326" s="7" t="s">
        <v>723</v>
      </c>
      <c r="NOU326" s="7" t="s">
        <v>723</v>
      </c>
      <c r="NOV326" s="7" t="s">
        <v>723</v>
      </c>
      <c r="NOW326" s="7" t="s">
        <v>723</v>
      </c>
      <c r="NOX326" s="7" t="s">
        <v>723</v>
      </c>
      <c r="NOY326" s="7" t="s">
        <v>723</v>
      </c>
      <c r="NOZ326" s="7" t="s">
        <v>723</v>
      </c>
      <c r="NPA326" s="7" t="s">
        <v>723</v>
      </c>
      <c r="NPB326" s="7" t="s">
        <v>723</v>
      </c>
      <c r="NPC326" s="7" t="s">
        <v>723</v>
      </c>
      <c r="NPD326" s="7" t="s">
        <v>723</v>
      </c>
      <c r="NPE326" s="7" t="s">
        <v>723</v>
      </c>
      <c r="NPF326" s="7" t="s">
        <v>723</v>
      </c>
      <c r="NPG326" s="7" t="s">
        <v>723</v>
      </c>
      <c r="NPH326" s="7" t="s">
        <v>723</v>
      </c>
      <c r="NPI326" s="7" t="s">
        <v>723</v>
      </c>
      <c r="NPJ326" s="7" t="s">
        <v>723</v>
      </c>
      <c r="NPK326" s="7" t="s">
        <v>723</v>
      </c>
      <c r="NPL326" s="7" t="s">
        <v>723</v>
      </c>
      <c r="NPM326" s="7" t="s">
        <v>723</v>
      </c>
      <c r="NPN326" s="7" t="s">
        <v>723</v>
      </c>
      <c r="NPO326" s="7" t="s">
        <v>723</v>
      </c>
      <c r="NPP326" s="7" t="s">
        <v>723</v>
      </c>
      <c r="NPQ326" s="7" t="s">
        <v>723</v>
      </c>
      <c r="NPR326" s="7" t="s">
        <v>723</v>
      </c>
      <c r="NPS326" s="7" t="s">
        <v>723</v>
      </c>
      <c r="NPT326" s="7" t="s">
        <v>723</v>
      </c>
      <c r="NPU326" s="7" t="s">
        <v>723</v>
      </c>
      <c r="NPV326" s="7" t="s">
        <v>723</v>
      </c>
      <c r="NPW326" s="7" t="s">
        <v>723</v>
      </c>
      <c r="NPX326" s="7" t="s">
        <v>723</v>
      </c>
      <c r="NPY326" s="7" t="s">
        <v>723</v>
      </c>
      <c r="NPZ326" s="7" t="s">
        <v>723</v>
      </c>
      <c r="NQA326" s="7" t="s">
        <v>723</v>
      </c>
      <c r="NQB326" s="7" t="s">
        <v>723</v>
      </c>
      <c r="NQC326" s="7" t="s">
        <v>723</v>
      </c>
      <c r="NQD326" s="7" t="s">
        <v>723</v>
      </c>
      <c r="NQE326" s="7" t="s">
        <v>723</v>
      </c>
      <c r="NQF326" s="7" t="s">
        <v>723</v>
      </c>
      <c r="NQG326" s="7" t="s">
        <v>723</v>
      </c>
      <c r="NQH326" s="7" t="s">
        <v>723</v>
      </c>
      <c r="NQI326" s="7" t="s">
        <v>723</v>
      </c>
      <c r="NQJ326" s="7" t="s">
        <v>723</v>
      </c>
      <c r="NQK326" s="7" t="s">
        <v>723</v>
      </c>
      <c r="NQL326" s="7" t="s">
        <v>723</v>
      </c>
      <c r="NQM326" s="7" t="s">
        <v>723</v>
      </c>
      <c r="NQN326" s="7" t="s">
        <v>723</v>
      </c>
      <c r="NQO326" s="7" t="s">
        <v>723</v>
      </c>
      <c r="NQP326" s="7" t="s">
        <v>723</v>
      </c>
      <c r="NQQ326" s="7" t="s">
        <v>723</v>
      </c>
      <c r="NQR326" s="7" t="s">
        <v>723</v>
      </c>
      <c r="NQS326" s="7" t="s">
        <v>723</v>
      </c>
      <c r="NQT326" s="7" t="s">
        <v>723</v>
      </c>
      <c r="NQU326" s="7" t="s">
        <v>723</v>
      </c>
      <c r="NQV326" s="7" t="s">
        <v>723</v>
      </c>
      <c r="NQW326" s="7" t="s">
        <v>723</v>
      </c>
      <c r="NQX326" s="7" t="s">
        <v>723</v>
      </c>
      <c r="NQY326" s="7" t="s">
        <v>723</v>
      </c>
      <c r="NQZ326" s="7" t="s">
        <v>723</v>
      </c>
      <c r="NRA326" s="7" t="s">
        <v>723</v>
      </c>
      <c r="NRB326" s="7" t="s">
        <v>723</v>
      </c>
      <c r="NRC326" s="7" t="s">
        <v>723</v>
      </c>
      <c r="NRD326" s="7" t="s">
        <v>723</v>
      </c>
      <c r="NRE326" s="7" t="s">
        <v>723</v>
      </c>
      <c r="NRF326" s="7" t="s">
        <v>723</v>
      </c>
      <c r="NRG326" s="7" t="s">
        <v>723</v>
      </c>
      <c r="NRH326" s="7" t="s">
        <v>723</v>
      </c>
      <c r="NRI326" s="7" t="s">
        <v>723</v>
      </c>
      <c r="NRJ326" s="7" t="s">
        <v>723</v>
      </c>
      <c r="NRK326" s="7" t="s">
        <v>723</v>
      </c>
      <c r="NRL326" s="7" t="s">
        <v>723</v>
      </c>
      <c r="NRM326" s="7" t="s">
        <v>723</v>
      </c>
      <c r="NRN326" s="7" t="s">
        <v>723</v>
      </c>
      <c r="NRO326" s="7" t="s">
        <v>723</v>
      </c>
      <c r="NRP326" s="7" t="s">
        <v>723</v>
      </c>
      <c r="NRQ326" s="7" t="s">
        <v>723</v>
      </c>
      <c r="NRR326" s="7" t="s">
        <v>723</v>
      </c>
      <c r="NRS326" s="7" t="s">
        <v>723</v>
      </c>
      <c r="NRT326" s="7" t="s">
        <v>723</v>
      </c>
      <c r="NRU326" s="7" t="s">
        <v>723</v>
      </c>
      <c r="NRV326" s="7" t="s">
        <v>723</v>
      </c>
      <c r="NRW326" s="7" t="s">
        <v>723</v>
      </c>
      <c r="NRX326" s="7" t="s">
        <v>723</v>
      </c>
      <c r="NRY326" s="7" t="s">
        <v>723</v>
      </c>
      <c r="NRZ326" s="7" t="s">
        <v>723</v>
      </c>
      <c r="NSA326" s="7" t="s">
        <v>723</v>
      </c>
      <c r="NSB326" s="7" t="s">
        <v>723</v>
      </c>
      <c r="NSC326" s="7" t="s">
        <v>723</v>
      </c>
      <c r="NSD326" s="7" t="s">
        <v>723</v>
      </c>
      <c r="NSE326" s="7" t="s">
        <v>723</v>
      </c>
      <c r="NSF326" s="7" t="s">
        <v>723</v>
      </c>
      <c r="NSG326" s="7" t="s">
        <v>723</v>
      </c>
      <c r="NSH326" s="7" t="s">
        <v>723</v>
      </c>
      <c r="NSI326" s="7" t="s">
        <v>723</v>
      </c>
      <c r="NSJ326" s="7" t="s">
        <v>723</v>
      </c>
      <c r="NSK326" s="7" t="s">
        <v>723</v>
      </c>
      <c r="NSL326" s="7" t="s">
        <v>723</v>
      </c>
      <c r="NSM326" s="7" t="s">
        <v>723</v>
      </c>
      <c r="NSN326" s="7" t="s">
        <v>723</v>
      </c>
      <c r="NSO326" s="7" t="s">
        <v>723</v>
      </c>
      <c r="NSP326" s="7" t="s">
        <v>723</v>
      </c>
      <c r="NSQ326" s="7" t="s">
        <v>723</v>
      </c>
      <c r="NSR326" s="7" t="s">
        <v>723</v>
      </c>
      <c r="NSS326" s="7" t="s">
        <v>723</v>
      </c>
      <c r="NST326" s="7" t="s">
        <v>723</v>
      </c>
      <c r="NSU326" s="7" t="s">
        <v>723</v>
      </c>
      <c r="NSV326" s="7" t="s">
        <v>723</v>
      </c>
      <c r="NSW326" s="7" t="s">
        <v>723</v>
      </c>
      <c r="NSX326" s="7" t="s">
        <v>723</v>
      </c>
      <c r="NSY326" s="7" t="s">
        <v>723</v>
      </c>
      <c r="NSZ326" s="7" t="s">
        <v>723</v>
      </c>
      <c r="NTA326" s="7" t="s">
        <v>723</v>
      </c>
      <c r="NTB326" s="7" t="s">
        <v>723</v>
      </c>
      <c r="NTC326" s="7" t="s">
        <v>723</v>
      </c>
      <c r="NTD326" s="7" t="s">
        <v>723</v>
      </c>
      <c r="NTE326" s="7" t="s">
        <v>723</v>
      </c>
      <c r="NTF326" s="7" t="s">
        <v>723</v>
      </c>
      <c r="NTG326" s="7" t="s">
        <v>723</v>
      </c>
      <c r="NTH326" s="7" t="s">
        <v>723</v>
      </c>
      <c r="NTI326" s="7" t="s">
        <v>723</v>
      </c>
      <c r="NTJ326" s="7" t="s">
        <v>723</v>
      </c>
      <c r="NTK326" s="7" t="s">
        <v>723</v>
      </c>
      <c r="NTL326" s="7" t="s">
        <v>723</v>
      </c>
      <c r="NTM326" s="7" t="s">
        <v>723</v>
      </c>
      <c r="NTN326" s="7" t="s">
        <v>723</v>
      </c>
      <c r="NTO326" s="7" t="s">
        <v>723</v>
      </c>
      <c r="NTP326" s="7" t="s">
        <v>723</v>
      </c>
      <c r="NTQ326" s="7" t="s">
        <v>723</v>
      </c>
      <c r="NTR326" s="7" t="s">
        <v>723</v>
      </c>
      <c r="NTS326" s="7" t="s">
        <v>723</v>
      </c>
      <c r="NTT326" s="7" t="s">
        <v>723</v>
      </c>
      <c r="NTU326" s="7" t="s">
        <v>723</v>
      </c>
      <c r="NTV326" s="7" t="s">
        <v>723</v>
      </c>
      <c r="NTW326" s="7" t="s">
        <v>723</v>
      </c>
      <c r="NTX326" s="7" t="s">
        <v>723</v>
      </c>
      <c r="NTY326" s="7" t="s">
        <v>723</v>
      </c>
      <c r="NTZ326" s="7" t="s">
        <v>723</v>
      </c>
      <c r="NUA326" s="7" t="s">
        <v>723</v>
      </c>
      <c r="NUB326" s="7" t="s">
        <v>723</v>
      </c>
      <c r="NUC326" s="7" t="s">
        <v>723</v>
      </c>
      <c r="NUD326" s="7" t="s">
        <v>723</v>
      </c>
      <c r="NUE326" s="7" t="s">
        <v>723</v>
      </c>
      <c r="NUF326" s="7" t="s">
        <v>723</v>
      </c>
      <c r="NUG326" s="7" t="s">
        <v>723</v>
      </c>
      <c r="NUH326" s="7" t="s">
        <v>723</v>
      </c>
      <c r="NUI326" s="7" t="s">
        <v>723</v>
      </c>
      <c r="NUJ326" s="7" t="s">
        <v>723</v>
      </c>
      <c r="NUK326" s="7" t="s">
        <v>723</v>
      </c>
      <c r="NUL326" s="7" t="s">
        <v>723</v>
      </c>
      <c r="NUM326" s="7" t="s">
        <v>723</v>
      </c>
      <c r="NUN326" s="7" t="s">
        <v>723</v>
      </c>
      <c r="NUO326" s="7" t="s">
        <v>723</v>
      </c>
      <c r="NUP326" s="7" t="s">
        <v>723</v>
      </c>
      <c r="NUQ326" s="7" t="s">
        <v>723</v>
      </c>
      <c r="NUR326" s="7" t="s">
        <v>723</v>
      </c>
      <c r="NUS326" s="7" t="s">
        <v>723</v>
      </c>
      <c r="NUT326" s="7" t="s">
        <v>723</v>
      </c>
      <c r="NUU326" s="7" t="s">
        <v>723</v>
      </c>
      <c r="NUV326" s="7" t="s">
        <v>723</v>
      </c>
      <c r="NUW326" s="7" t="s">
        <v>723</v>
      </c>
      <c r="NUX326" s="7" t="s">
        <v>723</v>
      </c>
      <c r="NUY326" s="7" t="s">
        <v>723</v>
      </c>
      <c r="NUZ326" s="7" t="s">
        <v>723</v>
      </c>
      <c r="NVA326" s="7" t="s">
        <v>723</v>
      </c>
      <c r="NVB326" s="7" t="s">
        <v>723</v>
      </c>
      <c r="NVC326" s="7" t="s">
        <v>723</v>
      </c>
      <c r="NVD326" s="7" t="s">
        <v>723</v>
      </c>
      <c r="NVE326" s="7" t="s">
        <v>723</v>
      </c>
      <c r="NVF326" s="7" t="s">
        <v>723</v>
      </c>
      <c r="NVG326" s="7" t="s">
        <v>723</v>
      </c>
      <c r="NVH326" s="7" t="s">
        <v>723</v>
      </c>
      <c r="NVI326" s="7" t="s">
        <v>723</v>
      </c>
      <c r="NVJ326" s="7" t="s">
        <v>723</v>
      </c>
      <c r="NVK326" s="7" t="s">
        <v>723</v>
      </c>
      <c r="NVL326" s="7" t="s">
        <v>723</v>
      </c>
      <c r="NVM326" s="7" t="s">
        <v>723</v>
      </c>
      <c r="NVN326" s="7" t="s">
        <v>723</v>
      </c>
      <c r="NVO326" s="7" t="s">
        <v>723</v>
      </c>
      <c r="NVP326" s="7" t="s">
        <v>723</v>
      </c>
      <c r="NVQ326" s="7" t="s">
        <v>723</v>
      </c>
      <c r="NVR326" s="7" t="s">
        <v>723</v>
      </c>
      <c r="NVS326" s="7" t="s">
        <v>723</v>
      </c>
      <c r="NVT326" s="7" t="s">
        <v>723</v>
      </c>
      <c r="NVU326" s="7" t="s">
        <v>723</v>
      </c>
      <c r="NVV326" s="7" t="s">
        <v>723</v>
      </c>
      <c r="NVW326" s="7" t="s">
        <v>723</v>
      </c>
      <c r="NVX326" s="7" t="s">
        <v>723</v>
      </c>
      <c r="NVY326" s="7" t="s">
        <v>723</v>
      </c>
      <c r="NVZ326" s="7" t="s">
        <v>723</v>
      </c>
      <c r="NWA326" s="7" t="s">
        <v>723</v>
      </c>
      <c r="NWB326" s="7" t="s">
        <v>723</v>
      </c>
      <c r="NWC326" s="7" t="s">
        <v>723</v>
      </c>
      <c r="NWD326" s="7" t="s">
        <v>723</v>
      </c>
      <c r="NWE326" s="7" t="s">
        <v>723</v>
      </c>
      <c r="NWF326" s="7" t="s">
        <v>723</v>
      </c>
      <c r="NWG326" s="7" t="s">
        <v>723</v>
      </c>
      <c r="NWH326" s="7" t="s">
        <v>723</v>
      </c>
      <c r="NWI326" s="7" t="s">
        <v>723</v>
      </c>
      <c r="NWJ326" s="7" t="s">
        <v>723</v>
      </c>
      <c r="NWK326" s="7" t="s">
        <v>723</v>
      </c>
      <c r="NWL326" s="7" t="s">
        <v>723</v>
      </c>
      <c r="NWM326" s="7" t="s">
        <v>723</v>
      </c>
      <c r="NWN326" s="7" t="s">
        <v>723</v>
      </c>
      <c r="NWO326" s="7" t="s">
        <v>723</v>
      </c>
      <c r="NWP326" s="7" t="s">
        <v>723</v>
      </c>
      <c r="NWQ326" s="7" t="s">
        <v>723</v>
      </c>
      <c r="NWR326" s="7" t="s">
        <v>723</v>
      </c>
      <c r="NWS326" s="7" t="s">
        <v>723</v>
      </c>
      <c r="NWT326" s="7" t="s">
        <v>723</v>
      </c>
      <c r="NWU326" s="7" t="s">
        <v>723</v>
      </c>
      <c r="NWV326" s="7" t="s">
        <v>723</v>
      </c>
      <c r="NWW326" s="7" t="s">
        <v>723</v>
      </c>
      <c r="NWX326" s="7" t="s">
        <v>723</v>
      </c>
      <c r="NWY326" s="7" t="s">
        <v>723</v>
      </c>
      <c r="NWZ326" s="7" t="s">
        <v>723</v>
      </c>
      <c r="NXA326" s="7" t="s">
        <v>723</v>
      </c>
      <c r="NXB326" s="7" t="s">
        <v>723</v>
      </c>
      <c r="NXC326" s="7" t="s">
        <v>723</v>
      </c>
      <c r="NXD326" s="7" t="s">
        <v>723</v>
      </c>
      <c r="NXE326" s="7" t="s">
        <v>723</v>
      </c>
      <c r="NXF326" s="7" t="s">
        <v>723</v>
      </c>
      <c r="NXG326" s="7" t="s">
        <v>723</v>
      </c>
      <c r="NXH326" s="7" t="s">
        <v>723</v>
      </c>
      <c r="NXI326" s="7" t="s">
        <v>723</v>
      </c>
      <c r="NXJ326" s="7" t="s">
        <v>723</v>
      </c>
      <c r="NXK326" s="7" t="s">
        <v>723</v>
      </c>
      <c r="NXL326" s="7" t="s">
        <v>723</v>
      </c>
      <c r="NXM326" s="7" t="s">
        <v>723</v>
      </c>
      <c r="NXN326" s="7" t="s">
        <v>723</v>
      </c>
      <c r="NXO326" s="7" t="s">
        <v>723</v>
      </c>
      <c r="NXP326" s="7" t="s">
        <v>723</v>
      </c>
      <c r="NXQ326" s="7" t="s">
        <v>723</v>
      </c>
      <c r="NXR326" s="7" t="s">
        <v>723</v>
      </c>
      <c r="NXS326" s="7" t="s">
        <v>723</v>
      </c>
      <c r="NXT326" s="7" t="s">
        <v>723</v>
      </c>
      <c r="NXU326" s="7" t="s">
        <v>723</v>
      </c>
      <c r="NXV326" s="7" t="s">
        <v>723</v>
      </c>
      <c r="NXW326" s="7" t="s">
        <v>723</v>
      </c>
      <c r="NXX326" s="7" t="s">
        <v>723</v>
      </c>
      <c r="NXY326" s="7" t="s">
        <v>723</v>
      </c>
      <c r="NXZ326" s="7" t="s">
        <v>723</v>
      </c>
      <c r="NYA326" s="7" t="s">
        <v>723</v>
      </c>
      <c r="NYB326" s="7" t="s">
        <v>723</v>
      </c>
      <c r="NYC326" s="7" t="s">
        <v>723</v>
      </c>
      <c r="NYD326" s="7" t="s">
        <v>723</v>
      </c>
      <c r="NYE326" s="7" t="s">
        <v>723</v>
      </c>
      <c r="NYF326" s="7" t="s">
        <v>723</v>
      </c>
      <c r="NYG326" s="7" t="s">
        <v>723</v>
      </c>
      <c r="NYH326" s="7" t="s">
        <v>723</v>
      </c>
      <c r="NYI326" s="7" t="s">
        <v>723</v>
      </c>
      <c r="NYJ326" s="7" t="s">
        <v>723</v>
      </c>
      <c r="NYK326" s="7" t="s">
        <v>723</v>
      </c>
      <c r="NYL326" s="7" t="s">
        <v>723</v>
      </c>
      <c r="NYM326" s="7" t="s">
        <v>723</v>
      </c>
      <c r="NYN326" s="7" t="s">
        <v>723</v>
      </c>
      <c r="NYO326" s="7" t="s">
        <v>723</v>
      </c>
      <c r="NYP326" s="7" t="s">
        <v>723</v>
      </c>
      <c r="NYQ326" s="7" t="s">
        <v>723</v>
      </c>
      <c r="NYR326" s="7" t="s">
        <v>723</v>
      </c>
      <c r="NYS326" s="7" t="s">
        <v>723</v>
      </c>
      <c r="NYT326" s="7" t="s">
        <v>723</v>
      </c>
      <c r="NYU326" s="7" t="s">
        <v>723</v>
      </c>
      <c r="NYV326" s="7" t="s">
        <v>723</v>
      </c>
      <c r="NYW326" s="7" t="s">
        <v>723</v>
      </c>
      <c r="NYX326" s="7" t="s">
        <v>723</v>
      </c>
      <c r="NYY326" s="7" t="s">
        <v>723</v>
      </c>
      <c r="NYZ326" s="7" t="s">
        <v>723</v>
      </c>
      <c r="NZA326" s="7" t="s">
        <v>723</v>
      </c>
      <c r="NZB326" s="7" t="s">
        <v>723</v>
      </c>
      <c r="NZC326" s="7" t="s">
        <v>723</v>
      </c>
      <c r="NZD326" s="7" t="s">
        <v>723</v>
      </c>
      <c r="NZE326" s="7" t="s">
        <v>723</v>
      </c>
      <c r="NZF326" s="7" t="s">
        <v>723</v>
      </c>
      <c r="NZG326" s="7" t="s">
        <v>723</v>
      </c>
      <c r="NZH326" s="7" t="s">
        <v>723</v>
      </c>
      <c r="NZI326" s="7" t="s">
        <v>723</v>
      </c>
      <c r="NZJ326" s="7" t="s">
        <v>723</v>
      </c>
      <c r="NZK326" s="7" t="s">
        <v>723</v>
      </c>
      <c r="NZL326" s="7" t="s">
        <v>723</v>
      </c>
      <c r="NZM326" s="7" t="s">
        <v>723</v>
      </c>
      <c r="NZN326" s="7" t="s">
        <v>723</v>
      </c>
      <c r="NZO326" s="7" t="s">
        <v>723</v>
      </c>
      <c r="NZP326" s="7" t="s">
        <v>723</v>
      </c>
      <c r="NZQ326" s="7" t="s">
        <v>723</v>
      </c>
      <c r="NZR326" s="7" t="s">
        <v>723</v>
      </c>
      <c r="NZS326" s="7" t="s">
        <v>723</v>
      </c>
      <c r="NZT326" s="7" t="s">
        <v>723</v>
      </c>
      <c r="NZU326" s="7" t="s">
        <v>723</v>
      </c>
      <c r="NZV326" s="7" t="s">
        <v>723</v>
      </c>
      <c r="NZW326" s="7" t="s">
        <v>723</v>
      </c>
      <c r="NZX326" s="7" t="s">
        <v>723</v>
      </c>
      <c r="NZY326" s="7" t="s">
        <v>723</v>
      </c>
      <c r="NZZ326" s="7" t="s">
        <v>723</v>
      </c>
      <c r="OAA326" s="7" t="s">
        <v>723</v>
      </c>
      <c r="OAB326" s="7" t="s">
        <v>723</v>
      </c>
      <c r="OAC326" s="7" t="s">
        <v>723</v>
      </c>
      <c r="OAD326" s="7" t="s">
        <v>723</v>
      </c>
      <c r="OAE326" s="7" t="s">
        <v>723</v>
      </c>
      <c r="OAF326" s="7" t="s">
        <v>723</v>
      </c>
      <c r="OAG326" s="7" t="s">
        <v>723</v>
      </c>
      <c r="OAH326" s="7" t="s">
        <v>723</v>
      </c>
      <c r="OAI326" s="7" t="s">
        <v>723</v>
      </c>
      <c r="OAJ326" s="7" t="s">
        <v>723</v>
      </c>
      <c r="OAK326" s="7" t="s">
        <v>723</v>
      </c>
      <c r="OAL326" s="7" t="s">
        <v>723</v>
      </c>
      <c r="OAM326" s="7" t="s">
        <v>723</v>
      </c>
      <c r="OAN326" s="7" t="s">
        <v>723</v>
      </c>
      <c r="OAO326" s="7" t="s">
        <v>723</v>
      </c>
      <c r="OAP326" s="7" t="s">
        <v>723</v>
      </c>
      <c r="OAQ326" s="7" t="s">
        <v>723</v>
      </c>
      <c r="OAR326" s="7" t="s">
        <v>723</v>
      </c>
      <c r="OAS326" s="7" t="s">
        <v>723</v>
      </c>
      <c r="OAT326" s="7" t="s">
        <v>723</v>
      </c>
      <c r="OAU326" s="7" t="s">
        <v>723</v>
      </c>
      <c r="OAV326" s="7" t="s">
        <v>723</v>
      </c>
      <c r="OAW326" s="7" t="s">
        <v>723</v>
      </c>
      <c r="OAX326" s="7" t="s">
        <v>723</v>
      </c>
      <c r="OAY326" s="7" t="s">
        <v>723</v>
      </c>
      <c r="OAZ326" s="7" t="s">
        <v>723</v>
      </c>
      <c r="OBA326" s="7" t="s">
        <v>723</v>
      </c>
      <c r="OBB326" s="7" t="s">
        <v>723</v>
      </c>
      <c r="OBC326" s="7" t="s">
        <v>723</v>
      </c>
      <c r="OBD326" s="7" t="s">
        <v>723</v>
      </c>
      <c r="OBE326" s="7" t="s">
        <v>723</v>
      </c>
      <c r="OBF326" s="7" t="s">
        <v>723</v>
      </c>
      <c r="OBG326" s="7" t="s">
        <v>723</v>
      </c>
      <c r="OBH326" s="7" t="s">
        <v>723</v>
      </c>
      <c r="OBI326" s="7" t="s">
        <v>723</v>
      </c>
      <c r="OBJ326" s="7" t="s">
        <v>723</v>
      </c>
      <c r="OBK326" s="7" t="s">
        <v>723</v>
      </c>
      <c r="OBL326" s="7" t="s">
        <v>723</v>
      </c>
      <c r="OBM326" s="7" t="s">
        <v>723</v>
      </c>
      <c r="OBN326" s="7" t="s">
        <v>723</v>
      </c>
      <c r="OBO326" s="7" t="s">
        <v>723</v>
      </c>
      <c r="OBP326" s="7" t="s">
        <v>723</v>
      </c>
      <c r="OBQ326" s="7" t="s">
        <v>723</v>
      </c>
      <c r="OBR326" s="7" t="s">
        <v>723</v>
      </c>
      <c r="OBS326" s="7" t="s">
        <v>723</v>
      </c>
      <c r="OBT326" s="7" t="s">
        <v>723</v>
      </c>
      <c r="OBU326" s="7" t="s">
        <v>723</v>
      </c>
      <c r="OBV326" s="7" t="s">
        <v>723</v>
      </c>
      <c r="OBW326" s="7" t="s">
        <v>723</v>
      </c>
      <c r="OBX326" s="7" t="s">
        <v>723</v>
      </c>
      <c r="OBY326" s="7" t="s">
        <v>723</v>
      </c>
      <c r="OBZ326" s="7" t="s">
        <v>723</v>
      </c>
      <c r="OCA326" s="7" t="s">
        <v>723</v>
      </c>
      <c r="OCB326" s="7" t="s">
        <v>723</v>
      </c>
      <c r="OCC326" s="7" t="s">
        <v>723</v>
      </c>
      <c r="OCD326" s="7" t="s">
        <v>723</v>
      </c>
      <c r="OCE326" s="7" t="s">
        <v>723</v>
      </c>
      <c r="OCF326" s="7" t="s">
        <v>723</v>
      </c>
      <c r="OCG326" s="7" t="s">
        <v>723</v>
      </c>
      <c r="OCH326" s="7" t="s">
        <v>723</v>
      </c>
      <c r="OCI326" s="7" t="s">
        <v>723</v>
      </c>
      <c r="OCJ326" s="7" t="s">
        <v>723</v>
      </c>
      <c r="OCK326" s="7" t="s">
        <v>723</v>
      </c>
      <c r="OCL326" s="7" t="s">
        <v>723</v>
      </c>
      <c r="OCM326" s="7" t="s">
        <v>723</v>
      </c>
      <c r="OCN326" s="7" t="s">
        <v>723</v>
      </c>
      <c r="OCO326" s="7" t="s">
        <v>723</v>
      </c>
      <c r="OCP326" s="7" t="s">
        <v>723</v>
      </c>
      <c r="OCQ326" s="7" t="s">
        <v>723</v>
      </c>
      <c r="OCR326" s="7" t="s">
        <v>723</v>
      </c>
      <c r="OCS326" s="7" t="s">
        <v>723</v>
      </c>
      <c r="OCT326" s="7" t="s">
        <v>723</v>
      </c>
      <c r="OCU326" s="7" t="s">
        <v>723</v>
      </c>
      <c r="OCV326" s="7" t="s">
        <v>723</v>
      </c>
      <c r="OCW326" s="7" t="s">
        <v>723</v>
      </c>
      <c r="OCX326" s="7" t="s">
        <v>723</v>
      </c>
      <c r="OCY326" s="7" t="s">
        <v>723</v>
      </c>
      <c r="OCZ326" s="7" t="s">
        <v>723</v>
      </c>
      <c r="ODA326" s="7" t="s">
        <v>723</v>
      </c>
      <c r="ODB326" s="7" t="s">
        <v>723</v>
      </c>
      <c r="ODC326" s="7" t="s">
        <v>723</v>
      </c>
      <c r="ODD326" s="7" t="s">
        <v>723</v>
      </c>
      <c r="ODE326" s="7" t="s">
        <v>723</v>
      </c>
      <c r="ODF326" s="7" t="s">
        <v>723</v>
      </c>
      <c r="ODG326" s="7" t="s">
        <v>723</v>
      </c>
      <c r="ODH326" s="7" t="s">
        <v>723</v>
      </c>
      <c r="ODI326" s="7" t="s">
        <v>723</v>
      </c>
      <c r="ODJ326" s="7" t="s">
        <v>723</v>
      </c>
      <c r="ODK326" s="7" t="s">
        <v>723</v>
      </c>
      <c r="ODL326" s="7" t="s">
        <v>723</v>
      </c>
      <c r="ODM326" s="7" t="s">
        <v>723</v>
      </c>
      <c r="ODN326" s="7" t="s">
        <v>723</v>
      </c>
      <c r="ODO326" s="7" t="s">
        <v>723</v>
      </c>
      <c r="ODP326" s="7" t="s">
        <v>723</v>
      </c>
      <c r="ODQ326" s="7" t="s">
        <v>723</v>
      </c>
      <c r="ODR326" s="7" t="s">
        <v>723</v>
      </c>
      <c r="ODS326" s="7" t="s">
        <v>723</v>
      </c>
      <c r="ODT326" s="7" t="s">
        <v>723</v>
      </c>
      <c r="ODU326" s="7" t="s">
        <v>723</v>
      </c>
      <c r="ODV326" s="7" t="s">
        <v>723</v>
      </c>
      <c r="ODW326" s="7" t="s">
        <v>723</v>
      </c>
      <c r="ODX326" s="7" t="s">
        <v>723</v>
      </c>
      <c r="ODY326" s="7" t="s">
        <v>723</v>
      </c>
      <c r="ODZ326" s="7" t="s">
        <v>723</v>
      </c>
      <c r="OEA326" s="7" t="s">
        <v>723</v>
      </c>
      <c r="OEB326" s="7" t="s">
        <v>723</v>
      </c>
      <c r="OEC326" s="7" t="s">
        <v>723</v>
      </c>
      <c r="OED326" s="7" t="s">
        <v>723</v>
      </c>
      <c r="OEE326" s="7" t="s">
        <v>723</v>
      </c>
      <c r="OEF326" s="7" t="s">
        <v>723</v>
      </c>
      <c r="OEG326" s="7" t="s">
        <v>723</v>
      </c>
      <c r="OEH326" s="7" t="s">
        <v>723</v>
      </c>
      <c r="OEI326" s="7" t="s">
        <v>723</v>
      </c>
      <c r="OEJ326" s="7" t="s">
        <v>723</v>
      </c>
      <c r="OEK326" s="7" t="s">
        <v>723</v>
      </c>
      <c r="OEL326" s="7" t="s">
        <v>723</v>
      </c>
      <c r="OEM326" s="7" t="s">
        <v>723</v>
      </c>
      <c r="OEN326" s="7" t="s">
        <v>723</v>
      </c>
      <c r="OEO326" s="7" t="s">
        <v>723</v>
      </c>
      <c r="OEP326" s="7" t="s">
        <v>723</v>
      </c>
      <c r="OEQ326" s="7" t="s">
        <v>723</v>
      </c>
      <c r="OER326" s="7" t="s">
        <v>723</v>
      </c>
      <c r="OES326" s="7" t="s">
        <v>723</v>
      </c>
      <c r="OET326" s="7" t="s">
        <v>723</v>
      </c>
      <c r="OEU326" s="7" t="s">
        <v>723</v>
      </c>
      <c r="OEV326" s="7" t="s">
        <v>723</v>
      </c>
      <c r="OEW326" s="7" t="s">
        <v>723</v>
      </c>
      <c r="OEX326" s="7" t="s">
        <v>723</v>
      </c>
      <c r="OEY326" s="7" t="s">
        <v>723</v>
      </c>
      <c r="OEZ326" s="7" t="s">
        <v>723</v>
      </c>
      <c r="OFA326" s="7" t="s">
        <v>723</v>
      </c>
      <c r="OFB326" s="7" t="s">
        <v>723</v>
      </c>
      <c r="OFC326" s="7" t="s">
        <v>723</v>
      </c>
      <c r="OFD326" s="7" t="s">
        <v>723</v>
      </c>
      <c r="OFE326" s="7" t="s">
        <v>723</v>
      </c>
      <c r="OFF326" s="7" t="s">
        <v>723</v>
      </c>
      <c r="OFG326" s="7" t="s">
        <v>723</v>
      </c>
      <c r="OFH326" s="7" t="s">
        <v>723</v>
      </c>
      <c r="OFI326" s="7" t="s">
        <v>723</v>
      </c>
      <c r="OFJ326" s="7" t="s">
        <v>723</v>
      </c>
      <c r="OFK326" s="7" t="s">
        <v>723</v>
      </c>
      <c r="OFL326" s="7" t="s">
        <v>723</v>
      </c>
      <c r="OFM326" s="7" t="s">
        <v>723</v>
      </c>
      <c r="OFN326" s="7" t="s">
        <v>723</v>
      </c>
      <c r="OFO326" s="7" t="s">
        <v>723</v>
      </c>
      <c r="OFP326" s="7" t="s">
        <v>723</v>
      </c>
      <c r="OFQ326" s="7" t="s">
        <v>723</v>
      </c>
      <c r="OFR326" s="7" t="s">
        <v>723</v>
      </c>
      <c r="OFS326" s="7" t="s">
        <v>723</v>
      </c>
      <c r="OFT326" s="7" t="s">
        <v>723</v>
      </c>
      <c r="OFU326" s="7" t="s">
        <v>723</v>
      </c>
      <c r="OFV326" s="7" t="s">
        <v>723</v>
      </c>
      <c r="OFW326" s="7" t="s">
        <v>723</v>
      </c>
      <c r="OFX326" s="7" t="s">
        <v>723</v>
      </c>
      <c r="OFY326" s="7" t="s">
        <v>723</v>
      </c>
      <c r="OFZ326" s="7" t="s">
        <v>723</v>
      </c>
      <c r="OGA326" s="7" t="s">
        <v>723</v>
      </c>
      <c r="OGB326" s="7" t="s">
        <v>723</v>
      </c>
      <c r="OGC326" s="7" t="s">
        <v>723</v>
      </c>
      <c r="OGD326" s="7" t="s">
        <v>723</v>
      </c>
      <c r="OGE326" s="7" t="s">
        <v>723</v>
      </c>
      <c r="OGF326" s="7" t="s">
        <v>723</v>
      </c>
      <c r="OGG326" s="7" t="s">
        <v>723</v>
      </c>
      <c r="OGH326" s="7" t="s">
        <v>723</v>
      </c>
      <c r="OGI326" s="7" t="s">
        <v>723</v>
      </c>
      <c r="OGJ326" s="7" t="s">
        <v>723</v>
      </c>
      <c r="OGK326" s="7" t="s">
        <v>723</v>
      </c>
      <c r="OGL326" s="7" t="s">
        <v>723</v>
      </c>
      <c r="OGM326" s="7" t="s">
        <v>723</v>
      </c>
      <c r="OGN326" s="7" t="s">
        <v>723</v>
      </c>
      <c r="OGO326" s="7" t="s">
        <v>723</v>
      </c>
      <c r="OGP326" s="7" t="s">
        <v>723</v>
      </c>
      <c r="OGQ326" s="7" t="s">
        <v>723</v>
      </c>
      <c r="OGR326" s="7" t="s">
        <v>723</v>
      </c>
      <c r="OGS326" s="7" t="s">
        <v>723</v>
      </c>
      <c r="OGT326" s="7" t="s">
        <v>723</v>
      </c>
      <c r="OGU326" s="7" t="s">
        <v>723</v>
      </c>
      <c r="OGV326" s="7" t="s">
        <v>723</v>
      </c>
      <c r="OGW326" s="7" t="s">
        <v>723</v>
      </c>
      <c r="OGX326" s="7" t="s">
        <v>723</v>
      </c>
      <c r="OGY326" s="7" t="s">
        <v>723</v>
      </c>
      <c r="OGZ326" s="7" t="s">
        <v>723</v>
      </c>
      <c r="OHA326" s="7" t="s">
        <v>723</v>
      </c>
      <c r="OHB326" s="7" t="s">
        <v>723</v>
      </c>
      <c r="OHC326" s="7" t="s">
        <v>723</v>
      </c>
      <c r="OHD326" s="7" t="s">
        <v>723</v>
      </c>
      <c r="OHE326" s="7" t="s">
        <v>723</v>
      </c>
      <c r="OHF326" s="7" t="s">
        <v>723</v>
      </c>
      <c r="OHG326" s="7" t="s">
        <v>723</v>
      </c>
      <c r="OHH326" s="7" t="s">
        <v>723</v>
      </c>
      <c r="OHI326" s="7" t="s">
        <v>723</v>
      </c>
      <c r="OHJ326" s="7" t="s">
        <v>723</v>
      </c>
      <c r="OHK326" s="7" t="s">
        <v>723</v>
      </c>
      <c r="OHL326" s="7" t="s">
        <v>723</v>
      </c>
      <c r="OHM326" s="7" t="s">
        <v>723</v>
      </c>
      <c r="OHN326" s="7" t="s">
        <v>723</v>
      </c>
      <c r="OHO326" s="7" t="s">
        <v>723</v>
      </c>
      <c r="OHP326" s="7" t="s">
        <v>723</v>
      </c>
      <c r="OHQ326" s="7" t="s">
        <v>723</v>
      </c>
      <c r="OHR326" s="7" t="s">
        <v>723</v>
      </c>
      <c r="OHS326" s="7" t="s">
        <v>723</v>
      </c>
      <c r="OHT326" s="7" t="s">
        <v>723</v>
      </c>
      <c r="OHU326" s="7" t="s">
        <v>723</v>
      </c>
      <c r="OHV326" s="7" t="s">
        <v>723</v>
      </c>
      <c r="OHW326" s="7" t="s">
        <v>723</v>
      </c>
      <c r="OHX326" s="7" t="s">
        <v>723</v>
      </c>
      <c r="OHY326" s="7" t="s">
        <v>723</v>
      </c>
      <c r="OHZ326" s="7" t="s">
        <v>723</v>
      </c>
      <c r="OIA326" s="7" t="s">
        <v>723</v>
      </c>
      <c r="OIB326" s="7" t="s">
        <v>723</v>
      </c>
      <c r="OIC326" s="7" t="s">
        <v>723</v>
      </c>
      <c r="OID326" s="7" t="s">
        <v>723</v>
      </c>
      <c r="OIE326" s="7" t="s">
        <v>723</v>
      </c>
      <c r="OIF326" s="7" t="s">
        <v>723</v>
      </c>
      <c r="OIG326" s="7" t="s">
        <v>723</v>
      </c>
      <c r="OIH326" s="7" t="s">
        <v>723</v>
      </c>
      <c r="OII326" s="7" t="s">
        <v>723</v>
      </c>
      <c r="OIJ326" s="7" t="s">
        <v>723</v>
      </c>
      <c r="OIK326" s="7" t="s">
        <v>723</v>
      </c>
      <c r="OIL326" s="7" t="s">
        <v>723</v>
      </c>
      <c r="OIM326" s="7" t="s">
        <v>723</v>
      </c>
      <c r="OIN326" s="7" t="s">
        <v>723</v>
      </c>
      <c r="OIO326" s="7" t="s">
        <v>723</v>
      </c>
      <c r="OIP326" s="7" t="s">
        <v>723</v>
      </c>
      <c r="OIQ326" s="7" t="s">
        <v>723</v>
      </c>
      <c r="OIR326" s="7" t="s">
        <v>723</v>
      </c>
      <c r="OIS326" s="7" t="s">
        <v>723</v>
      </c>
      <c r="OIT326" s="7" t="s">
        <v>723</v>
      </c>
      <c r="OIU326" s="7" t="s">
        <v>723</v>
      </c>
      <c r="OIV326" s="7" t="s">
        <v>723</v>
      </c>
      <c r="OIW326" s="7" t="s">
        <v>723</v>
      </c>
      <c r="OIX326" s="7" t="s">
        <v>723</v>
      </c>
      <c r="OIY326" s="7" t="s">
        <v>723</v>
      </c>
      <c r="OIZ326" s="7" t="s">
        <v>723</v>
      </c>
      <c r="OJA326" s="7" t="s">
        <v>723</v>
      </c>
      <c r="OJB326" s="7" t="s">
        <v>723</v>
      </c>
      <c r="OJC326" s="7" t="s">
        <v>723</v>
      </c>
      <c r="OJD326" s="7" t="s">
        <v>723</v>
      </c>
      <c r="OJE326" s="7" t="s">
        <v>723</v>
      </c>
      <c r="OJF326" s="7" t="s">
        <v>723</v>
      </c>
      <c r="OJG326" s="7" t="s">
        <v>723</v>
      </c>
      <c r="OJH326" s="7" t="s">
        <v>723</v>
      </c>
      <c r="OJI326" s="7" t="s">
        <v>723</v>
      </c>
      <c r="OJJ326" s="7" t="s">
        <v>723</v>
      </c>
      <c r="OJK326" s="7" t="s">
        <v>723</v>
      </c>
      <c r="OJL326" s="7" t="s">
        <v>723</v>
      </c>
      <c r="OJM326" s="7" t="s">
        <v>723</v>
      </c>
      <c r="OJN326" s="7" t="s">
        <v>723</v>
      </c>
      <c r="OJO326" s="7" t="s">
        <v>723</v>
      </c>
      <c r="OJP326" s="7" t="s">
        <v>723</v>
      </c>
      <c r="OJQ326" s="7" t="s">
        <v>723</v>
      </c>
      <c r="OJR326" s="7" t="s">
        <v>723</v>
      </c>
      <c r="OJS326" s="7" t="s">
        <v>723</v>
      </c>
      <c r="OJT326" s="7" t="s">
        <v>723</v>
      </c>
      <c r="OJU326" s="7" t="s">
        <v>723</v>
      </c>
      <c r="OJV326" s="7" t="s">
        <v>723</v>
      </c>
      <c r="OJW326" s="7" t="s">
        <v>723</v>
      </c>
      <c r="OJX326" s="7" t="s">
        <v>723</v>
      </c>
      <c r="OJY326" s="7" t="s">
        <v>723</v>
      </c>
      <c r="OJZ326" s="7" t="s">
        <v>723</v>
      </c>
      <c r="OKA326" s="7" t="s">
        <v>723</v>
      </c>
      <c r="OKB326" s="7" t="s">
        <v>723</v>
      </c>
      <c r="OKC326" s="7" t="s">
        <v>723</v>
      </c>
      <c r="OKD326" s="7" t="s">
        <v>723</v>
      </c>
      <c r="OKE326" s="7" t="s">
        <v>723</v>
      </c>
      <c r="OKF326" s="7" t="s">
        <v>723</v>
      </c>
      <c r="OKG326" s="7" t="s">
        <v>723</v>
      </c>
      <c r="OKH326" s="7" t="s">
        <v>723</v>
      </c>
      <c r="OKI326" s="7" t="s">
        <v>723</v>
      </c>
      <c r="OKJ326" s="7" t="s">
        <v>723</v>
      </c>
      <c r="OKK326" s="7" t="s">
        <v>723</v>
      </c>
      <c r="OKL326" s="7" t="s">
        <v>723</v>
      </c>
      <c r="OKM326" s="7" t="s">
        <v>723</v>
      </c>
      <c r="OKN326" s="7" t="s">
        <v>723</v>
      </c>
      <c r="OKO326" s="7" t="s">
        <v>723</v>
      </c>
      <c r="OKP326" s="7" t="s">
        <v>723</v>
      </c>
      <c r="OKQ326" s="7" t="s">
        <v>723</v>
      </c>
      <c r="OKR326" s="7" t="s">
        <v>723</v>
      </c>
      <c r="OKS326" s="7" t="s">
        <v>723</v>
      </c>
      <c r="OKT326" s="7" t="s">
        <v>723</v>
      </c>
      <c r="OKU326" s="7" t="s">
        <v>723</v>
      </c>
      <c r="OKV326" s="7" t="s">
        <v>723</v>
      </c>
      <c r="OKW326" s="7" t="s">
        <v>723</v>
      </c>
      <c r="OKX326" s="7" t="s">
        <v>723</v>
      </c>
      <c r="OKY326" s="7" t="s">
        <v>723</v>
      </c>
      <c r="OKZ326" s="7" t="s">
        <v>723</v>
      </c>
      <c r="OLA326" s="7" t="s">
        <v>723</v>
      </c>
      <c r="OLB326" s="7" t="s">
        <v>723</v>
      </c>
      <c r="OLC326" s="7" t="s">
        <v>723</v>
      </c>
      <c r="OLD326" s="7" t="s">
        <v>723</v>
      </c>
      <c r="OLE326" s="7" t="s">
        <v>723</v>
      </c>
      <c r="OLF326" s="7" t="s">
        <v>723</v>
      </c>
      <c r="OLG326" s="7" t="s">
        <v>723</v>
      </c>
      <c r="OLH326" s="7" t="s">
        <v>723</v>
      </c>
      <c r="OLI326" s="7" t="s">
        <v>723</v>
      </c>
      <c r="OLJ326" s="7" t="s">
        <v>723</v>
      </c>
      <c r="OLK326" s="7" t="s">
        <v>723</v>
      </c>
      <c r="OLL326" s="7" t="s">
        <v>723</v>
      </c>
      <c r="OLM326" s="7" t="s">
        <v>723</v>
      </c>
      <c r="OLN326" s="7" t="s">
        <v>723</v>
      </c>
      <c r="OLO326" s="7" t="s">
        <v>723</v>
      </c>
      <c r="OLP326" s="7" t="s">
        <v>723</v>
      </c>
      <c r="OLQ326" s="7" t="s">
        <v>723</v>
      </c>
      <c r="OLR326" s="7" t="s">
        <v>723</v>
      </c>
      <c r="OLS326" s="7" t="s">
        <v>723</v>
      </c>
      <c r="OLT326" s="7" t="s">
        <v>723</v>
      </c>
      <c r="OLU326" s="7" t="s">
        <v>723</v>
      </c>
      <c r="OLV326" s="7" t="s">
        <v>723</v>
      </c>
      <c r="OLW326" s="7" t="s">
        <v>723</v>
      </c>
      <c r="OLX326" s="7" t="s">
        <v>723</v>
      </c>
      <c r="OLY326" s="7" t="s">
        <v>723</v>
      </c>
      <c r="OLZ326" s="7" t="s">
        <v>723</v>
      </c>
      <c r="OMA326" s="7" t="s">
        <v>723</v>
      </c>
      <c r="OMB326" s="7" t="s">
        <v>723</v>
      </c>
      <c r="OMC326" s="7" t="s">
        <v>723</v>
      </c>
      <c r="OMD326" s="7" t="s">
        <v>723</v>
      </c>
      <c r="OME326" s="7" t="s">
        <v>723</v>
      </c>
      <c r="OMF326" s="7" t="s">
        <v>723</v>
      </c>
      <c r="OMG326" s="7" t="s">
        <v>723</v>
      </c>
      <c r="OMH326" s="7" t="s">
        <v>723</v>
      </c>
      <c r="OMI326" s="7" t="s">
        <v>723</v>
      </c>
      <c r="OMJ326" s="7" t="s">
        <v>723</v>
      </c>
      <c r="OMK326" s="7" t="s">
        <v>723</v>
      </c>
      <c r="OML326" s="7" t="s">
        <v>723</v>
      </c>
      <c r="OMM326" s="7" t="s">
        <v>723</v>
      </c>
      <c r="OMN326" s="7" t="s">
        <v>723</v>
      </c>
      <c r="OMO326" s="7" t="s">
        <v>723</v>
      </c>
      <c r="OMP326" s="7" t="s">
        <v>723</v>
      </c>
      <c r="OMQ326" s="7" t="s">
        <v>723</v>
      </c>
      <c r="OMR326" s="7" t="s">
        <v>723</v>
      </c>
      <c r="OMS326" s="7" t="s">
        <v>723</v>
      </c>
      <c r="OMT326" s="7" t="s">
        <v>723</v>
      </c>
      <c r="OMU326" s="7" t="s">
        <v>723</v>
      </c>
      <c r="OMV326" s="7" t="s">
        <v>723</v>
      </c>
      <c r="OMW326" s="7" t="s">
        <v>723</v>
      </c>
      <c r="OMX326" s="7" t="s">
        <v>723</v>
      </c>
      <c r="OMY326" s="7" t="s">
        <v>723</v>
      </c>
      <c r="OMZ326" s="7" t="s">
        <v>723</v>
      </c>
      <c r="ONA326" s="7" t="s">
        <v>723</v>
      </c>
      <c r="ONB326" s="7" t="s">
        <v>723</v>
      </c>
      <c r="ONC326" s="7" t="s">
        <v>723</v>
      </c>
      <c r="OND326" s="7" t="s">
        <v>723</v>
      </c>
      <c r="ONE326" s="7" t="s">
        <v>723</v>
      </c>
      <c r="ONF326" s="7" t="s">
        <v>723</v>
      </c>
      <c r="ONG326" s="7" t="s">
        <v>723</v>
      </c>
      <c r="ONH326" s="7" t="s">
        <v>723</v>
      </c>
      <c r="ONI326" s="7" t="s">
        <v>723</v>
      </c>
      <c r="ONJ326" s="7" t="s">
        <v>723</v>
      </c>
      <c r="ONK326" s="7" t="s">
        <v>723</v>
      </c>
      <c r="ONL326" s="7" t="s">
        <v>723</v>
      </c>
      <c r="ONM326" s="7" t="s">
        <v>723</v>
      </c>
      <c r="ONN326" s="7" t="s">
        <v>723</v>
      </c>
      <c r="ONO326" s="7" t="s">
        <v>723</v>
      </c>
      <c r="ONP326" s="7" t="s">
        <v>723</v>
      </c>
      <c r="ONQ326" s="7" t="s">
        <v>723</v>
      </c>
      <c r="ONR326" s="7" t="s">
        <v>723</v>
      </c>
      <c r="ONS326" s="7" t="s">
        <v>723</v>
      </c>
      <c r="ONT326" s="7" t="s">
        <v>723</v>
      </c>
      <c r="ONU326" s="7" t="s">
        <v>723</v>
      </c>
      <c r="ONV326" s="7" t="s">
        <v>723</v>
      </c>
      <c r="ONW326" s="7" t="s">
        <v>723</v>
      </c>
      <c r="ONX326" s="7" t="s">
        <v>723</v>
      </c>
      <c r="ONY326" s="7" t="s">
        <v>723</v>
      </c>
      <c r="ONZ326" s="7" t="s">
        <v>723</v>
      </c>
      <c r="OOA326" s="7" t="s">
        <v>723</v>
      </c>
      <c r="OOB326" s="7" t="s">
        <v>723</v>
      </c>
      <c r="OOC326" s="7" t="s">
        <v>723</v>
      </c>
      <c r="OOD326" s="7" t="s">
        <v>723</v>
      </c>
      <c r="OOE326" s="7" t="s">
        <v>723</v>
      </c>
      <c r="OOF326" s="7" t="s">
        <v>723</v>
      </c>
      <c r="OOG326" s="7" t="s">
        <v>723</v>
      </c>
      <c r="OOH326" s="7" t="s">
        <v>723</v>
      </c>
      <c r="OOI326" s="7" t="s">
        <v>723</v>
      </c>
      <c r="OOJ326" s="7" t="s">
        <v>723</v>
      </c>
      <c r="OOK326" s="7" t="s">
        <v>723</v>
      </c>
      <c r="OOL326" s="7" t="s">
        <v>723</v>
      </c>
      <c r="OOM326" s="7" t="s">
        <v>723</v>
      </c>
      <c r="OON326" s="7" t="s">
        <v>723</v>
      </c>
      <c r="OOO326" s="7" t="s">
        <v>723</v>
      </c>
      <c r="OOP326" s="7" t="s">
        <v>723</v>
      </c>
      <c r="OOQ326" s="7" t="s">
        <v>723</v>
      </c>
      <c r="OOR326" s="7" t="s">
        <v>723</v>
      </c>
      <c r="OOS326" s="7" t="s">
        <v>723</v>
      </c>
      <c r="OOT326" s="7" t="s">
        <v>723</v>
      </c>
      <c r="OOU326" s="7" t="s">
        <v>723</v>
      </c>
      <c r="OOV326" s="7" t="s">
        <v>723</v>
      </c>
      <c r="OOW326" s="7" t="s">
        <v>723</v>
      </c>
      <c r="OOX326" s="7" t="s">
        <v>723</v>
      </c>
      <c r="OOY326" s="7" t="s">
        <v>723</v>
      </c>
      <c r="OOZ326" s="7" t="s">
        <v>723</v>
      </c>
      <c r="OPA326" s="7" t="s">
        <v>723</v>
      </c>
      <c r="OPB326" s="7" t="s">
        <v>723</v>
      </c>
      <c r="OPC326" s="7" t="s">
        <v>723</v>
      </c>
      <c r="OPD326" s="7" t="s">
        <v>723</v>
      </c>
      <c r="OPE326" s="7" t="s">
        <v>723</v>
      </c>
      <c r="OPF326" s="7" t="s">
        <v>723</v>
      </c>
      <c r="OPG326" s="7" t="s">
        <v>723</v>
      </c>
      <c r="OPH326" s="7" t="s">
        <v>723</v>
      </c>
      <c r="OPI326" s="7" t="s">
        <v>723</v>
      </c>
      <c r="OPJ326" s="7" t="s">
        <v>723</v>
      </c>
      <c r="OPK326" s="7" t="s">
        <v>723</v>
      </c>
      <c r="OPL326" s="7" t="s">
        <v>723</v>
      </c>
      <c r="OPM326" s="7" t="s">
        <v>723</v>
      </c>
      <c r="OPN326" s="7" t="s">
        <v>723</v>
      </c>
      <c r="OPO326" s="7" t="s">
        <v>723</v>
      </c>
      <c r="OPP326" s="7" t="s">
        <v>723</v>
      </c>
      <c r="OPQ326" s="7" t="s">
        <v>723</v>
      </c>
      <c r="OPR326" s="7" t="s">
        <v>723</v>
      </c>
      <c r="OPS326" s="7" t="s">
        <v>723</v>
      </c>
      <c r="OPT326" s="7" t="s">
        <v>723</v>
      </c>
      <c r="OPU326" s="7" t="s">
        <v>723</v>
      </c>
      <c r="OPV326" s="7" t="s">
        <v>723</v>
      </c>
      <c r="OPW326" s="7" t="s">
        <v>723</v>
      </c>
      <c r="OPX326" s="7" t="s">
        <v>723</v>
      </c>
      <c r="OPY326" s="7" t="s">
        <v>723</v>
      </c>
      <c r="OPZ326" s="7" t="s">
        <v>723</v>
      </c>
      <c r="OQA326" s="7" t="s">
        <v>723</v>
      </c>
      <c r="OQB326" s="7" t="s">
        <v>723</v>
      </c>
      <c r="OQC326" s="7" t="s">
        <v>723</v>
      </c>
      <c r="OQD326" s="7" t="s">
        <v>723</v>
      </c>
      <c r="OQE326" s="7" t="s">
        <v>723</v>
      </c>
      <c r="OQF326" s="7" t="s">
        <v>723</v>
      </c>
      <c r="OQG326" s="7" t="s">
        <v>723</v>
      </c>
      <c r="OQH326" s="7" t="s">
        <v>723</v>
      </c>
      <c r="OQI326" s="7" t="s">
        <v>723</v>
      </c>
      <c r="OQJ326" s="7" t="s">
        <v>723</v>
      </c>
      <c r="OQK326" s="7" t="s">
        <v>723</v>
      </c>
      <c r="OQL326" s="7" t="s">
        <v>723</v>
      </c>
      <c r="OQM326" s="7" t="s">
        <v>723</v>
      </c>
      <c r="OQN326" s="7" t="s">
        <v>723</v>
      </c>
      <c r="OQO326" s="7" t="s">
        <v>723</v>
      </c>
      <c r="OQP326" s="7" t="s">
        <v>723</v>
      </c>
      <c r="OQQ326" s="7" t="s">
        <v>723</v>
      </c>
      <c r="OQR326" s="7" t="s">
        <v>723</v>
      </c>
      <c r="OQS326" s="7" t="s">
        <v>723</v>
      </c>
      <c r="OQT326" s="7" t="s">
        <v>723</v>
      </c>
      <c r="OQU326" s="7" t="s">
        <v>723</v>
      </c>
      <c r="OQV326" s="7" t="s">
        <v>723</v>
      </c>
      <c r="OQW326" s="7" t="s">
        <v>723</v>
      </c>
      <c r="OQX326" s="7" t="s">
        <v>723</v>
      </c>
      <c r="OQY326" s="7" t="s">
        <v>723</v>
      </c>
      <c r="OQZ326" s="7" t="s">
        <v>723</v>
      </c>
      <c r="ORA326" s="7" t="s">
        <v>723</v>
      </c>
      <c r="ORB326" s="7" t="s">
        <v>723</v>
      </c>
      <c r="ORC326" s="7" t="s">
        <v>723</v>
      </c>
      <c r="ORD326" s="7" t="s">
        <v>723</v>
      </c>
      <c r="ORE326" s="7" t="s">
        <v>723</v>
      </c>
      <c r="ORF326" s="7" t="s">
        <v>723</v>
      </c>
      <c r="ORG326" s="7" t="s">
        <v>723</v>
      </c>
      <c r="ORH326" s="7" t="s">
        <v>723</v>
      </c>
      <c r="ORI326" s="7" t="s">
        <v>723</v>
      </c>
      <c r="ORJ326" s="7" t="s">
        <v>723</v>
      </c>
      <c r="ORK326" s="7" t="s">
        <v>723</v>
      </c>
      <c r="ORL326" s="7" t="s">
        <v>723</v>
      </c>
      <c r="ORM326" s="7" t="s">
        <v>723</v>
      </c>
      <c r="ORN326" s="7" t="s">
        <v>723</v>
      </c>
      <c r="ORO326" s="7" t="s">
        <v>723</v>
      </c>
      <c r="ORP326" s="7" t="s">
        <v>723</v>
      </c>
      <c r="ORQ326" s="7" t="s">
        <v>723</v>
      </c>
      <c r="ORR326" s="7" t="s">
        <v>723</v>
      </c>
      <c r="ORS326" s="7" t="s">
        <v>723</v>
      </c>
      <c r="ORT326" s="7" t="s">
        <v>723</v>
      </c>
      <c r="ORU326" s="7" t="s">
        <v>723</v>
      </c>
      <c r="ORV326" s="7" t="s">
        <v>723</v>
      </c>
      <c r="ORW326" s="7" t="s">
        <v>723</v>
      </c>
      <c r="ORX326" s="7" t="s">
        <v>723</v>
      </c>
      <c r="ORY326" s="7" t="s">
        <v>723</v>
      </c>
      <c r="ORZ326" s="7" t="s">
        <v>723</v>
      </c>
      <c r="OSA326" s="7" t="s">
        <v>723</v>
      </c>
      <c r="OSB326" s="7" t="s">
        <v>723</v>
      </c>
      <c r="OSC326" s="7" t="s">
        <v>723</v>
      </c>
      <c r="OSD326" s="7" t="s">
        <v>723</v>
      </c>
      <c r="OSE326" s="7" t="s">
        <v>723</v>
      </c>
      <c r="OSF326" s="7" t="s">
        <v>723</v>
      </c>
      <c r="OSG326" s="7" t="s">
        <v>723</v>
      </c>
      <c r="OSH326" s="7" t="s">
        <v>723</v>
      </c>
      <c r="OSI326" s="7" t="s">
        <v>723</v>
      </c>
      <c r="OSJ326" s="7" t="s">
        <v>723</v>
      </c>
      <c r="OSK326" s="7" t="s">
        <v>723</v>
      </c>
      <c r="OSL326" s="7" t="s">
        <v>723</v>
      </c>
      <c r="OSM326" s="7" t="s">
        <v>723</v>
      </c>
      <c r="OSN326" s="7" t="s">
        <v>723</v>
      </c>
      <c r="OSO326" s="7" t="s">
        <v>723</v>
      </c>
      <c r="OSP326" s="7" t="s">
        <v>723</v>
      </c>
      <c r="OSQ326" s="7" t="s">
        <v>723</v>
      </c>
      <c r="OSR326" s="7" t="s">
        <v>723</v>
      </c>
      <c r="OSS326" s="7" t="s">
        <v>723</v>
      </c>
      <c r="OST326" s="7" t="s">
        <v>723</v>
      </c>
      <c r="OSU326" s="7" t="s">
        <v>723</v>
      </c>
      <c r="OSV326" s="7" t="s">
        <v>723</v>
      </c>
      <c r="OSW326" s="7" t="s">
        <v>723</v>
      </c>
      <c r="OSX326" s="7" t="s">
        <v>723</v>
      </c>
      <c r="OSY326" s="7" t="s">
        <v>723</v>
      </c>
      <c r="OSZ326" s="7" t="s">
        <v>723</v>
      </c>
      <c r="OTA326" s="7" t="s">
        <v>723</v>
      </c>
      <c r="OTB326" s="7" t="s">
        <v>723</v>
      </c>
      <c r="OTC326" s="7" t="s">
        <v>723</v>
      </c>
      <c r="OTD326" s="7" t="s">
        <v>723</v>
      </c>
      <c r="OTE326" s="7" t="s">
        <v>723</v>
      </c>
      <c r="OTF326" s="7" t="s">
        <v>723</v>
      </c>
      <c r="OTG326" s="7" t="s">
        <v>723</v>
      </c>
      <c r="OTH326" s="7" t="s">
        <v>723</v>
      </c>
      <c r="OTI326" s="7" t="s">
        <v>723</v>
      </c>
      <c r="OTJ326" s="7" t="s">
        <v>723</v>
      </c>
      <c r="OTK326" s="7" t="s">
        <v>723</v>
      </c>
      <c r="OTL326" s="7" t="s">
        <v>723</v>
      </c>
      <c r="OTM326" s="7" t="s">
        <v>723</v>
      </c>
      <c r="OTN326" s="7" t="s">
        <v>723</v>
      </c>
      <c r="OTO326" s="7" t="s">
        <v>723</v>
      </c>
      <c r="OTP326" s="7" t="s">
        <v>723</v>
      </c>
      <c r="OTQ326" s="7" t="s">
        <v>723</v>
      </c>
      <c r="OTR326" s="7" t="s">
        <v>723</v>
      </c>
      <c r="OTS326" s="7" t="s">
        <v>723</v>
      </c>
      <c r="OTT326" s="7" t="s">
        <v>723</v>
      </c>
      <c r="OTU326" s="7" t="s">
        <v>723</v>
      </c>
      <c r="OTV326" s="7" t="s">
        <v>723</v>
      </c>
      <c r="OTW326" s="7" t="s">
        <v>723</v>
      </c>
      <c r="OTX326" s="7" t="s">
        <v>723</v>
      </c>
      <c r="OTY326" s="7" t="s">
        <v>723</v>
      </c>
      <c r="OTZ326" s="7" t="s">
        <v>723</v>
      </c>
      <c r="OUA326" s="7" t="s">
        <v>723</v>
      </c>
      <c r="OUB326" s="7" t="s">
        <v>723</v>
      </c>
      <c r="OUC326" s="7" t="s">
        <v>723</v>
      </c>
      <c r="OUD326" s="7" t="s">
        <v>723</v>
      </c>
      <c r="OUE326" s="7" t="s">
        <v>723</v>
      </c>
      <c r="OUF326" s="7" t="s">
        <v>723</v>
      </c>
      <c r="OUG326" s="7" t="s">
        <v>723</v>
      </c>
      <c r="OUH326" s="7" t="s">
        <v>723</v>
      </c>
      <c r="OUI326" s="7" t="s">
        <v>723</v>
      </c>
      <c r="OUJ326" s="7" t="s">
        <v>723</v>
      </c>
      <c r="OUK326" s="7" t="s">
        <v>723</v>
      </c>
      <c r="OUL326" s="7" t="s">
        <v>723</v>
      </c>
      <c r="OUM326" s="7" t="s">
        <v>723</v>
      </c>
      <c r="OUN326" s="7" t="s">
        <v>723</v>
      </c>
      <c r="OUO326" s="7" t="s">
        <v>723</v>
      </c>
      <c r="OUP326" s="7" t="s">
        <v>723</v>
      </c>
      <c r="OUQ326" s="7" t="s">
        <v>723</v>
      </c>
      <c r="OUR326" s="7" t="s">
        <v>723</v>
      </c>
      <c r="OUS326" s="7" t="s">
        <v>723</v>
      </c>
      <c r="OUT326" s="7" t="s">
        <v>723</v>
      </c>
      <c r="OUU326" s="7" t="s">
        <v>723</v>
      </c>
      <c r="OUV326" s="7" t="s">
        <v>723</v>
      </c>
      <c r="OUW326" s="7" t="s">
        <v>723</v>
      </c>
      <c r="OUX326" s="7" t="s">
        <v>723</v>
      </c>
      <c r="OUY326" s="7" t="s">
        <v>723</v>
      </c>
      <c r="OUZ326" s="7" t="s">
        <v>723</v>
      </c>
      <c r="OVA326" s="7" t="s">
        <v>723</v>
      </c>
      <c r="OVB326" s="7" t="s">
        <v>723</v>
      </c>
      <c r="OVC326" s="7" t="s">
        <v>723</v>
      </c>
      <c r="OVD326" s="7" t="s">
        <v>723</v>
      </c>
      <c r="OVE326" s="7" t="s">
        <v>723</v>
      </c>
      <c r="OVF326" s="7" t="s">
        <v>723</v>
      </c>
      <c r="OVG326" s="7" t="s">
        <v>723</v>
      </c>
      <c r="OVH326" s="7" t="s">
        <v>723</v>
      </c>
      <c r="OVI326" s="7" t="s">
        <v>723</v>
      </c>
      <c r="OVJ326" s="7" t="s">
        <v>723</v>
      </c>
      <c r="OVK326" s="7" t="s">
        <v>723</v>
      </c>
      <c r="OVL326" s="7" t="s">
        <v>723</v>
      </c>
      <c r="OVM326" s="7" t="s">
        <v>723</v>
      </c>
      <c r="OVN326" s="7" t="s">
        <v>723</v>
      </c>
      <c r="OVO326" s="7" t="s">
        <v>723</v>
      </c>
      <c r="OVP326" s="7" t="s">
        <v>723</v>
      </c>
      <c r="OVQ326" s="7" t="s">
        <v>723</v>
      </c>
      <c r="OVR326" s="7" t="s">
        <v>723</v>
      </c>
      <c r="OVS326" s="7" t="s">
        <v>723</v>
      </c>
      <c r="OVT326" s="7" t="s">
        <v>723</v>
      </c>
      <c r="OVU326" s="7" t="s">
        <v>723</v>
      </c>
      <c r="OVV326" s="7" t="s">
        <v>723</v>
      </c>
      <c r="OVW326" s="7" t="s">
        <v>723</v>
      </c>
      <c r="OVX326" s="7" t="s">
        <v>723</v>
      </c>
      <c r="OVY326" s="7" t="s">
        <v>723</v>
      </c>
      <c r="OVZ326" s="7" t="s">
        <v>723</v>
      </c>
      <c r="OWA326" s="7" t="s">
        <v>723</v>
      </c>
      <c r="OWB326" s="7" t="s">
        <v>723</v>
      </c>
      <c r="OWC326" s="7" t="s">
        <v>723</v>
      </c>
      <c r="OWD326" s="7" t="s">
        <v>723</v>
      </c>
      <c r="OWE326" s="7" t="s">
        <v>723</v>
      </c>
      <c r="OWF326" s="7" t="s">
        <v>723</v>
      </c>
      <c r="OWG326" s="7" t="s">
        <v>723</v>
      </c>
      <c r="OWH326" s="7" t="s">
        <v>723</v>
      </c>
      <c r="OWI326" s="7" t="s">
        <v>723</v>
      </c>
      <c r="OWJ326" s="7" t="s">
        <v>723</v>
      </c>
      <c r="OWK326" s="7" t="s">
        <v>723</v>
      </c>
      <c r="OWL326" s="7" t="s">
        <v>723</v>
      </c>
      <c r="OWM326" s="7" t="s">
        <v>723</v>
      </c>
      <c r="OWN326" s="7" t="s">
        <v>723</v>
      </c>
      <c r="OWO326" s="7" t="s">
        <v>723</v>
      </c>
      <c r="OWP326" s="7" t="s">
        <v>723</v>
      </c>
      <c r="OWQ326" s="7" t="s">
        <v>723</v>
      </c>
      <c r="OWR326" s="7" t="s">
        <v>723</v>
      </c>
      <c r="OWS326" s="7" t="s">
        <v>723</v>
      </c>
      <c r="OWT326" s="7" t="s">
        <v>723</v>
      </c>
      <c r="OWU326" s="7" t="s">
        <v>723</v>
      </c>
      <c r="OWV326" s="7" t="s">
        <v>723</v>
      </c>
      <c r="OWW326" s="7" t="s">
        <v>723</v>
      </c>
      <c r="OWX326" s="7" t="s">
        <v>723</v>
      </c>
      <c r="OWY326" s="7" t="s">
        <v>723</v>
      </c>
      <c r="OWZ326" s="7" t="s">
        <v>723</v>
      </c>
      <c r="OXA326" s="7" t="s">
        <v>723</v>
      </c>
      <c r="OXB326" s="7" t="s">
        <v>723</v>
      </c>
      <c r="OXC326" s="7" t="s">
        <v>723</v>
      </c>
      <c r="OXD326" s="7" t="s">
        <v>723</v>
      </c>
      <c r="OXE326" s="7" t="s">
        <v>723</v>
      </c>
      <c r="OXF326" s="7" t="s">
        <v>723</v>
      </c>
      <c r="OXG326" s="7" t="s">
        <v>723</v>
      </c>
      <c r="OXH326" s="7" t="s">
        <v>723</v>
      </c>
      <c r="OXI326" s="7" t="s">
        <v>723</v>
      </c>
      <c r="OXJ326" s="7" t="s">
        <v>723</v>
      </c>
      <c r="OXK326" s="7" t="s">
        <v>723</v>
      </c>
      <c r="OXL326" s="7" t="s">
        <v>723</v>
      </c>
      <c r="OXM326" s="7" t="s">
        <v>723</v>
      </c>
      <c r="OXN326" s="7" t="s">
        <v>723</v>
      </c>
      <c r="OXO326" s="7" t="s">
        <v>723</v>
      </c>
      <c r="OXP326" s="7" t="s">
        <v>723</v>
      </c>
      <c r="OXQ326" s="7" t="s">
        <v>723</v>
      </c>
      <c r="OXR326" s="7" t="s">
        <v>723</v>
      </c>
      <c r="OXS326" s="7" t="s">
        <v>723</v>
      </c>
      <c r="OXT326" s="7" t="s">
        <v>723</v>
      </c>
      <c r="OXU326" s="7" t="s">
        <v>723</v>
      </c>
      <c r="OXV326" s="7" t="s">
        <v>723</v>
      </c>
      <c r="OXW326" s="7" t="s">
        <v>723</v>
      </c>
      <c r="OXX326" s="7" t="s">
        <v>723</v>
      </c>
      <c r="OXY326" s="7" t="s">
        <v>723</v>
      </c>
      <c r="OXZ326" s="7" t="s">
        <v>723</v>
      </c>
      <c r="OYA326" s="7" t="s">
        <v>723</v>
      </c>
      <c r="OYB326" s="7" t="s">
        <v>723</v>
      </c>
      <c r="OYC326" s="7" t="s">
        <v>723</v>
      </c>
      <c r="OYD326" s="7" t="s">
        <v>723</v>
      </c>
      <c r="OYE326" s="7" t="s">
        <v>723</v>
      </c>
      <c r="OYF326" s="7" t="s">
        <v>723</v>
      </c>
      <c r="OYG326" s="7" t="s">
        <v>723</v>
      </c>
      <c r="OYH326" s="7" t="s">
        <v>723</v>
      </c>
      <c r="OYI326" s="7" t="s">
        <v>723</v>
      </c>
      <c r="OYJ326" s="7" t="s">
        <v>723</v>
      </c>
      <c r="OYK326" s="7" t="s">
        <v>723</v>
      </c>
      <c r="OYL326" s="7" t="s">
        <v>723</v>
      </c>
      <c r="OYM326" s="7" t="s">
        <v>723</v>
      </c>
      <c r="OYN326" s="7" t="s">
        <v>723</v>
      </c>
      <c r="OYO326" s="7" t="s">
        <v>723</v>
      </c>
      <c r="OYP326" s="7" t="s">
        <v>723</v>
      </c>
      <c r="OYQ326" s="7" t="s">
        <v>723</v>
      </c>
      <c r="OYR326" s="7" t="s">
        <v>723</v>
      </c>
      <c r="OYS326" s="7" t="s">
        <v>723</v>
      </c>
      <c r="OYT326" s="7" t="s">
        <v>723</v>
      </c>
      <c r="OYU326" s="7" t="s">
        <v>723</v>
      </c>
      <c r="OYV326" s="7" t="s">
        <v>723</v>
      </c>
      <c r="OYW326" s="7" t="s">
        <v>723</v>
      </c>
      <c r="OYX326" s="7" t="s">
        <v>723</v>
      </c>
      <c r="OYY326" s="7" t="s">
        <v>723</v>
      </c>
      <c r="OYZ326" s="7" t="s">
        <v>723</v>
      </c>
      <c r="OZA326" s="7" t="s">
        <v>723</v>
      </c>
      <c r="OZB326" s="7" t="s">
        <v>723</v>
      </c>
      <c r="OZC326" s="7" t="s">
        <v>723</v>
      </c>
      <c r="OZD326" s="7" t="s">
        <v>723</v>
      </c>
      <c r="OZE326" s="7" t="s">
        <v>723</v>
      </c>
      <c r="OZF326" s="7" t="s">
        <v>723</v>
      </c>
      <c r="OZG326" s="7" t="s">
        <v>723</v>
      </c>
      <c r="OZH326" s="7" t="s">
        <v>723</v>
      </c>
      <c r="OZI326" s="7" t="s">
        <v>723</v>
      </c>
      <c r="OZJ326" s="7" t="s">
        <v>723</v>
      </c>
      <c r="OZK326" s="7" t="s">
        <v>723</v>
      </c>
      <c r="OZL326" s="7" t="s">
        <v>723</v>
      </c>
      <c r="OZM326" s="7" t="s">
        <v>723</v>
      </c>
      <c r="OZN326" s="7" t="s">
        <v>723</v>
      </c>
      <c r="OZO326" s="7" t="s">
        <v>723</v>
      </c>
      <c r="OZP326" s="7" t="s">
        <v>723</v>
      </c>
      <c r="OZQ326" s="7" t="s">
        <v>723</v>
      </c>
      <c r="OZR326" s="7" t="s">
        <v>723</v>
      </c>
      <c r="OZS326" s="7" t="s">
        <v>723</v>
      </c>
      <c r="OZT326" s="7" t="s">
        <v>723</v>
      </c>
      <c r="OZU326" s="7" t="s">
        <v>723</v>
      </c>
      <c r="OZV326" s="7" t="s">
        <v>723</v>
      </c>
      <c r="OZW326" s="7" t="s">
        <v>723</v>
      </c>
      <c r="OZX326" s="7" t="s">
        <v>723</v>
      </c>
      <c r="OZY326" s="7" t="s">
        <v>723</v>
      </c>
      <c r="OZZ326" s="7" t="s">
        <v>723</v>
      </c>
      <c r="PAA326" s="7" t="s">
        <v>723</v>
      </c>
      <c r="PAB326" s="7" t="s">
        <v>723</v>
      </c>
      <c r="PAC326" s="7" t="s">
        <v>723</v>
      </c>
      <c r="PAD326" s="7" t="s">
        <v>723</v>
      </c>
      <c r="PAE326" s="7" t="s">
        <v>723</v>
      </c>
      <c r="PAF326" s="7" t="s">
        <v>723</v>
      </c>
      <c r="PAG326" s="7" t="s">
        <v>723</v>
      </c>
      <c r="PAH326" s="7" t="s">
        <v>723</v>
      </c>
      <c r="PAI326" s="7" t="s">
        <v>723</v>
      </c>
      <c r="PAJ326" s="7" t="s">
        <v>723</v>
      </c>
      <c r="PAK326" s="7" t="s">
        <v>723</v>
      </c>
      <c r="PAL326" s="7" t="s">
        <v>723</v>
      </c>
      <c r="PAM326" s="7" t="s">
        <v>723</v>
      </c>
      <c r="PAN326" s="7" t="s">
        <v>723</v>
      </c>
      <c r="PAO326" s="7" t="s">
        <v>723</v>
      </c>
      <c r="PAP326" s="7" t="s">
        <v>723</v>
      </c>
      <c r="PAQ326" s="7" t="s">
        <v>723</v>
      </c>
      <c r="PAR326" s="7" t="s">
        <v>723</v>
      </c>
      <c r="PAS326" s="7" t="s">
        <v>723</v>
      </c>
      <c r="PAT326" s="7" t="s">
        <v>723</v>
      </c>
      <c r="PAU326" s="7" t="s">
        <v>723</v>
      </c>
      <c r="PAV326" s="7" t="s">
        <v>723</v>
      </c>
      <c r="PAW326" s="7" t="s">
        <v>723</v>
      </c>
      <c r="PAX326" s="7" t="s">
        <v>723</v>
      </c>
      <c r="PAY326" s="7" t="s">
        <v>723</v>
      </c>
      <c r="PAZ326" s="7" t="s">
        <v>723</v>
      </c>
      <c r="PBA326" s="7" t="s">
        <v>723</v>
      </c>
      <c r="PBB326" s="7" t="s">
        <v>723</v>
      </c>
      <c r="PBC326" s="7" t="s">
        <v>723</v>
      </c>
      <c r="PBD326" s="7" t="s">
        <v>723</v>
      </c>
      <c r="PBE326" s="7" t="s">
        <v>723</v>
      </c>
      <c r="PBF326" s="7" t="s">
        <v>723</v>
      </c>
      <c r="PBG326" s="7" t="s">
        <v>723</v>
      </c>
      <c r="PBH326" s="7" t="s">
        <v>723</v>
      </c>
      <c r="PBI326" s="7" t="s">
        <v>723</v>
      </c>
      <c r="PBJ326" s="7" t="s">
        <v>723</v>
      </c>
      <c r="PBK326" s="7" t="s">
        <v>723</v>
      </c>
      <c r="PBL326" s="7" t="s">
        <v>723</v>
      </c>
      <c r="PBM326" s="7" t="s">
        <v>723</v>
      </c>
      <c r="PBN326" s="7" t="s">
        <v>723</v>
      </c>
      <c r="PBO326" s="7" t="s">
        <v>723</v>
      </c>
      <c r="PBP326" s="7" t="s">
        <v>723</v>
      </c>
      <c r="PBQ326" s="7" t="s">
        <v>723</v>
      </c>
      <c r="PBR326" s="7" t="s">
        <v>723</v>
      </c>
      <c r="PBS326" s="7" t="s">
        <v>723</v>
      </c>
      <c r="PBT326" s="7" t="s">
        <v>723</v>
      </c>
      <c r="PBU326" s="7" t="s">
        <v>723</v>
      </c>
      <c r="PBV326" s="7" t="s">
        <v>723</v>
      </c>
      <c r="PBW326" s="7" t="s">
        <v>723</v>
      </c>
      <c r="PBX326" s="7" t="s">
        <v>723</v>
      </c>
      <c r="PBY326" s="7" t="s">
        <v>723</v>
      </c>
      <c r="PBZ326" s="7" t="s">
        <v>723</v>
      </c>
      <c r="PCA326" s="7" t="s">
        <v>723</v>
      </c>
      <c r="PCB326" s="7" t="s">
        <v>723</v>
      </c>
      <c r="PCC326" s="7" t="s">
        <v>723</v>
      </c>
      <c r="PCD326" s="7" t="s">
        <v>723</v>
      </c>
      <c r="PCE326" s="7" t="s">
        <v>723</v>
      </c>
      <c r="PCF326" s="7" t="s">
        <v>723</v>
      </c>
      <c r="PCG326" s="7" t="s">
        <v>723</v>
      </c>
      <c r="PCH326" s="7" t="s">
        <v>723</v>
      </c>
      <c r="PCI326" s="7" t="s">
        <v>723</v>
      </c>
      <c r="PCJ326" s="7" t="s">
        <v>723</v>
      </c>
      <c r="PCK326" s="7" t="s">
        <v>723</v>
      </c>
      <c r="PCL326" s="7" t="s">
        <v>723</v>
      </c>
      <c r="PCM326" s="7" t="s">
        <v>723</v>
      </c>
      <c r="PCN326" s="7" t="s">
        <v>723</v>
      </c>
      <c r="PCO326" s="7" t="s">
        <v>723</v>
      </c>
      <c r="PCP326" s="7" t="s">
        <v>723</v>
      </c>
      <c r="PCQ326" s="7" t="s">
        <v>723</v>
      </c>
      <c r="PCR326" s="7" t="s">
        <v>723</v>
      </c>
      <c r="PCS326" s="7" t="s">
        <v>723</v>
      </c>
      <c r="PCT326" s="7" t="s">
        <v>723</v>
      </c>
      <c r="PCU326" s="7" t="s">
        <v>723</v>
      </c>
      <c r="PCV326" s="7" t="s">
        <v>723</v>
      </c>
      <c r="PCW326" s="7" t="s">
        <v>723</v>
      </c>
      <c r="PCX326" s="7" t="s">
        <v>723</v>
      </c>
      <c r="PCY326" s="7" t="s">
        <v>723</v>
      </c>
      <c r="PCZ326" s="7" t="s">
        <v>723</v>
      </c>
      <c r="PDA326" s="7" t="s">
        <v>723</v>
      </c>
      <c r="PDB326" s="7" t="s">
        <v>723</v>
      </c>
      <c r="PDC326" s="7" t="s">
        <v>723</v>
      </c>
      <c r="PDD326" s="7" t="s">
        <v>723</v>
      </c>
      <c r="PDE326" s="7" t="s">
        <v>723</v>
      </c>
      <c r="PDF326" s="7" t="s">
        <v>723</v>
      </c>
      <c r="PDG326" s="7" t="s">
        <v>723</v>
      </c>
      <c r="PDH326" s="7" t="s">
        <v>723</v>
      </c>
      <c r="PDI326" s="7" t="s">
        <v>723</v>
      </c>
      <c r="PDJ326" s="7" t="s">
        <v>723</v>
      </c>
      <c r="PDK326" s="7" t="s">
        <v>723</v>
      </c>
      <c r="PDL326" s="7" t="s">
        <v>723</v>
      </c>
      <c r="PDM326" s="7" t="s">
        <v>723</v>
      </c>
      <c r="PDN326" s="7" t="s">
        <v>723</v>
      </c>
      <c r="PDO326" s="7" t="s">
        <v>723</v>
      </c>
      <c r="PDP326" s="7" t="s">
        <v>723</v>
      </c>
      <c r="PDQ326" s="7" t="s">
        <v>723</v>
      </c>
      <c r="PDR326" s="7" t="s">
        <v>723</v>
      </c>
      <c r="PDS326" s="7" t="s">
        <v>723</v>
      </c>
      <c r="PDT326" s="7" t="s">
        <v>723</v>
      </c>
      <c r="PDU326" s="7" t="s">
        <v>723</v>
      </c>
      <c r="PDV326" s="7" t="s">
        <v>723</v>
      </c>
      <c r="PDW326" s="7" t="s">
        <v>723</v>
      </c>
      <c r="PDX326" s="7" t="s">
        <v>723</v>
      </c>
      <c r="PDY326" s="7" t="s">
        <v>723</v>
      </c>
      <c r="PDZ326" s="7" t="s">
        <v>723</v>
      </c>
      <c r="PEA326" s="7" t="s">
        <v>723</v>
      </c>
      <c r="PEB326" s="7" t="s">
        <v>723</v>
      </c>
      <c r="PEC326" s="7" t="s">
        <v>723</v>
      </c>
      <c r="PED326" s="7" t="s">
        <v>723</v>
      </c>
      <c r="PEE326" s="7" t="s">
        <v>723</v>
      </c>
      <c r="PEF326" s="7" t="s">
        <v>723</v>
      </c>
      <c r="PEG326" s="7" t="s">
        <v>723</v>
      </c>
      <c r="PEH326" s="7" t="s">
        <v>723</v>
      </c>
      <c r="PEI326" s="7" t="s">
        <v>723</v>
      </c>
      <c r="PEJ326" s="7" t="s">
        <v>723</v>
      </c>
      <c r="PEK326" s="7" t="s">
        <v>723</v>
      </c>
      <c r="PEL326" s="7" t="s">
        <v>723</v>
      </c>
      <c r="PEM326" s="7" t="s">
        <v>723</v>
      </c>
      <c r="PEN326" s="7" t="s">
        <v>723</v>
      </c>
      <c r="PEO326" s="7" t="s">
        <v>723</v>
      </c>
      <c r="PEP326" s="7" t="s">
        <v>723</v>
      </c>
      <c r="PEQ326" s="7" t="s">
        <v>723</v>
      </c>
      <c r="PER326" s="7" t="s">
        <v>723</v>
      </c>
      <c r="PES326" s="7" t="s">
        <v>723</v>
      </c>
      <c r="PET326" s="7" t="s">
        <v>723</v>
      </c>
      <c r="PEU326" s="7" t="s">
        <v>723</v>
      </c>
      <c r="PEV326" s="7" t="s">
        <v>723</v>
      </c>
      <c r="PEW326" s="7" t="s">
        <v>723</v>
      </c>
      <c r="PEX326" s="7" t="s">
        <v>723</v>
      </c>
      <c r="PEY326" s="7" t="s">
        <v>723</v>
      </c>
      <c r="PEZ326" s="7" t="s">
        <v>723</v>
      </c>
      <c r="PFA326" s="7" t="s">
        <v>723</v>
      </c>
      <c r="PFB326" s="7" t="s">
        <v>723</v>
      </c>
      <c r="PFC326" s="7" t="s">
        <v>723</v>
      </c>
      <c r="PFD326" s="7" t="s">
        <v>723</v>
      </c>
      <c r="PFE326" s="7" t="s">
        <v>723</v>
      </c>
      <c r="PFF326" s="7" t="s">
        <v>723</v>
      </c>
      <c r="PFG326" s="7" t="s">
        <v>723</v>
      </c>
      <c r="PFH326" s="7" t="s">
        <v>723</v>
      </c>
      <c r="PFI326" s="7" t="s">
        <v>723</v>
      </c>
      <c r="PFJ326" s="7" t="s">
        <v>723</v>
      </c>
      <c r="PFK326" s="7" t="s">
        <v>723</v>
      </c>
      <c r="PFL326" s="7" t="s">
        <v>723</v>
      </c>
      <c r="PFM326" s="7" t="s">
        <v>723</v>
      </c>
      <c r="PFN326" s="7" t="s">
        <v>723</v>
      </c>
      <c r="PFO326" s="7" t="s">
        <v>723</v>
      </c>
      <c r="PFP326" s="7" t="s">
        <v>723</v>
      </c>
      <c r="PFQ326" s="7" t="s">
        <v>723</v>
      </c>
      <c r="PFR326" s="7" t="s">
        <v>723</v>
      </c>
      <c r="PFS326" s="7" t="s">
        <v>723</v>
      </c>
      <c r="PFT326" s="7" t="s">
        <v>723</v>
      </c>
      <c r="PFU326" s="7" t="s">
        <v>723</v>
      </c>
      <c r="PFV326" s="7" t="s">
        <v>723</v>
      </c>
      <c r="PFW326" s="7" t="s">
        <v>723</v>
      </c>
      <c r="PFX326" s="7" t="s">
        <v>723</v>
      </c>
      <c r="PFY326" s="7" t="s">
        <v>723</v>
      </c>
      <c r="PFZ326" s="7" t="s">
        <v>723</v>
      </c>
      <c r="PGA326" s="7" t="s">
        <v>723</v>
      </c>
      <c r="PGB326" s="7" t="s">
        <v>723</v>
      </c>
      <c r="PGC326" s="7" t="s">
        <v>723</v>
      </c>
      <c r="PGD326" s="7" t="s">
        <v>723</v>
      </c>
      <c r="PGE326" s="7" t="s">
        <v>723</v>
      </c>
      <c r="PGF326" s="7" t="s">
        <v>723</v>
      </c>
      <c r="PGG326" s="7" t="s">
        <v>723</v>
      </c>
      <c r="PGH326" s="7" t="s">
        <v>723</v>
      </c>
      <c r="PGI326" s="7" t="s">
        <v>723</v>
      </c>
      <c r="PGJ326" s="7" t="s">
        <v>723</v>
      </c>
      <c r="PGK326" s="7" t="s">
        <v>723</v>
      </c>
      <c r="PGL326" s="7" t="s">
        <v>723</v>
      </c>
      <c r="PGM326" s="7" t="s">
        <v>723</v>
      </c>
      <c r="PGN326" s="7" t="s">
        <v>723</v>
      </c>
      <c r="PGO326" s="7" t="s">
        <v>723</v>
      </c>
      <c r="PGP326" s="7" t="s">
        <v>723</v>
      </c>
      <c r="PGQ326" s="7" t="s">
        <v>723</v>
      </c>
      <c r="PGR326" s="7" t="s">
        <v>723</v>
      </c>
      <c r="PGS326" s="7" t="s">
        <v>723</v>
      </c>
      <c r="PGT326" s="7" t="s">
        <v>723</v>
      </c>
      <c r="PGU326" s="7" t="s">
        <v>723</v>
      </c>
      <c r="PGV326" s="7" t="s">
        <v>723</v>
      </c>
      <c r="PGW326" s="7" t="s">
        <v>723</v>
      </c>
      <c r="PGX326" s="7" t="s">
        <v>723</v>
      </c>
      <c r="PGY326" s="7" t="s">
        <v>723</v>
      </c>
      <c r="PGZ326" s="7" t="s">
        <v>723</v>
      </c>
      <c r="PHA326" s="7" t="s">
        <v>723</v>
      </c>
      <c r="PHB326" s="7" t="s">
        <v>723</v>
      </c>
      <c r="PHC326" s="7" t="s">
        <v>723</v>
      </c>
      <c r="PHD326" s="7" t="s">
        <v>723</v>
      </c>
      <c r="PHE326" s="7" t="s">
        <v>723</v>
      </c>
      <c r="PHF326" s="7" t="s">
        <v>723</v>
      </c>
      <c r="PHG326" s="7" t="s">
        <v>723</v>
      </c>
      <c r="PHH326" s="7" t="s">
        <v>723</v>
      </c>
      <c r="PHI326" s="7" t="s">
        <v>723</v>
      </c>
      <c r="PHJ326" s="7" t="s">
        <v>723</v>
      </c>
      <c r="PHK326" s="7" t="s">
        <v>723</v>
      </c>
      <c r="PHL326" s="7" t="s">
        <v>723</v>
      </c>
      <c r="PHM326" s="7" t="s">
        <v>723</v>
      </c>
      <c r="PHN326" s="7" t="s">
        <v>723</v>
      </c>
      <c r="PHO326" s="7" t="s">
        <v>723</v>
      </c>
      <c r="PHP326" s="7" t="s">
        <v>723</v>
      </c>
      <c r="PHQ326" s="7" t="s">
        <v>723</v>
      </c>
      <c r="PHR326" s="7" t="s">
        <v>723</v>
      </c>
      <c r="PHS326" s="7" t="s">
        <v>723</v>
      </c>
      <c r="PHT326" s="7" t="s">
        <v>723</v>
      </c>
      <c r="PHU326" s="7" t="s">
        <v>723</v>
      </c>
      <c r="PHV326" s="7" t="s">
        <v>723</v>
      </c>
      <c r="PHW326" s="7" t="s">
        <v>723</v>
      </c>
      <c r="PHX326" s="7" t="s">
        <v>723</v>
      </c>
      <c r="PHY326" s="7" t="s">
        <v>723</v>
      </c>
      <c r="PHZ326" s="7" t="s">
        <v>723</v>
      </c>
      <c r="PIA326" s="7" t="s">
        <v>723</v>
      </c>
      <c r="PIB326" s="7" t="s">
        <v>723</v>
      </c>
      <c r="PIC326" s="7" t="s">
        <v>723</v>
      </c>
      <c r="PID326" s="7" t="s">
        <v>723</v>
      </c>
      <c r="PIE326" s="7" t="s">
        <v>723</v>
      </c>
      <c r="PIF326" s="7" t="s">
        <v>723</v>
      </c>
      <c r="PIG326" s="7" t="s">
        <v>723</v>
      </c>
      <c r="PIH326" s="7" t="s">
        <v>723</v>
      </c>
      <c r="PII326" s="7" t="s">
        <v>723</v>
      </c>
      <c r="PIJ326" s="7" t="s">
        <v>723</v>
      </c>
      <c r="PIK326" s="7" t="s">
        <v>723</v>
      </c>
      <c r="PIL326" s="7" t="s">
        <v>723</v>
      </c>
      <c r="PIM326" s="7" t="s">
        <v>723</v>
      </c>
      <c r="PIN326" s="7" t="s">
        <v>723</v>
      </c>
      <c r="PIO326" s="7" t="s">
        <v>723</v>
      </c>
      <c r="PIP326" s="7" t="s">
        <v>723</v>
      </c>
      <c r="PIQ326" s="7" t="s">
        <v>723</v>
      </c>
      <c r="PIR326" s="7" t="s">
        <v>723</v>
      </c>
      <c r="PIS326" s="7" t="s">
        <v>723</v>
      </c>
      <c r="PIT326" s="7" t="s">
        <v>723</v>
      </c>
      <c r="PIU326" s="7" t="s">
        <v>723</v>
      </c>
      <c r="PIV326" s="7" t="s">
        <v>723</v>
      </c>
      <c r="PIW326" s="7" t="s">
        <v>723</v>
      </c>
      <c r="PIX326" s="7" t="s">
        <v>723</v>
      </c>
      <c r="PIY326" s="7" t="s">
        <v>723</v>
      </c>
      <c r="PIZ326" s="7" t="s">
        <v>723</v>
      </c>
      <c r="PJA326" s="7" t="s">
        <v>723</v>
      </c>
      <c r="PJB326" s="7" t="s">
        <v>723</v>
      </c>
      <c r="PJC326" s="7" t="s">
        <v>723</v>
      </c>
      <c r="PJD326" s="7" t="s">
        <v>723</v>
      </c>
      <c r="PJE326" s="7" t="s">
        <v>723</v>
      </c>
      <c r="PJF326" s="7" t="s">
        <v>723</v>
      </c>
      <c r="PJG326" s="7" t="s">
        <v>723</v>
      </c>
      <c r="PJH326" s="7" t="s">
        <v>723</v>
      </c>
      <c r="PJI326" s="7" t="s">
        <v>723</v>
      </c>
      <c r="PJJ326" s="7" t="s">
        <v>723</v>
      </c>
      <c r="PJK326" s="7" t="s">
        <v>723</v>
      </c>
      <c r="PJL326" s="7" t="s">
        <v>723</v>
      </c>
      <c r="PJM326" s="7" t="s">
        <v>723</v>
      </c>
      <c r="PJN326" s="7" t="s">
        <v>723</v>
      </c>
      <c r="PJO326" s="7" t="s">
        <v>723</v>
      </c>
      <c r="PJP326" s="7" t="s">
        <v>723</v>
      </c>
      <c r="PJQ326" s="7" t="s">
        <v>723</v>
      </c>
      <c r="PJR326" s="7" t="s">
        <v>723</v>
      </c>
      <c r="PJS326" s="7" t="s">
        <v>723</v>
      </c>
      <c r="PJT326" s="7" t="s">
        <v>723</v>
      </c>
      <c r="PJU326" s="7" t="s">
        <v>723</v>
      </c>
      <c r="PJV326" s="7" t="s">
        <v>723</v>
      </c>
      <c r="PJW326" s="7" t="s">
        <v>723</v>
      </c>
      <c r="PJX326" s="7" t="s">
        <v>723</v>
      </c>
      <c r="PJY326" s="7" t="s">
        <v>723</v>
      </c>
      <c r="PJZ326" s="7" t="s">
        <v>723</v>
      </c>
      <c r="PKA326" s="7" t="s">
        <v>723</v>
      </c>
      <c r="PKB326" s="7" t="s">
        <v>723</v>
      </c>
      <c r="PKC326" s="7" t="s">
        <v>723</v>
      </c>
      <c r="PKD326" s="7" t="s">
        <v>723</v>
      </c>
      <c r="PKE326" s="7" t="s">
        <v>723</v>
      </c>
      <c r="PKF326" s="7" t="s">
        <v>723</v>
      </c>
      <c r="PKG326" s="7" t="s">
        <v>723</v>
      </c>
      <c r="PKH326" s="7" t="s">
        <v>723</v>
      </c>
      <c r="PKI326" s="7" t="s">
        <v>723</v>
      </c>
      <c r="PKJ326" s="7" t="s">
        <v>723</v>
      </c>
      <c r="PKK326" s="7" t="s">
        <v>723</v>
      </c>
      <c r="PKL326" s="7" t="s">
        <v>723</v>
      </c>
      <c r="PKM326" s="7" t="s">
        <v>723</v>
      </c>
      <c r="PKN326" s="7" t="s">
        <v>723</v>
      </c>
      <c r="PKO326" s="7" t="s">
        <v>723</v>
      </c>
      <c r="PKP326" s="7" t="s">
        <v>723</v>
      </c>
      <c r="PKQ326" s="7" t="s">
        <v>723</v>
      </c>
      <c r="PKR326" s="7" t="s">
        <v>723</v>
      </c>
      <c r="PKS326" s="7" t="s">
        <v>723</v>
      </c>
      <c r="PKT326" s="7" t="s">
        <v>723</v>
      </c>
      <c r="PKU326" s="7" t="s">
        <v>723</v>
      </c>
      <c r="PKV326" s="7" t="s">
        <v>723</v>
      </c>
      <c r="PKW326" s="7" t="s">
        <v>723</v>
      </c>
      <c r="PKX326" s="7" t="s">
        <v>723</v>
      </c>
      <c r="PKY326" s="7" t="s">
        <v>723</v>
      </c>
      <c r="PKZ326" s="7" t="s">
        <v>723</v>
      </c>
      <c r="PLA326" s="7" t="s">
        <v>723</v>
      </c>
      <c r="PLB326" s="7" t="s">
        <v>723</v>
      </c>
      <c r="PLC326" s="7" t="s">
        <v>723</v>
      </c>
      <c r="PLD326" s="7" t="s">
        <v>723</v>
      </c>
      <c r="PLE326" s="7" t="s">
        <v>723</v>
      </c>
      <c r="PLF326" s="7" t="s">
        <v>723</v>
      </c>
      <c r="PLG326" s="7" t="s">
        <v>723</v>
      </c>
      <c r="PLH326" s="7" t="s">
        <v>723</v>
      </c>
      <c r="PLI326" s="7" t="s">
        <v>723</v>
      </c>
      <c r="PLJ326" s="7" t="s">
        <v>723</v>
      </c>
      <c r="PLK326" s="7" t="s">
        <v>723</v>
      </c>
      <c r="PLL326" s="7" t="s">
        <v>723</v>
      </c>
      <c r="PLM326" s="7" t="s">
        <v>723</v>
      </c>
      <c r="PLN326" s="7" t="s">
        <v>723</v>
      </c>
      <c r="PLO326" s="7" t="s">
        <v>723</v>
      </c>
      <c r="PLP326" s="7" t="s">
        <v>723</v>
      </c>
      <c r="PLQ326" s="7" t="s">
        <v>723</v>
      </c>
      <c r="PLR326" s="7" t="s">
        <v>723</v>
      </c>
      <c r="PLS326" s="7" t="s">
        <v>723</v>
      </c>
      <c r="PLT326" s="7" t="s">
        <v>723</v>
      </c>
      <c r="PLU326" s="7" t="s">
        <v>723</v>
      </c>
      <c r="PLV326" s="7" t="s">
        <v>723</v>
      </c>
      <c r="PLW326" s="7" t="s">
        <v>723</v>
      </c>
      <c r="PLX326" s="7" t="s">
        <v>723</v>
      </c>
      <c r="PLY326" s="7" t="s">
        <v>723</v>
      </c>
      <c r="PLZ326" s="7" t="s">
        <v>723</v>
      </c>
      <c r="PMA326" s="7" t="s">
        <v>723</v>
      </c>
      <c r="PMB326" s="7" t="s">
        <v>723</v>
      </c>
      <c r="PMC326" s="7" t="s">
        <v>723</v>
      </c>
      <c r="PMD326" s="7" t="s">
        <v>723</v>
      </c>
      <c r="PME326" s="7" t="s">
        <v>723</v>
      </c>
      <c r="PMF326" s="7" t="s">
        <v>723</v>
      </c>
      <c r="PMG326" s="7" t="s">
        <v>723</v>
      </c>
      <c r="PMH326" s="7" t="s">
        <v>723</v>
      </c>
      <c r="PMI326" s="7" t="s">
        <v>723</v>
      </c>
      <c r="PMJ326" s="7" t="s">
        <v>723</v>
      </c>
      <c r="PMK326" s="7" t="s">
        <v>723</v>
      </c>
      <c r="PML326" s="7" t="s">
        <v>723</v>
      </c>
      <c r="PMM326" s="7" t="s">
        <v>723</v>
      </c>
      <c r="PMN326" s="7" t="s">
        <v>723</v>
      </c>
      <c r="PMO326" s="7" t="s">
        <v>723</v>
      </c>
      <c r="PMP326" s="7" t="s">
        <v>723</v>
      </c>
      <c r="PMQ326" s="7" t="s">
        <v>723</v>
      </c>
      <c r="PMR326" s="7" t="s">
        <v>723</v>
      </c>
      <c r="PMS326" s="7" t="s">
        <v>723</v>
      </c>
      <c r="PMT326" s="7" t="s">
        <v>723</v>
      </c>
      <c r="PMU326" s="7" t="s">
        <v>723</v>
      </c>
      <c r="PMV326" s="7" t="s">
        <v>723</v>
      </c>
      <c r="PMW326" s="7" t="s">
        <v>723</v>
      </c>
      <c r="PMX326" s="7" t="s">
        <v>723</v>
      </c>
      <c r="PMY326" s="7" t="s">
        <v>723</v>
      </c>
      <c r="PMZ326" s="7" t="s">
        <v>723</v>
      </c>
      <c r="PNA326" s="7" t="s">
        <v>723</v>
      </c>
      <c r="PNB326" s="7" t="s">
        <v>723</v>
      </c>
      <c r="PNC326" s="7" t="s">
        <v>723</v>
      </c>
      <c r="PND326" s="7" t="s">
        <v>723</v>
      </c>
      <c r="PNE326" s="7" t="s">
        <v>723</v>
      </c>
      <c r="PNF326" s="7" t="s">
        <v>723</v>
      </c>
      <c r="PNG326" s="7" t="s">
        <v>723</v>
      </c>
      <c r="PNH326" s="7" t="s">
        <v>723</v>
      </c>
      <c r="PNI326" s="7" t="s">
        <v>723</v>
      </c>
      <c r="PNJ326" s="7" t="s">
        <v>723</v>
      </c>
      <c r="PNK326" s="7" t="s">
        <v>723</v>
      </c>
      <c r="PNL326" s="7" t="s">
        <v>723</v>
      </c>
      <c r="PNM326" s="7" t="s">
        <v>723</v>
      </c>
      <c r="PNN326" s="7" t="s">
        <v>723</v>
      </c>
      <c r="PNO326" s="7" t="s">
        <v>723</v>
      </c>
      <c r="PNP326" s="7" t="s">
        <v>723</v>
      </c>
      <c r="PNQ326" s="7" t="s">
        <v>723</v>
      </c>
      <c r="PNR326" s="7" t="s">
        <v>723</v>
      </c>
      <c r="PNS326" s="7" t="s">
        <v>723</v>
      </c>
      <c r="PNT326" s="7" t="s">
        <v>723</v>
      </c>
      <c r="PNU326" s="7" t="s">
        <v>723</v>
      </c>
      <c r="PNV326" s="7" t="s">
        <v>723</v>
      </c>
      <c r="PNW326" s="7" t="s">
        <v>723</v>
      </c>
      <c r="PNX326" s="7" t="s">
        <v>723</v>
      </c>
      <c r="PNY326" s="7" t="s">
        <v>723</v>
      </c>
      <c r="PNZ326" s="7" t="s">
        <v>723</v>
      </c>
      <c r="POA326" s="7" t="s">
        <v>723</v>
      </c>
      <c r="POB326" s="7" t="s">
        <v>723</v>
      </c>
      <c r="POC326" s="7" t="s">
        <v>723</v>
      </c>
      <c r="POD326" s="7" t="s">
        <v>723</v>
      </c>
      <c r="POE326" s="7" t="s">
        <v>723</v>
      </c>
      <c r="POF326" s="7" t="s">
        <v>723</v>
      </c>
      <c r="POG326" s="7" t="s">
        <v>723</v>
      </c>
      <c r="POH326" s="7" t="s">
        <v>723</v>
      </c>
      <c r="POI326" s="7" t="s">
        <v>723</v>
      </c>
      <c r="POJ326" s="7" t="s">
        <v>723</v>
      </c>
      <c r="POK326" s="7" t="s">
        <v>723</v>
      </c>
      <c r="POL326" s="7" t="s">
        <v>723</v>
      </c>
      <c r="POM326" s="7" t="s">
        <v>723</v>
      </c>
      <c r="PON326" s="7" t="s">
        <v>723</v>
      </c>
      <c r="POO326" s="7" t="s">
        <v>723</v>
      </c>
      <c r="POP326" s="7" t="s">
        <v>723</v>
      </c>
      <c r="POQ326" s="7" t="s">
        <v>723</v>
      </c>
      <c r="POR326" s="7" t="s">
        <v>723</v>
      </c>
      <c r="POS326" s="7" t="s">
        <v>723</v>
      </c>
      <c r="POT326" s="7" t="s">
        <v>723</v>
      </c>
      <c r="POU326" s="7" t="s">
        <v>723</v>
      </c>
      <c r="POV326" s="7" t="s">
        <v>723</v>
      </c>
      <c r="POW326" s="7" t="s">
        <v>723</v>
      </c>
      <c r="POX326" s="7" t="s">
        <v>723</v>
      </c>
      <c r="POY326" s="7" t="s">
        <v>723</v>
      </c>
      <c r="POZ326" s="7" t="s">
        <v>723</v>
      </c>
      <c r="PPA326" s="7" t="s">
        <v>723</v>
      </c>
      <c r="PPB326" s="7" t="s">
        <v>723</v>
      </c>
      <c r="PPC326" s="7" t="s">
        <v>723</v>
      </c>
      <c r="PPD326" s="7" t="s">
        <v>723</v>
      </c>
      <c r="PPE326" s="7" t="s">
        <v>723</v>
      </c>
      <c r="PPF326" s="7" t="s">
        <v>723</v>
      </c>
      <c r="PPG326" s="7" t="s">
        <v>723</v>
      </c>
      <c r="PPH326" s="7" t="s">
        <v>723</v>
      </c>
      <c r="PPI326" s="7" t="s">
        <v>723</v>
      </c>
      <c r="PPJ326" s="7" t="s">
        <v>723</v>
      </c>
      <c r="PPK326" s="7" t="s">
        <v>723</v>
      </c>
      <c r="PPL326" s="7" t="s">
        <v>723</v>
      </c>
      <c r="PPM326" s="7" t="s">
        <v>723</v>
      </c>
      <c r="PPN326" s="7" t="s">
        <v>723</v>
      </c>
      <c r="PPO326" s="7" t="s">
        <v>723</v>
      </c>
      <c r="PPP326" s="7" t="s">
        <v>723</v>
      </c>
      <c r="PPQ326" s="7" t="s">
        <v>723</v>
      </c>
      <c r="PPR326" s="7" t="s">
        <v>723</v>
      </c>
      <c r="PPS326" s="7" t="s">
        <v>723</v>
      </c>
      <c r="PPT326" s="7" t="s">
        <v>723</v>
      </c>
      <c r="PPU326" s="7" t="s">
        <v>723</v>
      </c>
      <c r="PPV326" s="7" t="s">
        <v>723</v>
      </c>
      <c r="PPW326" s="7" t="s">
        <v>723</v>
      </c>
      <c r="PPX326" s="7" t="s">
        <v>723</v>
      </c>
      <c r="PPY326" s="7" t="s">
        <v>723</v>
      </c>
      <c r="PPZ326" s="7" t="s">
        <v>723</v>
      </c>
      <c r="PQA326" s="7" t="s">
        <v>723</v>
      </c>
      <c r="PQB326" s="7" t="s">
        <v>723</v>
      </c>
      <c r="PQC326" s="7" t="s">
        <v>723</v>
      </c>
      <c r="PQD326" s="7" t="s">
        <v>723</v>
      </c>
      <c r="PQE326" s="7" t="s">
        <v>723</v>
      </c>
      <c r="PQF326" s="7" t="s">
        <v>723</v>
      </c>
      <c r="PQG326" s="7" t="s">
        <v>723</v>
      </c>
      <c r="PQH326" s="7" t="s">
        <v>723</v>
      </c>
      <c r="PQI326" s="7" t="s">
        <v>723</v>
      </c>
      <c r="PQJ326" s="7" t="s">
        <v>723</v>
      </c>
      <c r="PQK326" s="7" t="s">
        <v>723</v>
      </c>
      <c r="PQL326" s="7" t="s">
        <v>723</v>
      </c>
      <c r="PQM326" s="7" t="s">
        <v>723</v>
      </c>
      <c r="PQN326" s="7" t="s">
        <v>723</v>
      </c>
      <c r="PQO326" s="7" t="s">
        <v>723</v>
      </c>
      <c r="PQP326" s="7" t="s">
        <v>723</v>
      </c>
      <c r="PQQ326" s="7" t="s">
        <v>723</v>
      </c>
      <c r="PQR326" s="7" t="s">
        <v>723</v>
      </c>
      <c r="PQS326" s="7" t="s">
        <v>723</v>
      </c>
      <c r="PQT326" s="7" t="s">
        <v>723</v>
      </c>
      <c r="PQU326" s="7" t="s">
        <v>723</v>
      </c>
      <c r="PQV326" s="7" t="s">
        <v>723</v>
      </c>
      <c r="PQW326" s="7" t="s">
        <v>723</v>
      </c>
      <c r="PQX326" s="7" t="s">
        <v>723</v>
      </c>
      <c r="PQY326" s="7" t="s">
        <v>723</v>
      </c>
      <c r="PQZ326" s="7" t="s">
        <v>723</v>
      </c>
      <c r="PRA326" s="7" t="s">
        <v>723</v>
      </c>
      <c r="PRB326" s="7" t="s">
        <v>723</v>
      </c>
      <c r="PRC326" s="7" t="s">
        <v>723</v>
      </c>
      <c r="PRD326" s="7" t="s">
        <v>723</v>
      </c>
      <c r="PRE326" s="7" t="s">
        <v>723</v>
      </c>
      <c r="PRF326" s="7" t="s">
        <v>723</v>
      </c>
      <c r="PRG326" s="7" t="s">
        <v>723</v>
      </c>
      <c r="PRH326" s="7" t="s">
        <v>723</v>
      </c>
      <c r="PRI326" s="7" t="s">
        <v>723</v>
      </c>
      <c r="PRJ326" s="7" t="s">
        <v>723</v>
      </c>
      <c r="PRK326" s="7" t="s">
        <v>723</v>
      </c>
      <c r="PRL326" s="7" t="s">
        <v>723</v>
      </c>
      <c r="PRM326" s="7" t="s">
        <v>723</v>
      </c>
      <c r="PRN326" s="7" t="s">
        <v>723</v>
      </c>
      <c r="PRO326" s="7" t="s">
        <v>723</v>
      </c>
      <c r="PRP326" s="7" t="s">
        <v>723</v>
      </c>
      <c r="PRQ326" s="7" t="s">
        <v>723</v>
      </c>
      <c r="PRR326" s="7" t="s">
        <v>723</v>
      </c>
      <c r="PRS326" s="7" t="s">
        <v>723</v>
      </c>
      <c r="PRT326" s="7" t="s">
        <v>723</v>
      </c>
      <c r="PRU326" s="7" t="s">
        <v>723</v>
      </c>
      <c r="PRV326" s="7" t="s">
        <v>723</v>
      </c>
      <c r="PRW326" s="7" t="s">
        <v>723</v>
      </c>
      <c r="PRX326" s="7" t="s">
        <v>723</v>
      </c>
      <c r="PRY326" s="7" t="s">
        <v>723</v>
      </c>
      <c r="PRZ326" s="7" t="s">
        <v>723</v>
      </c>
      <c r="PSA326" s="7" t="s">
        <v>723</v>
      </c>
      <c r="PSB326" s="7" t="s">
        <v>723</v>
      </c>
      <c r="PSC326" s="7" t="s">
        <v>723</v>
      </c>
      <c r="PSD326" s="7" t="s">
        <v>723</v>
      </c>
      <c r="PSE326" s="7" t="s">
        <v>723</v>
      </c>
      <c r="PSF326" s="7" t="s">
        <v>723</v>
      </c>
      <c r="PSG326" s="7" t="s">
        <v>723</v>
      </c>
      <c r="PSH326" s="7" t="s">
        <v>723</v>
      </c>
      <c r="PSI326" s="7" t="s">
        <v>723</v>
      </c>
      <c r="PSJ326" s="7" t="s">
        <v>723</v>
      </c>
      <c r="PSK326" s="7" t="s">
        <v>723</v>
      </c>
      <c r="PSL326" s="7" t="s">
        <v>723</v>
      </c>
      <c r="PSM326" s="7" t="s">
        <v>723</v>
      </c>
      <c r="PSN326" s="7" t="s">
        <v>723</v>
      </c>
      <c r="PSO326" s="7" t="s">
        <v>723</v>
      </c>
      <c r="PSP326" s="7" t="s">
        <v>723</v>
      </c>
      <c r="PSQ326" s="7" t="s">
        <v>723</v>
      </c>
      <c r="PSR326" s="7" t="s">
        <v>723</v>
      </c>
      <c r="PSS326" s="7" t="s">
        <v>723</v>
      </c>
      <c r="PST326" s="7" t="s">
        <v>723</v>
      </c>
      <c r="PSU326" s="7" t="s">
        <v>723</v>
      </c>
      <c r="PSV326" s="7" t="s">
        <v>723</v>
      </c>
      <c r="PSW326" s="7" t="s">
        <v>723</v>
      </c>
      <c r="PSX326" s="7" t="s">
        <v>723</v>
      </c>
      <c r="PSY326" s="7" t="s">
        <v>723</v>
      </c>
      <c r="PSZ326" s="7" t="s">
        <v>723</v>
      </c>
      <c r="PTA326" s="7" t="s">
        <v>723</v>
      </c>
      <c r="PTB326" s="7" t="s">
        <v>723</v>
      </c>
      <c r="PTC326" s="7" t="s">
        <v>723</v>
      </c>
      <c r="PTD326" s="7" t="s">
        <v>723</v>
      </c>
      <c r="PTE326" s="7" t="s">
        <v>723</v>
      </c>
      <c r="PTF326" s="7" t="s">
        <v>723</v>
      </c>
      <c r="PTG326" s="7" t="s">
        <v>723</v>
      </c>
      <c r="PTH326" s="7" t="s">
        <v>723</v>
      </c>
      <c r="PTI326" s="7" t="s">
        <v>723</v>
      </c>
      <c r="PTJ326" s="7" t="s">
        <v>723</v>
      </c>
      <c r="PTK326" s="7" t="s">
        <v>723</v>
      </c>
      <c r="PTL326" s="7" t="s">
        <v>723</v>
      </c>
      <c r="PTM326" s="7" t="s">
        <v>723</v>
      </c>
      <c r="PTN326" s="7" t="s">
        <v>723</v>
      </c>
      <c r="PTO326" s="7" t="s">
        <v>723</v>
      </c>
      <c r="PTP326" s="7" t="s">
        <v>723</v>
      </c>
      <c r="PTQ326" s="7" t="s">
        <v>723</v>
      </c>
      <c r="PTR326" s="7" t="s">
        <v>723</v>
      </c>
      <c r="PTS326" s="7" t="s">
        <v>723</v>
      </c>
      <c r="PTT326" s="7" t="s">
        <v>723</v>
      </c>
      <c r="PTU326" s="7" t="s">
        <v>723</v>
      </c>
      <c r="PTV326" s="7" t="s">
        <v>723</v>
      </c>
      <c r="PTW326" s="7" t="s">
        <v>723</v>
      </c>
      <c r="PTX326" s="7" t="s">
        <v>723</v>
      </c>
      <c r="PTY326" s="7" t="s">
        <v>723</v>
      </c>
      <c r="PTZ326" s="7" t="s">
        <v>723</v>
      </c>
      <c r="PUA326" s="7" t="s">
        <v>723</v>
      </c>
      <c r="PUB326" s="7" t="s">
        <v>723</v>
      </c>
      <c r="PUC326" s="7" t="s">
        <v>723</v>
      </c>
      <c r="PUD326" s="7" t="s">
        <v>723</v>
      </c>
      <c r="PUE326" s="7" t="s">
        <v>723</v>
      </c>
      <c r="PUF326" s="7" t="s">
        <v>723</v>
      </c>
      <c r="PUG326" s="7" t="s">
        <v>723</v>
      </c>
      <c r="PUH326" s="7" t="s">
        <v>723</v>
      </c>
      <c r="PUI326" s="7" t="s">
        <v>723</v>
      </c>
      <c r="PUJ326" s="7" t="s">
        <v>723</v>
      </c>
      <c r="PUK326" s="7" t="s">
        <v>723</v>
      </c>
      <c r="PUL326" s="7" t="s">
        <v>723</v>
      </c>
      <c r="PUM326" s="7" t="s">
        <v>723</v>
      </c>
      <c r="PUN326" s="7" t="s">
        <v>723</v>
      </c>
      <c r="PUO326" s="7" t="s">
        <v>723</v>
      </c>
      <c r="PUP326" s="7" t="s">
        <v>723</v>
      </c>
      <c r="PUQ326" s="7" t="s">
        <v>723</v>
      </c>
      <c r="PUR326" s="7" t="s">
        <v>723</v>
      </c>
      <c r="PUS326" s="7" t="s">
        <v>723</v>
      </c>
      <c r="PUT326" s="7" t="s">
        <v>723</v>
      </c>
      <c r="PUU326" s="7" t="s">
        <v>723</v>
      </c>
      <c r="PUV326" s="7" t="s">
        <v>723</v>
      </c>
      <c r="PUW326" s="7" t="s">
        <v>723</v>
      </c>
      <c r="PUX326" s="7" t="s">
        <v>723</v>
      </c>
      <c r="PUY326" s="7" t="s">
        <v>723</v>
      </c>
      <c r="PUZ326" s="7" t="s">
        <v>723</v>
      </c>
      <c r="PVA326" s="7" t="s">
        <v>723</v>
      </c>
      <c r="PVB326" s="7" t="s">
        <v>723</v>
      </c>
      <c r="PVC326" s="7" t="s">
        <v>723</v>
      </c>
      <c r="PVD326" s="7" t="s">
        <v>723</v>
      </c>
      <c r="PVE326" s="7" t="s">
        <v>723</v>
      </c>
      <c r="PVF326" s="7" t="s">
        <v>723</v>
      </c>
      <c r="PVG326" s="7" t="s">
        <v>723</v>
      </c>
      <c r="PVH326" s="7" t="s">
        <v>723</v>
      </c>
      <c r="PVI326" s="7" t="s">
        <v>723</v>
      </c>
      <c r="PVJ326" s="7" t="s">
        <v>723</v>
      </c>
      <c r="PVK326" s="7" t="s">
        <v>723</v>
      </c>
      <c r="PVL326" s="7" t="s">
        <v>723</v>
      </c>
      <c r="PVM326" s="7" t="s">
        <v>723</v>
      </c>
      <c r="PVN326" s="7" t="s">
        <v>723</v>
      </c>
      <c r="PVO326" s="7" t="s">
        <v>723</v>
      </c>
      <c r="PVP326" s="7" t="s">
        <v>723</v>
      </c>
      <c r="PVQ326" s="7" t="s">
        <v>723</v>
      </c>
      <c r="PVR326" s="7" t="s">
        <v>723</v>
      </c>
      <c r="PVS326" s="7" t="s">
        <v>723</v>
      </c>
      <c r="PVT326" s="7" t="s">
        <v>723</v>
      </c>
      <c r="PVU326" s="7" t="s">
        <v>723</v>
      </c>
      <c r="PVV326" s="7" t="s">
        <v>723</v>
      </c>
      <c r="PVW326" s="7" t="s">
        <v>723</v>
      </c>
      <c r="PVX326" s="7" t="s">
        <v>723</v>
      </c>
      <c r="PVY326" s="7" t="s">
        <v>723</v>
      </c>
      <c r="PVZ326" s="7" t="s">
        <v>723</v>
      </c>
      <c r="PWA326" s="7" t="s">
        <v>723</v>
      </c>
      <c r="PWB326" s="7" t="s">
        <v>723</v>
      </c>
      <c r="PWC326" s="7" t="s">
        <v>723</v>
      </c>
      <c r="PWD326" s="7" t="s">
        <v>723</v>
      </c>
      <c r="PWE326" s="7" t="s">
        <v>723</v>
      </c>
      <c r="PWF326" s="7" t="s">
        <v>723</v>
      </c>
      <c r="PWG326" s="7" t="s">
        <v>723</v>
      </c>
      <c r="PWH326" s="7" t="s">
        <v>723</v>
      </c>
      <c r="PWI326" s="7" t="s">
        <v>723</v>
      </c>
      <c r="PWJ326" s="7" t="s">
        <v>723</v>
      </c>
      <c r="PWK326" s="7" t="s">
        <v>723</v>
      </c>
      <c r="PWL326" s="7" t="s">
        <v>723</v>
      </c>
      <c r="PWM326" s="7" t="s">
        <v>723</v>
      </c>
      <c r="PWN326" s="7" t="s">
        <v>723</v>
      </c>
      <c r="PWO326" s="7" t="s">
        <v>723</v>
      </c>
      <c r="PWP326" s="7" t="s">
        <v>723</v>
      </c>
      <c r="PWQ326" s="7" t="s">
        <v>723</v>
      </c>
      <c r="PWR326" s="7" t="s">
        <v>723</v>
      </c>
      <c r="PWS326" s="7" t="s">
        <v>723</v>
      </c>
      <c r="PWT326" s="7" t="s">
        <v>723</v>
      </c>
      <c r="PWU326" s="7" t="s">
        <v>723</v>
      </c>
      <c r="PWV326" s="7" t="s">
        <v>723</v>
      </c>
      <c r="PWW326" s="7" t="s">
        <v>723</v>
      </c>
      <c r="PWX326" s="7" t="s">
        <v>723</v>
      </c>
      <c r="PWY326" s="7" t="s">
        <v>723</v>
      </c>
      <c r="PWZ326" s="7" t="s">
        <v>723</v>
      </c>
      <c r="PXA326" s="7" t="s">
        <v>723</v>
      </c>
      <c r="PXB326" s="7" t="s">
        <v>723</v>
      </c>
      <c r="PXC326" s="7" t="s">
        <v>723</v>
      </c>
      <c r="PXD326" s="7" t="s">
        <v>723</v>
      </c>
      <c r="PXE326" s="7" t="s">
        <v>723</v>
      </c>
      <c r="PXF326" s="7" t="s">
        <v>723</v>
      </c>
      <c r="PXG326" s="7" t="s">
        <v>723</v>
      </c>
      <c r="PXH326" s="7" t="s">
        <v>723</v>
      </c>
      <c r="PXI326" s="7" t="s">
        <v>723</v>
      </c>
      <c r="PXJ326" s="7" t="s">
        <v>723</v>
      </c>
      <c r="PXK326" s="7" t="s">
        <v>723</v>
      </c>
      <c r="PXL326" s="7" t="s">
        <v>723</v>
      </c>
      <c r="PXM326" s="7" t="s">
        <v>723</v>
      </c>
      <c r="PXN326" s="7" t="s">
        <v>723</v>
      </c>
      <c r="PXO326" s="7" t="s">
        <v>723</v>
      </c>
      <c r="PXP326" s="7" t="s">
        <v>723</v>
      </c>
      <c r="PXQ326" s="7" t="s">
        <v>723</v>
      </c>
      <c r="PXR326" s="7" t="s">
        <v>723</v>
      </c>
      <c r="PXS326" s="7" t="s">
        <v>723</v>
      </c>
      <c r="PXT326" s="7" t="s">
        <v>723</v>
      </c>
      <c r="PXU326" s="7" t="s">
        <v>723</v>
      </c>
      <c r="PXV326" s="7" t="s">
        <v>723</v>
      </c>
      <c r="PXW326" s="7" t="s">
        <v>723</v>
      </c>
      <c r="PXX326" s="7" t="s">
        <v>723</v>
      </c>
      <c r="PXY326" s="7" t="s">
        <v>723</v>
      </c>
      <c r="PXZ326" s="7" t="s">
        <v>723</v>
      </c>
      <c r="PYA326" s="7" t="s">
        <v>723</v>
      </c>
      <c r="PYB326" s="7" t="s">
        <v>723</v>
      </c>
      <c r="PYC326" s="7" t="s">
        <v>723</v>
      </c>
      <c r="PYD326" s="7" t="s">
        <v>723</v>
      </c>
      <c r="PYE326" s="7" t="s">
        <v>723</v>
      </c>
      <c r="PYF326" s="7" t="s">
        <v>723</v>
      </c>
      <c r="PYG326" s="7" t="s">
        <v>723</v>
      </c>
      <c r="PYH326" s="7" t="s">
        <v>723</v>
      </c>
      <c r="PYI326" s="7" t="s">
        <v>723</v>
      </c>
      <c r="PYJ326" s="7" t="s">
        <v>723</v>
      </c>
      <c r="PYK326" s="7" t="s">
        <v>723</v>
      </c>
      <c r="PYL326" s="7" t="s">
        <v>723</v>
      </c>
      <c r="PYM326" s="7" t="s">
        <v>723</v>
      </c>
      <c r="PYN326" s="7" t="s">
        <v>723</v>
      </c>
      <c r="PYO326" s="7" t="s">
        <v>723</v>
      </c>
      <c r="PYP326" s="7" t="s">
        <v>723</v>
      </c>
      <c r="PYQ326" s="7" t="s">
        <v>723</v>
      </c>
      <c r="PYR326" s="7" t="s">
        <v>723</v>
      </c>
      <c r="PYS326" s="7" t="s">
        <v>723</v>
      </c>
      <c r="PYT326" s="7" t="s">
        <v>723</v>
      </c>
      <c r="PYU326" s="7" t="s">
        <v>723</v>
      </c>
      <c r="PYV326" s="7" t="s">
        <v>723</v>
      </c>
      <c r="PYW326" s="7" t="s">
        <v>723</v>
      </c>
      <c r="PYX326" s="7" t="s">
        <v>723</v>
      </c>
      <c r="PYY326" s="7" t="s">
        <v>723</v>
      </c>
      <c r="PYZ326" s="7" t="s">
        <v>723</v>
      </c>
      <c r="PZA326" s="7" t="s">
        <v>723</v>
      </c>
      <c r="PZB326" s="7" t="s">
        <v>723</v>
      </c>
      <c r="PZC326" s="7" t="s">
        <v>723</v>
      </c>
      <c r="PZD326" s="7" t="s">
        <v>723</v>
      </c>
      <c r="PZE326" s="7" t="s">
        <v>723</v>
      </c>
      <c r="PZF326" s="7" t="s">
        <v>723</v>
      </c>
      <c r="PZG326" s="7" t="s">
        <v>723</v>
      </c>
      <c r="PZH326" s="7" t="s">
        <v>723</v>
      </c>
      <c r="PZI326" s="7" t="s">
        <v>723</v>
      </c>
      <c r="PZJ326" s="7" t="s">
        <v>723</v>
      </c>
      <c r="PZK326" s="7" t="s">
        <v>723</v>
      </c>
      <c r="PZL326" s="7" t="s">
        <v>723</v>
      </c>
      <c r="PZM326" s="7" t="s">
        <v>723</v>
      </c>
      <c r="PZN326" s="7" t="s">
        <v>723</v>
      </c>
      <c r="PZO326" s="7" t="s">
        <v>723</v>
      </c>
      <c r="PZP326" s="7" t="s">
        <v>723</v>
      </c>
      <c r="PZQ326" s="7" t="s">
        <v>723</v>
      </c>
      <c r="PZR326" s="7" t="s">
        <v>723</v>
      </c>
      <c r="PZS326" s="7" t="s">
        <v>723</v>
      </c>
      <c r="PZT326" s="7" t="s">
        <v>723</v>
      </c>
      <c r="PZU326" s="7" t="s">
        <v>723</v>
      </c>
      <c r="PZV326" s="7" t="s">
        <v>723</v>
      </c>
      <c r="PZW326" s="7" t="s">
        <v>723</v>
      </c>
      <c r="PZX326" s="7" t="s">
        <v>723</v>
      </c>
      <c r="PZY326" s="7" t="s">
        <v>723</v>
      </c>
      <c r="PZZ326" s="7" t="s">
        <v>723</v>
      </c>
      <c r="QAA326" s="7" t="s">
        <v>723</v>
      </c>
      <c r="QAB326" s="7" t="s">
        <v>723</v>
      </c>
      <c r="QAC326" s="7" t="s">
        <v>723</v>
      </c>
      <c r="QAD326" s="7" t="s">
        <v>723</v>
      </c>
      <c r="QAE326" s="7" t="s">
        <v>723</v>
      </c>
      <c r="QAF326" s="7" t="s">
        <v>723</v>
      </c>
      <c r="QAG326" s="7" t="s">
        <v>723</v>
      </c>
      <c r="QAH326" s="7" t="s">
        <v>723</v>
      </c>
      <c r="QAI326" s="7" t="s">
        <v>723</v>
      </c>
      <c r="QAJ326" s="7" t="s">
        <v>723</v>
      </c>
      <c r="QAK326" s="7" t="s">
        <v>723</v>
      </c>
      <c r="QAL326" s="7" t="s">
        <v>723</v>
      </c>
      <c r="QAM326" s="7" t="s">
        <v>723</v>
      </c>
      <c r="QAN326" s="7" t="s">
        <v>723</v>
      </c>
      <c r="QAO326" s="7" t="s">
        <v>723</v>
      </c>
      <c r="QAP326" s="7" t="s">
        <v>723</v>
      </c>
      <c r="QAQ326" s="7" t="s">
        <v>723</v>
      </c>
      <c r="QAR326" s="7" t="s">
        <v>723</v>
      </c>
      <c r="QAS326" s="7" t="s">
        <v>723</v>
      </c>
      <c r="QAT326" s="7" t="s">
        <v>723</v>
      </c>
      <c r="QAU326" s="7" t="s">
        <v>723</v>
      </c>
      <c r="QAV326" s="7" t="s">
        <v>723</v>
      </c>
      <c r="QAW326" s="7" t="s">
        <v>723</v>
      </c>
      <c r="QAX326" s="7" t="s">
        <v>723</v>
      </c>
      <c r="QAY326" s="7" t="s">
        <v>723</v>
      </c>
      <c r="QAZ326" s="7" t="s">
        <v>723</v>
      </c>
      <c r="QBA326" s="7" t="s">
        <v>723</v>
      </c>
      <c r="QBB326" s="7" t="s">
        <v>723</v>
      </c>
      <c r="QBC326" s="7" t="s">
        <v>723</v>
      </c>
      <c r="QBD326" s="7" t="s">
        <v>723</v>
      </c>
      <c r="QBE326" s="7" t="s">
        <v>723</v>
      </c>
      <c r="QBF326" s="7" t="s">
        <v>723</v>
      </c>
      <c r="QBG326" s="7" t="s">
        <v>723</v>
      </c>
      <c r="QBH326" s="7" t="s">
        <v>723</v>
      </c>
      <c r="QBI326" s="7" t="s">
        <v>723</v>
      </c>
      <c r="QBJ326" s="7" t="s">
        <v>723</v>
      </c>
      <c r="QBK326" s="7" t="s">
        <v>723</v>
      </c>
      <c r="QBL326" s="7" t="s">
        <v>723</v>
      </c>
      <c r="QBM326" s="7" t="s">
        <v>723</v>
      </c>
      <c r="QBN326" s="7" t="s">
        <v>723</v>
      </c>
      <c r="QBO326" s="7" t="s">
        <v>723</v>
      </c>
      <c r="QBP326" s="7" t="s">
        <v>723</v>
      </c>
      <c r="QBQ326" s="7" t="s">
        <v>723</v>
      </c>
      <c r="QBR326" s="7" t="s">
        <v>723</v>
      </c>
      <c r="QBS326" s="7" t="s">
        <v>723</v>
      </c>
      <c r="QBT326" s="7" t="s">
        <v>723</v>
      </c>
      <c r="QBU326" s="7" t="s">
        <v>723</v>
      </c>
      <c r="QBV326" s="7" t="s">
        <v>723</v>
      </c>
      <c r="QBW326" s="7" t="s">
        <v>723</v>
      </c>
      <c r="QBX326" s="7" t="s">
        <v>723</v>
      </c>
      <c r="QBY326" s="7" t="s">
        <v>723</v>
      </c>
      <c r="QBZ326" s="7" t="s">
        <v>723</v>
      </c>
      <c r="QCA326" s="7" t="s">
        <v>723</v>
      </c>
      <c r="QCB326" s="7" t="s">
        <v>723</v>
      </c>
      <c r="QCC326" s="7" t="s">
        <v>723</v>
      </c>
      <c r="QCD326" s="7" t="s">
        <v>723</v>
      </c>
      <c r="QCE326" s="7" t="s">
        <v>723</v>
      </c>
      <c r="QCF326" s="7" t="s">
        <v>723</v>
      </c>
      <c r="QCG326" s="7" t="s">
        <v>723</v>
      </c>
      <c r="QCH326" s="7" t="s">
        <v>723</v>
      </c>
      <c r="QCI326" s="7" t="s">
        <v>723</v>
      </c>
      <c r="QCJ326" s="7" t="s">
        <v>723</v>
      </c>
      <c r="QCK326" s="7" t="s">
        <v>723</v>
      </c>
      <c r="QCL326" s="7" t="s">
        <v>723</v>
      </c>
      <c r="QCM326" s="7" t="s">
        <v>723</v>
      </c>
      <c r="QCN326" s="7" t="s">
        <v>723</v>
      </c>
      <c r="QCO326" s="7" t="s">
        <v>723</v>
      </c>
      <c r="QCP326" s="7" t="s">
        <v>723</v>
      </c>
      <c r="QCQ326" s="7" t="s">
        <v>723</v>
      </c>
      <c r="QCR326" s="7" t="s">
        <v>723</v>
      </c>
      <c r="QCS326" s="7" t="s">
        <v>723</v>
      </c>
      <c r="QCT326" s="7" t="s">
        <v>723</v>
      </c>
      <c r="QCU326" s="7" t="s">
        <v>723</v>
      </c>
      <c r="QCV326" s="7" t="s">
        <v>723</v>
      </c>
      <c r="QCW326" s="7" t="s">
        <v>723</v>
      </c>
      <c r="QCX326" s="7" t="s">
        <v>723</v>
      </c>
      <c r="QCY326" s="7" t="s">
        <v>723</v>
      </c>
      <c r="QCZ326" s="7" t="s">
        <v>723</v>
      </c>
      <c r="QDA326" s="7" t="s">
        <v>723</v>
      </c>
      <c r="QDB326" s="7" t="s">
        <v>723</v>
      </c>
      <c r="QDC326" s="7" t="s">
        <v>723</v>
      </c>
      <c r="QDD326" s="7" t="s">
        <v>723</v>
      </c>
      <c r="QDE326" s="7" t="s">
        <v>723</v>
      </c>
      <c r="QDF326" s="7" t="s">
        <v>723</v>
      </c>
      <c r="QDG326" s="7" t="s">
        <v>723</v>
      </c>
      <c r="QDH326" s="7" t="s">
        <v>723</v>
      </c>
      <c r="QDI326" s="7" t="s">
        <v>723</v>
      </c>
      <c r="QDJ326" s="7" t="s">
        <v>723</v>
      </c>
      <c r="QDK326" s="7" t="s">
        <v>723</v>
      </c>
      <c r="QDL326" s="7" t="s">
        <v>723</v>
      </c>
      <c r="QDM326" s="7" t="s">
        <v>723</v>
      </c>
      <c r="QDN326" s="7" t="s">
        <v>723</v>
      </c>
      <c r="QDO326" s="7" t="s">
        <v>723</v>
      </c>
      <c r="QDP326" s="7" t="s">
        <v>723</v>
      </c>
      <c r="QDQ326" s="7" t="s">
        <v>723</v>
      </c>
      <c r="QDR326" s="7" t="s">
        <v>723</v>
      </c>
      <c r="QDS326" s="7" t="s">
        <v>723</v>
      </c>
      <c r="QDT326" s="7" t="s">
        <v>723</v>
      </c>
      <c r="QDU326" s="7" t="s">
        <v>723</v>
      </c>
      <c r="QDV326" s="7" t="s">
        <v>723</v>
      </c>
      <c r="QDW326" s="7" t="s">
        <v>723</v>
      </c>
      <c r="QDX326" s="7" t="s">
        <v>723</v>
      </c>
      <c r="QDY326" s="7" t="s">
        <v>723</v>
      </c>
      <c r="QDZ326" s="7" t="s">
        <v>723</v>
      </c>
      <c r="QEA326" s="7" t="s">
        <v>723</v>
      </c>
      <c r="QEB326" s="7" t="s">
        <v>723</v>
      </c>
      <c r="QEC326" s="7" t="s">
        <v>723</v>
      </c>
      <c r="QED326" s="7" t="s">
        <v>723</v>
      </c>
      <c r="QEE326" s="7" t="s">
        <v>723</v>
      </c>
      <c r="QEF326" s="7" t="s">
        <v>723</v>
      </c>
      <c r="QEG326" s="7" t="s">
        <v>723</v>
      </c>
      <c r="QEH326" s="7" t="s">
        <v>723</v>
      </c>
      <c r="QEI326" s="7" t="s">
        <v>723</v>
      </c>
      <c r="QEJ326" s="7" t="s">
        <v>723</v>
      </c>
      <c r="QEK326" s="7" t="s">
        <v>723</v>
      </c>
      <c r="QEL326" s="7" t="s">
        <v>723</v>
      </c>
      <c r="QEM326" s="7" t="s">
        <v>723</v>
      </c>
      <c r="QEN326" s="7" t="s">
        <v>723</v>
      </c>
      <c r="QEO326" s="7" t="s">
        <v>723</v>
      </c>
      <c r="QEP326" s="7" t="s">
        <v>723</v>
      </c>
      <c r="QEQ326" s="7" t="s">
        <v>723</v>
      </c>
      <c r="QER326" s="7" t="s">
        <v>723</v>
      </c>
      <c r="QES326" s="7" t="s">
        <v>723</v>
      </c>
      <c r="QET326" s="7" t="s">
        <v>723</v>
      </c>
      <c r="QEU326" s="7" t="s">
        <v>723</v>
      </c>
      <c r="QEV326" s="7" t="s">
        <v>723</v>
      </c>
      <c r="QEW326" s="7" t="s">
        <v>723</v>
      </c>
      <c r="QEX326" s="7" t="s">
        <v>723</v>
      </c>
      <c r="QEY326" s="7" t="s">
        <v>723</v>
      </c>
      <c r="QEZ326" s="7" t="s">
        <v>723</v>
      </c>
      <c r="QFA326" s="7" t="s">
        <v>723</v>
      </c>
      <c r="QFB326" s="7" t="s">
        <v>723</v>
      </c>
      <c r="QFC326" s="7" t="s">
        <v>723</v>
      </c>
      <c r="QFD326" s="7" t="s">
        <v>723</v>
      </c>
      <c r="QFE326" s="7" t="s">
        <v>723</v>
      </c>
      <c r="QFF326" s="7" t="s">
        <v>723</v>
      </c>
      <c r="QFG326" s="7" t="s">
        <v>723</v>
      </c>
      <c r="QFH326" s="7" t="s">
        <v>723</v>
      </c>
      <c r="QFI326" s="7" t="s">
        <v>723</v>
      </c>
      <c r="QFJ326" s="7" t="s">
        <v>723</v>
      </c>
      <c r="QFK326" s="7" t="s">
        <v>723</v>
      </c>
      <c r="QFL326" s="7" t="s">
        <v>723</v>
      </c>
      <c r="QFM326" s="7" t="s">
        <v>723</v>
      </c>
      <c r="QFN326" s="7" t="s">
        <v>723</v>
      </c>
      <c r="QFO326" s="7" t="s">
        <v>723</v>
      </c>
      <c r="QFP326" s="7" t="s">
        <v>723</v>
      </c>
      <c r="QFQ326" s="7" t="s">
        <v>723</v>
      </c>
      <c r="QFR326" s="7" t="s">
        <v>723</v>
      </c>
      <c r="QFS326" s="7" t="s">
        <v>723</v>
      </c>
      <c r="QFT326" s="7" t="s">
        <v>723</v>
      </c>
      <c r="QFU326" s="7" t="s">
        <v>723</v>
      </c>
      <c r="QFV326" s="7" t="s">
        <v>723</v>
      </c>
      <c r="QFW326" s="7" t="s">
        <v>723</v>
      </c>
      <c r="QFX326" s="7" t="s">
        <v>723</v>
      </c>
      <c r="QFY326" s="7" t="s">
        <v>723</v>
      </c>
      <c r="QFZ326" s="7" t="s">
        <v>723</v>
      </c>
      <c r="QGA326" s="7" t="s">
        <v>723</v>
      </c>
      <c r="QGB326" s="7" t="s">
        <v>723</v>
      </c>
      <c r="QGC326" s="7" t="s">
        <v>723</v>
      </c>
      <c r="QGD326" s="7" t="s">
        <v>723</v>
      </c>
      <c r="QGE326" s="7" t="s">
        <v>723</v>
      </c>
      <c r="QGF326" s="7" t="s">
        <v>723</v>
      </c>
      <c r="QGG326" s="7" t="s">
        <v>723</v>
      </c>
      <c r="QGH326" s="7" t="s">
        <v>723</v>
      </c>
      <c r="QGI326" s="7" t="s">
        <v>723</v>
      </c>
      <c r="QGJ326" s="7" t="s">
        <v>723</v>
      </c>
      <c r="QGK326" s="7" t="s">
        <v>723</v>
      </c>
      <c r="QGL326" s="7" t="s">
        <v>723</v>
      </c>
      <c r="QGM326" s="7" t="s">
        <v>723</v>
      </c>
      <c r="QGN326" s="7" t="s">
        <v>723</v>
      </c>
      <c r="QGO326" s="7" t="s">
        <v>723</v>
      </c>
      <c r="QGP326" s="7" t="s">
        <v>723</v>
      </c>
      <c r="QGQ326" s="7" t="s">
        <v>723</v>
      </c>
      <c r="QGR326" s="7" t="s">
        <v>723</v>
      </c>
      <c r="QGS326" s="7" t="s">
        <v>723</v>
      </c>
      <c r="QGT326" s="7" t="s">
        <v>723</v>
      </c>
      <c r="QGU326" s="7" t="s">
        <v>723</v>
      </c>
      <c r="QGV326" s="7" t="s">
        <v>723</v>
      </c>
      <c r="QGW326" s="7" t="s">
        <v>723</v>
      </c>
      <c r="QGX326" s="7" t="s">
        <v>723</v>
      </c>
      <c r="QGY326" s="7" t="s">
        <v>723</v>
      </c>
      <c r="QGZ326" s="7" t="s">
        <v>723</v>
      </c>
      <c r="QHA326" s="7" t="s">
        <v>723</v>
      </c>
      <c r="QHB326" s="7" t="s">
        <v>723</v>
      </c>
      <c r="QHC326" s="7" t="s">
        <v>723</v>
      </c>
      <c r="QHD326" s="7" t="s">
        <v>723</v>
      </c>
      <c r="QHE326" s="7" t="s">
        <v>723</v>
      </c>
      <c r="QHF326" s="7" t="s">
        <v>723</v>
      </c>
      <c r="QHG326" s="7" t="s">
        <v>723</v>
      </c>
      <c r="QHH326" s="7" t="s">
        <v>723</v>
      </c>
      <c r="QHI326" s="7" t="s">
        <v>723</v>
      </c>
      <c r="QHJ326" s="7" t="s">
        <v>723</v>
      </c>
      <c r="QHK326" s="7" t="s">
        <v>723</v>
      </c>
      <c r="QHL326" s="7" t="s">
        <v>723</v>
      </c>
      <c r="QHM326" s="7" t="s">
        <v>723</v>
      </c>
      <c r="QHN326" s="7" t="s">
        <v>723</v>
      </c>
      <c r="QHO326" s="7" t="s">
        <v>723</v>
      </c>
      <c r="QHP326" s="7" t="s">
        <v>723</v>
      </c>
      <c r="QHQ326" s="7" t="s">
        <v>723</v>
      </c>
      <c r="QHR326" s="7" t="s">
        <v>723</v>
      </c>
      <c r="QHS326" s="7" t="s">
        <v>723</v>
      </c>
      <c r="QHT326" s="7" t="s">
        <v>723</v>
      </c>
      <c r="QHU326" s="7" t="s">
        <v>723</v>
      </c>
      <c r="QHV326" s="7" t="s">
        <v>723</v>
      </c>
      <c r="QHW326" s="7" t="s">
        <v>723</v>
      </c>
      <c r="QHX326" s="7" t="s">
        <v>723</v>
      </c>
      <c r="QHY326" s="7" t="s">
        <v>723</v>
      </c>
      <c r="QHZ326" s="7" t="s">
        <v>723</v>
      </c>
      <c r="QIA326" s="7" t="s">
        <v>723</v>
      </c>
      <c r="QIB326" s="7" t="s">
        <v>723</v>
      </c>
      <c r="QIC326" s="7" t="s">
        <v>723</v>
      </c>
      <c r="QID326" s="7" t="s">
        <v>723</v>
      </c>
      <c r="QIE326" s="7" t="s">
        <v>723</v>
      </c>
      <c r="QIF326" s="7" t="s">
        <v>723</v>
      </c>
      <c r="QIG326" s="7" t="s">
        <v>723</v>
      </c>
      <c r="QIH326" s="7" t="s">
        <v>723</v>
      </c>
      <c r="QII326" s="7" t="s">
        <v>723</v>
      </c>
      <c r="QIJ326" s="7" t="s">
        <v>723</v>
      </c>
      <c r="QIK326" s="7" t="s">
        <v>723</v>
      </c>
      <c r="QIL326" s="7" t="s">
        <v>723</v>
      </c>
      <c r="QIM326" s="7" t="s">
        <v>723</v>
      </c>
      <c r="QIN326" s="7" t="s">
        <v>723</v>
      </c>
      <c r="QIO326" s="7" t="s">
        <v>723</v>
      </c>
      <c r="QIP326" s="7" t="s">
        <v>723</v>
      </c>
      <c r="QIQ326" s="7" t="s">
        <v>723</v>
      </c>
      <c r="QIR326" s="7" t="s">
        <v>723</v>
      </c>
      <c r="QIS326" s="7" t="s">
        <v>723</v>
      </c>
      <c r="QIT326" s="7" t="s">
        <v>723</v>
      </c>
      <c r="QIU326" s="7" t="s">
        <v>723</v>
      </c>
      <c r="QIV326" s="7" t="s">
        <v>723</v>
      </c>
      <c r="QIW326" s="7" t="s">
        <v>723</v>
      </c>
      <c r="QIX326" s="7" t="s">
        <v>723</v>
      </c>
      <c r="QIY326" s="7" t="s">
        <v>723</v>
      </c>
      <c r="QIZ326" s="7" t="s">
        <v>723</v>
      </c>
      <c r="QJA326" s="7" t="s">
        <v>723</v>
      </c>
      <c r="QJB326" s="7" t="s">
        <v>723</v>
      </c>
      <c r="QJC326" s="7" t="s">
        <v>723</v>
      </c>
      <c r="QJD326" s="7" t="s">
        <v>723</v>
      </c>
      <c r="QJE326" s="7" t="s">
        <v>723</v>
      </c>
      <c r="QJF326" s="7" t="s">
        <v>723</v>
      </c>
      <c r="QJG326" s="7" t="s">
        <v>723</v>
      </c>
      <c r="QJH326" s="7" t="s">
        <v>723</v>
      </c>
      <c r="QJI326" s="7" t="s">
        <v>723</v>
      </c>
      <c r="QJJ326" s="7" t="s">
        <v>723</v>
      </c>
      <c r="QJK326" s="7" t="s">
        <v>723</v>
      </c>
      <c r="QJL326" s="7" t="s">
        <v>723</v>
      </c>
      <c r="QJM326" s="7" t="s">
        <v>723</v>
      </c>
      <c r="QJN326" s="7" t="s">
        <v>723</v>
      </c>
      <c r="QJO326" s="7" t="s">
        <v>723</v>
      </c>
      <c r="QJP326" s="7" t="s">
        <v>723</v>
      </c>
      <c r="QJQ326" s="7" t="s">
        <v>723</v>
      </c>
      <c r="QJR326" s="7" t="s">
        <v>723</v>
      </c>
      <c r="QJS326" s="7" t="s">
        <v>723</v>
      </c>
      <c r="QJT326" s="7" t="s">
        <v>723</v>
      </c>
      <c r="QJU326" s="7" t="s">
        <v>723</v>
      </c>
      <c r="QJV326" s="7" t="s">
        <v>723</v>
      </c>
      <c r="QJW326" s="7" t="s">
        <v>723</v>
      </c>
      <c r="QJX326" s="7" t="s">
        <v>723</v>
      </c>
      <c r="QJY326" s="7" t="s">
        <v>723</v>
      </c>
      <c r="QJZ326" s="7" t="s">
        <v>723</v>
      </c>
      <c r="QKA326" s="7" t="s">
        <v>723</v>
      </c>
      <c r="QKB326" s="7" t="s">
        <v>723</v>
      </c>
      <c r="QKC326" s="7" t="s">
        <v>723</v>
      </c>
      <c r="QKD326" s="7" t="s">
        <v>723</v>
      </c>
      <c r="QKE326" s="7" t="s">
        <v>723</v>
      </c>
      <c r="QKF326" s="7" t="s">
        <v>723</v>
      </c>
      <c r="QKG326" s="7" t="s">
        <v>723</v>
      </c>
      <c r="QKH326" s="7" t="s">
        <v>723</v>
      </c>
      <c r="QKI326" s="7" t="s">
        <v>723</v>
      </c>
      <c r="QKJ326" s="7" t="s">
        <v>723</v>
      </c>
      <c r="QKK326" s="7" t="s">
        <v>723</v>
      </c>
      <c r="QKL326" s="7" t="s">
        <v>723</v>
      </c>
      <c r="QKM326" s="7" t="s">
        <v>723</v>
      </c>
      <c r="QKN326" s="7" t="s">
        <v>723</v>
      </c>
      <c r="QKO326" s="7" t="s">
        <v>723</v>
      </c>
      <c r="QKP326" s="7" t="s">
        <v>723</v>
      </c>
      <c r="QKQ326" s="7" t="s">
        <v>723</v>
      </c>
      <c r="QKR326" s="7" t="s">
        <v>723</v>
      </c>
      <c r="QKS326" s="7" t="s">
        <v>723</v>
      </c>
      <c r="QKT326" s="7" t="s">
        <v>723</v>
      </c>
      <c r="QKU326" s="7" t="s">
        <v>723</v>
      </c>
      <c r="QKV326" s="7" t="s">
        <v>723</v>
      </c>
      <c r="QKW326" s="7" t="s">
        <v>723</v>
      </c>
      <c r="QKX326" s="7" t="s">
        <v>723</v>
      </c>
      <c r="QKY326" s="7" t="s">
        <v>723</v>
      </c>
      <c r="QKZ326" s="7" t="s">
        <v>723</v>
      </c>
      <c r="QLA326" s="7" t="s">
        <v>723</v>
      </c>
      <c r="QLB326" s="7" t="s">
        <v>723</v>
      </c>
      <c r="QLC326" s="7" t="s">
        <v>723</v>
      </c>
      <c r="QLD326" s="7" t="s">
        <v>723</v>
      </c>
      <c r="QLE326" s="7" t="s">
        <v>723</v>
      </c>
      <c r="QLF326" s="7" t="s">
        <v>723</v>
      </c>
      <c r="QLG326" s="7" t="s">
        <v>723</v>
      </c>
      <c r="QLH326" s="7" t="s">
        <v>723</v>
      </c>
      <c r="QLI326" s="7" t="s">
        <v>723</v>
      </c>
      <c r="QLJ326" s="7" t="s">
        <v>723</v>
      </c>
      <c r="QLK326" s="7" t="s">
        <v>723</v>
      </c>
      <c r="QLL326" s="7" t="s">
        <v>723</v>
      </c>
      <c r="QLM326" s="7" t="s">
        <v>723</v>
      </c>
      <c r="QLN326" s="7" t="s">
        <v>723</v>
      </c>
      <c r="QLO326" s="7" t="s">
        <v>723</v>
      </c>
      <c r="QLP326" s="7" t="s">
        <v>723</v>
      </c>
      <c r="QLQ326" s="7" t="s">
        <v>723</v>
      </c>
      <c r="QLR326" s="7" t="s">
        <v>723</v>
      </c>
      <c r="QLS326" s="7" t="s">
        <v>723</v>
      </c>
      <c r="QLT326" s="7" t="s">
        <v>723</v>
      </c>
      <c r="QLU326" s="7" t="s">
        <v>723</v>
      </c>
      <c r="QLV326" s="7" t="s">
        <v>723</v>
      </c>
      <c r="QLW326" s="7" t="s">
        <v>723</v>
      </c>
      <c r="QLX326" s="7" t="s">
        <v>723</v>
      </c>
      <c r="QLY326" s="7" t="s">
        <v>723</v>
      </c>
      <c r="QLZ326" s="7" t="s">
        <v>723</v>
      </c>
      <c r="QMA326" s="7" t="s">
        <v>723</v>
      </c>
      <c r="QMB326" s="7" t="s">
        <v>723</v>
      </c>
      <c r="QMC326" s="7" t="s">
        <v>723</v>
      </c>
      <c r="QMD326" s="7" t="s">
        <v>723</v>
      </c>
      <c r="QME326" s="7" t="s">
        <v>723</v>
      </c>
      <c r="QMF326" s="7" t="s">
        <v>723</v>
      </c>
      <c r="QMG326" s="7" t="s">
        <v>723</v>
      </c>
      <c r="QMH326" s="7" t="s">
        <v>723</v>
      </c>
      <c r="QMI326" s="7" t="s">
        <v>723</v>
      </c>
      <c r="QMJ326" s="7" t="s">
        <v>723</v>
      </c>
      <c r="QMK326" s="7" t="s">
        <v>723</v>
      </c>
      <c r="QML326" s="7" t="s">
        <v>723</v>
      </c>
      <c r="QMM326" s="7" t="s">
        <v>723</v>
      </c>
      <c r="QMN326" s="7" t="s">
        <v>723</v>
      </c>
      <c r="QMO326" s="7" t="s">
        <v>723</v>
      </c>
      <c r="QMP326" s="7" t="s">
        <v>723</v>
      </c>
      <c r="QMQ326" s="7" t="s">
        <v>723</v>
      </c>
      <c r="QMR326" s="7" t="s">
        <v>723</v>
      </c>
      <c r="QMS326" s="7" t="s">
        <v>723</v>
      </c>
      <c r="QMT326" s="7" t="s">
        <v>723</v>
      </c>
      <c r="QMU326" s="7" t="s">
        <v>723</v>
      </c>
      <c r="QMV326" s="7" t="s">
        <v>723</v>
      </c>
      <c r="QMW326" s="7" t="s">
        <v>723</v>
      </c>
      <c r="QMX326" s="7" t="s">
        <v>723</v>
      </c>
      <c r="QMY326" s="7" t="s">
        <v>723</v>
      </c>
      <c r="QMZ326" s="7" t="s">
        <v>723</v>
      </c>
      <c r="QNA326" s="7" t="s">
        <v>723</v>
      </c>
      <c r="QNB326" s="7" t="s">
        <v>723</v>
      </c>
      <c r="QNC326" s="7" t="s">
        <v>723</v>
      </c>
      <c r="QND326" s="7" t="s">
        <v>723</v>
      </c>
      <c r="QNE326" s="7" t="s">
        <v>723</v>
      </c>
      <c r="QNF326" s="7" t="s">
        <v>723</v>
      </c>
      <c r="QNG326" s="7" t="s">
        <v>723</v>
      </c>
      <c r="QNH326" s="7" t="s">
        <v>723</v>
      </c>
      <c r="QNI326" s="7" t="s">
        <v>723</v>
      </c>
      <c r="QNJ326" s="7" t="s">
        <v>723</v>
      </c>
      <c r="QNK326" s="7" t="s">
        <v>723</v>
      </c>
      <c r="QNL326" s="7" t="s">
        <v>723</v>
      </c>
      <c r="QNM326" s="7" t="s">
        <v>723</v>
      </c>
      <c r="QNN326" s="7" t="s">
        <v>723</v>
      </c>
      <c r="QNO326" s="7" t="s">
        <v>723</v>
      </c>
      <c r="QNP326" s="7" t="s">
        <v>723</v>
      </c>
      <c r="QNQ326" s="7" t="s">
        <v>723</v>
      </c>
      <c r="QNR326" s="7" t="s">
        <v>723</v>
      </c>
      <c r="QNS326" s="7" t="s">
        <v>723</v>
      </c>
      <c r="QNT326" s="7" t="s">
        <v>723</v>
      </c>
      <c r="QNU326" s="7" t="s">
        <v>723</v>
      </c>
      <c r="QNV326" s="7" t="s">
        <v>723</v>
      </c>
      <c r="QNW326" s="7" t="s">
        <v>723</v>
      </c>
      <c r="QNX326" s="7" t="s">
        <v>723</v>
      </c>
      <c r="QNY326" s="7" t="s">
        <v>723</v>
      </c>
      <c r="QNZ326" s="7" t="s">
        <v>723</v>
      </c>
      <c r="QOA326" s="7" t="s">
        <v>723</v>
      </c>
      <c r="QOB326" s="7" t="s">
        <v>723</v>
      </c>
      <c r="QOC326" s="7" t="s">
        <v>723</v>
      </c>
      <c r="QOD326" s="7" t="s">
        <v>723</v>
      </c>
      <c r="QOE326" s="7" t="s">
        <v>723</v>
      </c>
      <c r="QOF326" s="7" t="s">
        <v>723</v>
      </c>
      <c r="QOG326" s="7" t="s">
        <v>723</v>
      </c>
      <c r="QOH326" s="7" t="s">
        <v>723</v>
      </c>
      <c r="QOI326" s="7" t="s">
        <v>723</v>
      </c>
      <c r="QOJ326" s="7" t="s">
        <v>723</v>
      </c>
      <c r="QOK326" s="7" t="s">
        <v>723</v>
      </c>
      <c r="QOL326" s="7" t="s">
        <v>723</v>
      </c>
      <c r="QOM326" s="7" t="s">
        <v>723</v>
      </c>
      <c r="QON326" s="7" t="s">
        <v>723</v>
      </c>
      <c r="QOO326" s="7" t="s">
        <v>723</v>
      </c>
      <c r="QOP326" s="7" t="s">
        <v>723</v>
      </c>
      <c r="QOQ326" s="7" t="s">
        <v>723</v>
      </c>
      <c r="QOR326" s="7" t="s">
        <v>723</v>
      </c>
      <c r="QOS326" s="7" t="s">
        <v>723</v>
      </c>
      <c r="QOT326" s="7" t="s">
        <v>723</v>
      </c>
      <c r="QOU326" s="7" t="s">
        <v>723</v>
      </c>
      <c r="QOV326" s="7" t="s">
        <v>723</v>
      </c>
      <c r="QOW326" s="7" t="s">
        <v>723</v>
      </c>
      <c r="QOX326" s="7" t="s">
        <v>723</v>
      </c>
      <c r="QOY326" s="7" t="s">
        <v>723</v>
      </c>
      <c r="QOZ326" s="7" t="s">
        <v>723</v>
      </c>
      <c r="QPA326" s="7" t="s">
        <v>723</v>
      </c>
      <c r="QPB326" s="7" t="s">
        <v>723</v>
      </c>
      <c r="QPC326" s="7" t="s">
        <v>723</v>
      </c>
      <c r="QPD326" s="7" t="s">
        <v>723</v>
      </c>
      <c r="QPE326" s="7" t="s">
        <v>723</v>
      </c>
      <c r="QPF326" s="7" t="s">
        <v>723</v>
      </c>
      <c r="QPG326" s="7" t="s">
        <v>723</v>
      </c>
      <c r="QPH326" s="7" t="s">
        <v>723</v>
      </c>
      <c r="QPI326" s="7" t="s">
        <v>723</v>
      </c>
      <c r="QPJ326" s="7" t="s">
        <v>723</v>
      </c>
      <c r="QPK326" s="7" t="s">
        <v>723</v>
      </c>
      <c r="QPL326" s="7" t="s">
        <v>723</v>
      </c>
      <c r="QPM326" s="7" t="s">
        <v>723</v>
      </c>
      <c r="QPN326" s="7" t="s">
        <v>723</v>
      </c>
      <c r="QPO326" s="7" t="s">
        <v>723</v>
      </c>
      <c r="QPP326" s="7" t="s">
        <v>723</v>
      </c>
      <c r="QPQ326" s="7" t="s">
        <v>723</v>
      </c>
      <c r="QPR326" s="7" t="s">
        <v>723</v>
      </c>
      <c r="QPS326" s="7" t="s">
        <v>723</v>
      </c>
      <c r="QPT326" s="7" t="s">
        <v>723</v>
      </c>
      <c r="QPU326" s="7" t="s">
        <v>723</v>
      </c>
      <c r="QPV326" s="7" t="s">
        <v>723</v>
      </c>
      <c r="QPW326" s="7" t="s">
        <v>723</v>
      </c>
      <c r="QPX326" s="7" t="s">
        <v>723</v>
      </c>
      <c r="QPY326" s="7" t="s">
        <v>723</v>
      </c>
      <c r="QPZ326" s="7" t="s">
        <v>723</v>
      </c>
      <c r="QQA326" s="7" t="s">
        <v>723</v>
      </c>
      <c r="QQB326" s="7" t="s">
        <v>723</v>
      </c>
      <c r="QQC326" s="7" t="s">
        <v>723</v>
      </c>
      <c r="QQD326" s="7" t="s">
        <v>723</v>
      </c>
      <c r="QQE326" s="7" t="s">
        <v>723</v>
      </c>
      <c r="QQF326" s="7" t="s">
        <v>723</v>
      </c>
      <c r="QQG326" s="7" t="s">
        <v>723</v>
      </c>
      <c r="QQH326" s="7" t="s">
        <v>723</v>
      </c>
      <c r="QQI326" s="7" t="s">
        <v>723</v>
      </c>
      <c r="QQJ326" s="7" t="s">
        <v>723</v>
      </c>
      <c r="QQK326" s="7" t="s">
        <v>723</v>
      </c>
      <c r="QQL326" s="7" t="s">
        <v>723</v>
      </c>
      <c r="QQM326" s="7" t="s">
        <v>723</v>
      </c>
      <c r="QQN326" s="7" t="s">
        <v>723</v>
      </c>
      <c r="QQO326" s="7" t="s">
        <v>723</v>
      </c>
      <c r="QQP326" s="7" t="s">
        <v>723</v>
      </c>
      <c r="QQQ326" s="7" t="s">
        <v>723</v>
      </c>
      <c r="QQR326" s="7" t="s">
        <v>723</v>
      </c>
      <c r="QQS326" s="7" t="s">
        <v>723</v>
      </c>
      <c r="QQT326" s="7" t="s">
        <v>723</v>
      </c>
      <c r="QQU326" s="7" t="s">
        <v>723</v>
      </c>
      <c r="QQV326" s="7" t="s">
        <v>723</v>
      </c>
      <c r="QQW326" s="7" t="s">
        <v>723</v>
      </c>
      <c r="QQX326" s="7" t="s">
        <v>723</v>
      </c>
      <c r="QQY326" s="7" t="s">
        <v>723</v>
      </c>
      <c r="QQZ326" s="7" t="s">
        <v>723</v>
      </c>
      <c r="QRA326" s="7" t="s">
        <v>723</v>
      </c>
      <c r="QRB326" s="7" t="s">
        <v>723</v>
      </c>
      <c r="QRC326" s="7" t="s">
        <v>723</v>
      </c>
      <c r="QRD326" s="7" t="s">
        <v>723</v>
      </c>
      <c r="QRE326" s="7" t="s">
        <v>723</v>
      </c>
      <c r="QRF326" s="7" t="s">
        <v>723</v>
      </c>
      <c r="QRG326" s="7" t="s">
        <v>723</v>
      </c>
      <c r="QRH326" s="7" t="s">
        <v>723</v>
      </c>
      <c r="QRI326" s="7" t="s">
        <v>723</v>
      </c>
      <c r="QRJ326" s="7" t="s">
        <v>723</v>
      </c>
      <c r="QRK326" s="7" t="s">
        <v>723</v>
      </c>
      <c r="QRL326" s="7" t="s">
        <v>723</v>
      </c>
      <c r="QRM326" s="7" t="s">
        <v>723</v>
      </c>
      <c r="QRN326" s="7" t="s">
        <v>723</v>
      </c>
      <c r="QRO326" s="7" t="s">
        <v>723</v>
      </c>
      <c r="QRP326" s="7" t="s">
        <v>723</v>
      </c>
      <c r="QRQ326" s="7" t="s">
        <v>723</v>
      </c>
      <c r="QRR326" s="7" t="s">
        <v>723</v>
      </c>
      <c r="QRS326" s="7" t="s">
        <v>723</v>
      </c>
      <c r="QRT326" s="7" t="s">
        <v>723</v>
      </c>
      <c r="QRU326" s="7" t="s">
        <v>723</v>
      </c>
      <c r="QRV326" s="7" t="s">
        <v>723</v>
      </c>
      <c r="QRW326" s="7" t="s">
        <v>723</v>
      </c>
      <c r="QRX326" s="7" t="s">
        <v>723</v>
      </c>
      <c r="QRY326" s="7" t="s">
        <v>723</v>
      </c>
      <c r="QRZ326" s="7" t="s">
        <v>723</v>
      </c>
      <c r="QSA326" s="7" t="s">
        <v>723</v>
      </c>
      <c r="QSB326" s="7" t="s">
        <v>723</v>
      </c>
      <c r="QSC326" s="7" t="s">
        <v>723</v>
      </c>
      <c r="QSD326" s="7" t="s">
        <v>723</v>
      </c>
      <c r="QSE326" s="7" t="s">
        <v>723</v>
      </c>
      <c r="QSF326" s="7" t="s">
        <v>723</v>
      </c>
      <c r="QSG326" s="7" t="s">
        <v>723</v>
      </c>
      <c r="QSH326" s="7" t="s">
        <v>723</v>
      </c>
      <c r="QSI326" s="7" t="s">
        <v>723</v>
      </c>
      <c r="QSJ326" s="7" t="s">
        <v>723</v>
      </c>
      <c r="QSK326" s="7" t="s">
        <v>723</v>
      </c>
      <c r="QSL326" s="7" t="s">
        <v>723</v>
      </c>
      <c r="QSM326" s="7" t="s">
        <v>723</v>
      </c>
      <c r="QSN326" s="7" t="s">
        <v>723</v>
      </c>
      <c r="QSO326" s="7" t="s">
        <v>723</v>
      </c>
      <c r="QSP326" s="7" t="s">
        <v>723</v>
      </c>
      <c r="QSQ326" s="7" t="s">
        <v>723</v>
      </c>
      <c r="QSR326" s="7" t="s">
        <v>723</v>
      </c>
      <c r="QSS326" s="7" t="s">
        <v>723</v>
      </c>
      <c r="QST326" s="7" t="s">
        <v>723</v>
      </c>
      <c r="QSU326" s="7" t="s">
        <v>723</v>
      </c>
      <c r="QSV326" s="7" t="s">
        <v>723</v>
      </c>
      <c r="QSW326" s="7" t="s">
        <v>723</v>
      </c>
      <c r="QSX326" s="7" t="s">
        <v>723</v>
      </c>
      <c r="QSY326" s="7" t="s">
        <v>723</v>
      </c>
      <c r="QSZ326" s="7" t="s">
        <v>723</v>
      </c>
      <c r="QTA326" s="7" t="s">
        <v>723</v>
      </c>
      <c r="QTB326" s="7" t="s">
        <v>723</v>
      </c>
      <c r="QTC326" s="7" t="s">
        <v>723</v>
      </c>
      <c r="QTD326" s="7" t="s">
        <v>723</v>
      </c>
      <c r="QTE326" s="7" t="s">
        <v>723</v>
      </c>
      <c r="QTF326" s="7" t="s">
        <v>723</v>
      </c>
      <c r="QTG326" s="7" t="s">
        <v>723</v>
      </c>
      <c r="QTH326" s="7" t="s">
        <v>723</v>
      </c>
      <c r="QTI326" s="7" t="s">
        <v>723</v>
      </c>
      <c r="QTJ326" s="7" t="s">
        <v>723</v>
      </c>
      <c r="QTK326" s="7" t="s">
        <v>723</v>
      </c>
      <c r="QTL326" s="7" t="s">
        <v>723</v>
      </c>
      <c r="QTM326" s="7" t="s">
        <v>723</v>
      </c>
      <c r="QTN326" s="7" t="s">
        <v>723</v>
      </c>
      <c r="QTO326" s="7" t="s">
        <v>723</v>
      </c>
      <c r="QTP326" s="7" t="s">
        <v>723</v>
      </c>
      <c r="QTQ326" s="7" t="s">
        <v>723</v>
      </c>
      <c r="QTR326" s="7" t="s">
        <v>723</v>
      </c>
      <c r="QTS326" s="7" t="s">
        <v>723</v>
      </c>
      <c r="QTT326" s="7" t="s">
        <v>723</v>
      </c>
      <c r="QTU326" s="7" t="s">
        <v>723</v>
      </c>
      <c r="QTV326" s="7" t="s">
        <v>723</v>
      </c>
      <c r="QTW326" s="7" t="s">
        <v>723</v>
      </c>
      <c r="QTX326" s="7" t="s">
        <v>723</v>
      </c>
      <c r="QTY326" s="7" t="s">
        <v>723</v>
      </c>
      <c r="QTZ326" s="7" t="s">
        <v>723</v>
      </c>
      <c r="QUA326" s="7" t="s">
        <v>723</v>
      </c>
      <c r="QUB326" s="7" t="s">
        <v>723</v>
      </c>
      <c r="QUC326" s="7" t="s">
        <v>723</v>
      </c>
      <c r="QUD326" s="7" t="s">
        <v>723</v>
      </c>
      <c r="QUE326" s="7" t="s">
        <v>723</v>
      </c>
      <c r="QUF326" s="7" t="s">
        <v>723</v>
      </c>
      <c r="QUG326" s="7" t="s">
        <v>723</v>
      </c>
      <c r="QUH326" s="7" t="s">
        <v>723</v>
      </c>
      <c r="QUI326" s="7" t="s">
        <v>723</v>
      </c>
      <c r="QUJ326" s="7" t="s">
        <v>723</v>
      </c>
      <c r="QUK326" s="7" t="s">
        <v>723</v>
      </c>
      <c r="QUL326" s="7" t="s">
        <v>723</v>
      </c>
      <c r="QUM326" s="7" t="s">
        <v>723</v>
      </c>
      <c r="QUN326" s="7" t="s">
        <v>723</v>
      </c>
      <c r="QUO326" s="7" t="s">
        <v>723</v>
      </c>
      <c r="QUP326" s="7" t="s">
        <v>723</v>
      </c>
      <c r="QUQ326" s="7" t="s">
        <v>723</v>
      </c>
      <c r="QUR326" s="7" t="s">
        <v>723</v>
      </c>
      <c r="QUS326" s="7" t="s">
        <v>723</v>
      </c>
      <c r="QUT326" s="7" t="s">
        <v>723</v>
      </c>
      <c r="QUU326" s="7" t="s">
        <v>723</v>
      </c>
      <c r="QUV326" s="7" t="s">
        <v>723</v>
      </c>
      <c r="QUW326" s="7" t="s">
        <v>723</v>
      </c>
      <c r="QUX326" s="7" t="s">
        <v>723</v>
      </c>
      <c r="QUY326" s="7" t="s">
        <v>723</v>
      </c>
      <c r="QUZ326" s="7" t="s">
        <v>723</v>
      </c>
      <c r="QVA326" s="7" t="s">
        <v>723</v>
      </c>
      <c r="QVB326" s="7" t="s">
        <v>723</v>
      </c>
      <c r="QVC326" s="7" t="s">
        <v>723</v>
      </c>
      <c r="QVD326" s="7" t="s">
        <v>723</v>
      </c>
      <c r="QVE326" s="7" t="s">
        <v>723</v>
      </c>
      <c r="QVF326" s="7" t="s">
        <v>723</v>
      </c>
      <c r="QVG326" s="7" t="s">
        <v>723</v>
      </c>
      <c r="QVH326" s="7" t="s">
        <v>723</v>
      </c>
      <c r="QVI326" s="7" t="s">
        <v>723</v>
      </c>
      <c r="QVJ326" s="7" t="s">
        <v>723</v>
      </c>
      <c r="QVK326" s="7" t="s">
        <v>723</v>
      </c>
      <c r="QVL326" s="7" t="s">
        <v>723</v>
      </c>
      <c r="QVM326" s="7" t="s">
        <v>723</v>
      </c>
      <c r="QVN326" s="7" t="s">
        <v>723</v>
      </c>
      <c r="QVO326" s="7" t="s">
        <v>723</v>
      </c>
      <c r="QVP326" s="7" t="s">
        <v>723</v>
      </c>
      <c r="QVQ326" s="7" t="s">
        <v>723</v>
      </c>
      <c r="QVR326" s="7" t="s">
        <v>723</v>
      </c>
      <c r="QVS326" s="7" t="s">
        <v>723</v>
      </c>
      <c r="QVT326" s="7" t="s">
        <v>723</v>
      </c>
      <c r="QVU326" s="7" t="s">
        <v>723</v>
      </c>
      <c r="QVV326" s="7" t="s">
        <v>723</v>
      </c>
      <c r="QVW326" s="7" t="s">
        <v>723</v>
      </c>
      <c r="QVX326" s="7" t="s">
        <v>723</v>
      </c>
      <c r="QVY326" s="7" t="s">
        <v>723</v>
      </c>
      <c r="QVZ326" s="7" t="s">
        <v>723</v>
      </c>
      <c r="QWA326" s="7" t="s">
        <v>723</v>
      </c>
      <c r="QWB326" s="7" t="s">
        <v>723</v>
      </c>
      <c r="QWC326" s="7" t="s">
        <v>723</v>
      </c>
      <c r="QWD326" s="7" t="s">
        <v>723</v>
      </c>
      <c r="QWE326" s="7" t="s">
        <v>723</v>
      </c>
      <c r="QWF326" s="7" t="s">
        <v>723</v>
      </c>
      <c r="QWG326" s="7" t="s">
        <v>723</v>
      </c>
      <c r="QWH326" s="7" t="s">
        <v>723</v>
      </c>
      <c r="QWI326" s="7" t="s">
        <v>723</v>
      </c>
      <c r="QWJ326" s="7" t="s">
        <v>723</v>
      </c>
      <c r="QWK326" s="7" t="s">
        <v>723</v>
      </c>
      <c r="QWL326" s="7" t="s">
        <v>723</v>
      </c>
      <c r="QWM326" s="7" t="s">
        <v>723</v>
      </c>
      <c r="QWN326" s="7" t="s">
        <v>723</v>
      </c>
      <c r="QWO326" s="7" t="s">
        <v>723</v>
      </c>
      <c r="QWP326" s="7" t="s">
        <v>723</v>
      </c>
      <c r="QWQ326" s="7" t="s">
        <v>723</v>
      </c>
      <c r="QWR326" s="7" t="s">
        <v>723</v>
      </c>
      <c r="QWS326" s="7" t="s">
        <v>723</v>
      </c>
      <c r="QWT326" s="7" t="s">
        <v>723</v>
      </c>
      <c r="QWU326" s="7" t="s">
        <v>723</v>
      </c>
      <c r="QWV326" s="7" t="s">
        <v>723</v>
      </c>
      <c r="QWW326" s="7" t="s">
        <v>723</v>
      </c>
      <c r="QWX326" s="7" t="s">
        <v>723</v>
      </c>
      <c r="QWY326" s="7" t="s">
        <v>723</v>
      </c>
      <c r="QWZ326" s="7" t="s">
        <v>723</v>
      </c>
      <c r="QXA326" s="7" t="s">
        <v>723</v>
      </c>
      <c r="QXB326" s="7" t="s">
        <v>723</v>
      </c>
      <c r="QXC326" s="7" t="s">
        <v>723</v>
      </c>
      <c r="QXD326" s="7" t="s">
        <v>723</v>
      </c>
      <c r="QXE326" s="7" t="s">
        <v>723</v>
      </c>
      <c r="QXF326" s="7" t="s">
        <v>723</v>
      </c>
      <c r="QXG326" s="7" t="s">
        <v>723</v>
      </c>
      <c r="QXH326" s="7" t="s">
        <v>723</v>
      </c>
      <c r="QXI326" s="7" t="s">
        <v>723</v>
      </c>
      <c r="QXJ326" s="7" t="s">
        <v>723</v>
      </c>
      <c r="QXK326" s="7" t="s">
        <v>723</v>
      </c>
      <c r="QXL326" s="7" t="s">
        <v>723</v>
      </c>
      <c r="QXM326" s="7" t="s">
        <v>723</v>
      </c>
      <c r="QXN326" s="7" t="s">
        <v>723</v>
      </c>
      <c r="QXO326" s="7" t="s">
        <v>723</v>
      </c>
      <c r="QXP326" s="7" t="s">
        <v>723</v>
      </c>
      <c r="QXQ326" s="7" t="s">
        <v>723</v>
      </c>
      <c r="QXR326" s="7" t="s">
        <v>723</v>
      </c>
      <c r="QXS326" s="7" t="s">
        <v>723</v>
      </c>
      <c r="QXT326" s="7" t="s">
        <v>723</v>
      </c>
      <c r="QXU326" s="7" t="s">
        <v>723</v>
      </c>
      <c r="QXV326" s="7" t="s">
        <v>723</v>
      </c>
      <c r="QXW326" s="7" t="s">
        <v>723</v>
      </c>
      <c r="QXX326" s="7" t="s">
        <v>723</v>
      </c>
      <c r="QXY326" s="7" t="s">
        <v>723</v>
      </c>
      <c r="QXZ326" s="7" t="s">
        <v>723</v>
      </c>
      <c r="QYA326" s="7" t="s">
        <v>723</v>
      </c>
      <c r="QYB326" s="7" t="s">
        <v>723</v>
      </c>
      <c r="QYC326" s="7" t="s">
        <v>723</v>
      </c>
      <c r="QYD326" s="7" t="s">
        <v>723</v>
      </c>
      <c r="QYE326" s="7" t="s">
        <v>723</v>
      </c>
      <c r="QYF326" s="7" t="s">
        <v>723</v>
      </c>
      <c r="QYG326" s="7" t="s">
        <v>723</v>
      </c>
      <c r="QYH326" s="7" t="s">
        <v>723</v>
      </c>
      <c r="QYI326" s="7" t="s">
        <v>723</v>
      </c>
      <c r="QYJ326" s="7" t="s">
        <v>723</v>
      </c>
      <c r="QYK326" s="7" t="s">
        <v>723</v>
      </c>
      <c r="QYL326" s="7" t="s">
        <v>723</v>
      </c>
      <c r="QYM326" s="7" t="s">
        <v>723</v>
      </c>
      <c r="QYN326" s="7" t="s">
        <v>723</v>
      </c>
      <c r="QYO326" s="7" t="s">
        <v>723</v>
      </c>
      <c r="QYP326" s="7" t="s">
        <v>723</v>
      </c>
      <c r="QYQ326" s="7" t="s">
        <v>723</v>
      </c>
      <c r="QYR326" s="7" t="s">
        <v>723</v>
      </c>
      <c r="QYS326" s="7" t="s">
        <v>723</v>
      </c>
      <c r="QYT326" s="7" t="s">
        <v>723</v>
      </c>
      <c r="QYU326" s="7" t="s">
        <v>723</v>
      </c>
      <c r="QYV326" s="7" t="s">
        <v>723</v>
      </c>
      <c r="QYW326" s="7" t="s">
        <v>723</v>
      </c>
      <c r="QYX326" s="7" t="s">
        <v>723</v>
      </c>
      <c r="QYY326" s="7" t="s">
        <v>723</v>
      </c>
      <c r="QYZ326" s="7" t="s">
        <v>723</v>
      </c>
      <c r="QZA326" s="7" t="s">
        <v>723</v>
      </c>
      <c r="QZB326" s="7" t="s">
        <v>723</v>
      </c>
      <c r="QZC326" s="7" t="s">
        <v>723</v>
      </c>
      <c r="QZD326" s="7" t="s">
        <v>723</v>
      </c>
      <c r="QZE326" s="7" t="s">
        <v>723</v>
      </c>
      <c r="QZF326" s="7" t="s">
        <v>723</v>
      </c>
      <c r="QZG326" s="7" t="s">
        <v>723</v>
      </c>
      <c r="QZH326" s="7" t="s">
        <v>723</v>
      </c>
      <c r="QZI326" s="7" t="s">
        <v>723</v>
      </c>
      <c r="QZJ326" s="7" t="s">
        <v>723</v>
      </c>
      <c r="QZK326" s="7" t="s">
        <v>723</v>
      </c>
      <c r="QZL326" s="7" t="s">
        <v>723</v>
      </c>
      <c r="QZM326" s="7" t="s">
        <v>723</v>
      </c>
      <c r="QZN326" s="7" t="s">
        <v>723</v>
      </c>
      <c r="QZO326" s="7" t="s">
        <v>723</v>
      </c>
      <c r="QZP326" s="7" t="s">
        <v>723</v>
      </c>
      <c r="QZQ326" s="7" t="s">
        <v>723</v>
      </c>
      <c r="QZR326" s="7" t="s">
        <v>723</v>
      </c>
      <c r="QZS326" s="7" t="s">
        <v>723</v>
      </c>
      <c r="QZT326" s="7" t="s">
        <v>723</v>
      </c>
      <c r="QZU326" s="7" t="s">
        <v>723</v>
      </c>
      <c r="QZV326" s="7" t="s">
        <v>723</v>
      </c>
      <c r="QZW326" s="7" t="s">
        <v>723</v>
      </c>
      <c r="QZX326" s="7" t="s">
        <v>723</v>
      </c>
      <c r="QZY326" s="7" t="s">
        <v>723</v>
      </c>
      <c r="QZZ326" s="7" t="s">
        <v>723</v>
      </c>
      <c r="RAA326" s="7" t="s">
        <v>723</v>
      </c>
      <c r="RAB326" s="7" t="s">
        <v>723</v>
      </c>
      <c r="RAC326" s="7" t="s">
        <v>723</v>
      </c>
      <c r="RAD326" s="7" t="s">
        <v>723</v>
      </c>
      <c r="RAE326" s="7" t="s">
        <v>723</v>
      </c>
      <c r="RAF326" s="7" t="s">
        <v>723</v>
      </c>
      <c r="RAG326" s="7" t="s">
        <v>723</v>
      </c>
      <c r="RAH326" s="7" t="s">
        <v>723</v>
      </c>
      <c r="RAI326" s="7" t="s">
        <v>723</v>
      </c>
      <c r="RAJ326" s="7" t="s">
        <v>723</v>
      </c>
      <c r="RAK326" s="7" t="s">
        <v>723</v>
      </c>
      <c r="RAL326" s="7" t="s">
        <v>723</v>
      </c>
      <c r="RAM326" s="7" t="s">
        <v>723</v>
      </c>
      <c r="RAN326" s="7" t="s">
        <v>723</v>
      </c>
      <c r="RAO326" s="7" t="s">
        <v>723</v>
      </c>
      <c r="RAP326" s="7" t="s">
        <v>723</v>
      </c>
      <c r="RAQ326" s="7" t="s">
        <v>723</v>
      </c>
      <c r="RAR326" s="7" t="s">
        <v>723</v>
      </c>
      <c r="RAS326" s="7" t="s">
        <v>723</v>
      </c>
      <c r="RAT326" s="7" t="s">
        <v>723</v>
      </c>
      <c r="RAU326" s="7" t="s">
        <v>723</v>
      </c>
      <c r="RAV326" s="7" t="s">
        <v>723</v>
      </c>
      <c r="RAW326" s="7" t="s">
        <v>723</v>
      </c>
      <c r="RAX326" s="7" t="s">
        <v>723</v>
      </c>
      <c r="RAY326" s="7" t="s">
        <v>723</v>
      </c>
      <c r="RAZ326" s="7" t="s">
        <v>723</v>
      </c>
      <c r="RBA326" s="7" t="s">
        <v>723</v>
      </c>
      <c r="RBB326" s="7" t="s">
        <v>723</v>
      </c>
      <c r="RBC326" s="7" t="s">
        <v>723</v>
      </c>
      <c r="RBD326" s="7" t="s">
        <v>723</v>
      </c>
      <c r="RBE326" s="7" t="s">
        <v>723</v>
      </c>
      <c r="RBF326" s="7" t="s">
        <v>723</v>
      </c>
      <c r="RBG326" s="7" t="s">
        <v>723</v>
      </c>
      <c r="RBH326" s="7" t="s">
        <v>723</v>
      </c>
      <c r="RBI326" s="7" t="s">
        <v>723</v>
      </c>
      <c r="RBJ326" s="7" t="s">
        <v>723</v>
      </c>
      <c r="RBK326" s="7" t="s">
        <v>723</v>
      </c>
      <c r="RBL326" s="7" t="s">
        <v>723</v>
      </c>
      <c r="RBM326" s="7" t="s">
        <v>723</v>
      </c>
      <c r="RBN326" s="7" t="s">
        <v>723</v>
      </c>
      <c r="RBO326" s="7" t="s">
        <v>723</v>
      </c>
      <c r="RBP326" s="7" t="s">
        <v>723</v>
      </c>
      <c r="RBQ326" s="7" t="s">
        <v>723</v>
      </c>
      <c r="RBR326" s="7" t="s">
        <v>723</v>
      </c>
      <c r="RBS326" s="7" t="s">
        <v>723</v>
      </c>
      <c r="RBT326" s="7" t="s">
        <v>723</v>
      </c>
      <c r="RBU326" s="7" t="s">
        <v>723</v>
      </c>
      <c r="RBV326" s="7" t="s">
        <v>723</v>
      </c>
      <c r="RBW326" s="7" t="s">
        <v>723</v>
      </c>
      <c r="RBX326" s="7" t="s">
        <v>723</v>
      </c>
      <c r="RBY326" s="7" t="s">
        <v>723</v>
      </c>
      <c r="RBZ326" s="7" t="s">
        <v>723</v>
      </c>
      <c r="RCA326" s="7" t="s">
        <v>723</v>
      </c>
      <c r="RCB326" s="7" t="s">
        <v>723</v>
      </c>
      <c r="RCC326" s="7" t="s">
        <v>723</v>
      </c>
      <c r="RCD326" s="7" t="s">
        <v>723</v>
      </c>
      <c r="RCE326" s="7" t="s">
        <v>723</v>
      </c>
      <c r="RCF326" s="7" t="s">
        <v>723</v>
      </c>
      <c r="RCG326" s="7" t="s">
        <v>723</v>
      </c>
      <c r="RCH326" s="7" t="s">
        <v>723</v>
      </c>
      <c r="RCI326" s="7" t="s">
        <v>723</v>
      </c>
      <c r="RCJ326" s="7" t="s">
        <v>723</v>
      </c>
      <c r="RCK326" s="7" t="s">
        <v>723</v>
      </c>
      <c r="RCL326" s="7" t="s">
        <v>723</v>
      </c>
      <c r="RCM326" s="7" t="s">
        <v>723</v>
      </c>
      <c r="RCN326" s="7" t="s">
        <v>723</v>
      </c>
      <c r="RCO326" s="7" t="s">
        <v>723</v>
      </c>
      <c r="RCP326" s="7" t="s">
        <v>723</v>
      </c>
      <c r="RCQ326" s="7" t="s">
        <v>723</v>
      </c>
      <c r="RCR326" s="7" t="s">
        <v>723</v>
      </c>
      <c r="RCS326" s="7" t="s">
        <v>723</v>
      </c>
      <c r="RCT326" s="7" t="s">
        <v>723</v>
      </c>
      <c r="RCU326" s="7" t="s">
        <v>723</v>
      </c>
      <c r="RCV326" s="7" t="s">
        <v>723</v>
      </c>
      <c r="RCW326" s="7" t="s">
        <v>723</v>
      </c>
      <c r="RCX326" s="7" t="s">
        <v>723</v>
      </c>
      <c r="RCY326" s="7" t="s">
        <v>723</v>
      </c>
      <c r="RCZ326" s="7" t="s">
        <v>723</v>
      </c>
      <c r="RDA326" s="7" t="s">
        <v>723</v>
      </c>
      <c r="RDB326" s="7" t="s">
        <v>723</v>
      </c>
      <c r="RDC326" s="7" t="s">
        <v>723</v>
      </c>
      <c r="RDD326" s="7" t="s">
        <v>723</v>
      </c>
      <c r="RDE326" s="7" t="s">
        <v>723</v>
      </c>
      <c r="RDF326" s="7" t="s">
        <v>723</v>
      </c>
      <c r="RDG326" s="7" t="s">
        <v>723</v>
      </c>
      <c r="RDH326" s="7" t="s">
        <v>723</v>
      </c>
      <c r="RDI326" s="7" t="s">
        <v>723</v>
      </c>
      <c r="RDJ326" s="7" t="s">
        <v>723</v>
      </c>
      <c r="RDK326" s="7" t="s">
        <v>723</v>
      </c>
      <c r="RDL326" s="7" t="s">
        <v>723</v>
      </c>
      <c r="RDM326" s="7" t="s">
        <v>723</v>
      </c>
      <c r="RDN326" s="7" t="s">
        <v>723</v>
      </c>
      <c r="RDO326" s="7" t="s">
        <v>723</v>
      </c>
      <c r="RDP326" s="7" t="s">
        <v>723</v>
      </c>
      <c r="RDQ326" s="7" t="s">
        <v>723</v>
      </c>
      <c r="RDR326" s="7" t="s">
        <v>723</v>
      </c>
      <c r="RDS326" s="7" t="s">
        <v>723</v>
      </c>
      <c r="RDT326" s="7" t="s">
        <v>723</v>
      </c>
      <c r="RDU326" s="7" t="s">
        <v>723</v>
      </c>
      <c r="RDV326" s="7" t="s">
        <v>723</v>
      </c>
      <c r="RDW326" s="7" t="s">
        <v>723</v>
      </c>
      <c r="RDX326" s="7" t="s">
        <v>723</v>
      </c>
      <c r="RDY326" s="7" t="s">
        <v>723</v>
      </c>
      <c r="RDZ326" s="7" t="s">
        <v>723</v>
      </c>
      <c r="REA326" s="7" t="s">
        <v>723</v>
      </c>
      <c r="REB326" s="7" t="s">
        <v>723</v>
      </c>
      <c r="REC326" s="7" t="s">
        <v>723</v>
      </c>
      <c r="RED326" s="7" t="s">
        <v>723</v>
      </c>
      <c r="REE326" s="7" t="s">
        <v>723</v>
      </c>
      <c r="REF326" s="7" t="s">
        <v>723</v>
      </c>
      <c r="REG326" s="7" t="s">
        <v>723</v>
      </c>
      <c r="REH326" s="7" t="s">
        <v>723</v>
      </c>
      <c r="REI326" s="7" t="s">
        <v>723</v>
      </c>
      <c r="REJ326" s="7" t="s">
        <v>723</v>
      </c>
      <c r="REK326" s="7" t="s">
        <v>723</v>
      </c>
      <c r="REL326" s="7" t="s">
        <v>723</v>
      </c>
      <c r="REM326" s="7" t="s">
        <v>723</v>
      </c>
      <c r="REN326" s="7" t="s">
        <v>723</v>
      </c>
      <c r="REO326" s="7" t="s">
        <v>723</v>
      </c>
      <c r="REP326" s="7" t="s">
        <v>723</v>
      </c>
      <c r="REQ326" s="7" t="s">
        <v>723</v>
      </c>
      <c r="RER326" s="7" t="s">
        <v>723</v>
      </c>
      <c r="RES326" s="7" t="s">
        <v>723</v>
      </c>
      <c r="RET326" s="7" t="s">
        <v>723</v>
      </c>
      <c r="REU326" s="7" t="s">
        <v>723</v>
      </c>
      <c r="REV326" s="7" t="s">
        <v>723</v>
      </c>
      <c r="REW326" s="7" t="s">
        <v>723</v>
      </c>
      <c r="REX326" s="7" t="s">
        <v>723</v>
      </c>
      <c r="REY326" s="7" t="s">
        <v>723</v>
      </c>
      <c r="REZ326" s="7" t="s">
        <v>723</v>
      </c>
      <c r="RFA326" s="7" t="s">
        <v>723</v>
      </c>
      <c r="RFB326" s="7" t="s">
        <v>723</v>
      </c>
      <c r="RFC326" s="7" t="s">
        <v>723</v>
      </c>
      <c r="RFD326" s="7" t="s">
        <v>723</v>
      </c>
      <c r="RFE326" s="7" t="s">
        <v>723</v>
      </c>
      <c r="RFF326" s="7" t="s">
        <v>723</v>
      </c>
      <c r="RFG326" s="7" t="s">
        <v>723</v>
      </c>
      <c r="RFH326" s="7" t="s">
        <v>723</v>
      </c>
      <c r="RFI326" s="7" t="s">
        <v>723</v>
      </c>
      <c r="RFJ326" s="7" t="s">
        <v>723</v>
      </c>
      <c r="RFK326" s="7" t="s">
        <v>723</v>
      </c>
      <c r="RFL326" s="7" t="s">
        <v>723</v>
      </c>
      <c r="RFM326" s="7" t="s">
        <v>723</v>
      </c>
      <c r="RFN326" s="7" t="s">
        <v>723</v>
      </c>
      <c r="RFO326" s="7" t="s">
        <v>723</v>
      </c>
      <c r="RFP326" s="7" t="s">
        <v>723</v>
      </c>
      <c r="RFQ326" s="7" t="s">
        <v>723</v>
      </c>
      <c r="RFR326" s="7" t="s">
        <v>723</v>
      </c>
      <c r="RFS326" s="7" t="s">
        <v>723</v>
      </c>
      <c r="RFT326" s="7" t="s">
        <v>723</v>
      </c>
      <c r="RFU326" s="7" t="s">
        <v>723</v>
      </c>
      <c r="RFV326" s="7" t="s">
        <v>723</v>
      </c>
      <c r="RFW326" s="7" t="s">
        <v>723</v>
      </c>
      <c r="RFX326" s="7" t="s">
        <v>723</v>
      </c>
      <c r="RFY326" s="7" t="s">
        <v>723</v>
      </c>
      <c r="RFZ326" s="7" t="s">
        <v>723</v>
      </c>
      <c r="RGA326" s="7" t="s">
        <v>723</v>
      </c>
      <c r="RGB326" s="7" t="s">
        <v>723</v>
      </c>
      <c r="RGC326" s="7" t="s">
        <v>723</v>
      </c>
      <c r="RGD326" s="7" t="s">
        <v>723</v>
      </c>
      <c r="RGE326" s="7" t="s">
        <v>723</v>
      </c>
      <c r="RGF326" s="7" t="s">
        <v>723</v>
      </c>
      <c r="RGG326" s="7" t="s">
        <v>723</v>
      </c>
      <c r="RGH326" s="7" t="s">
        <v>723</v>
      </c>
      <c r="RGI326" s="7" t="s">
        <v>723</v>
      </c>
      <c r="RGJ326" s="7" t="s">
        <v>723</v>
      </c>
      <c r="RGK326" s="7" t="s">
        <v>723</v>
      </c>
      <c r="RGL326" s="7" t="s">
        <v>723</v>
      </c>
      <c r="RGM326" s="7" t="s">
        <v>723</v>
      </c>
      <c r="RGN326" s="7" t="s">
        <v>723</v>
      </c>
      <c r="RGO326" s="7" t="s">
        <v>723</v>
      </c>
      <c r="RGP326" s="7" t="s">
        <v>723</v>
      </c>
      <c r="RGQ326" s="7" t="s">
        <v>723</v>
      </c>
      <c r="RGR326" s="7" t="s">
        <v>723</v>
      </c>
      <c r="RGS326" s="7" t="s">
        <v>723</v>
      </c>
      <c r="RGT326" s="7" t="s">
        <v>723</v>
      </c>
      <c r="RGU326" s="7" t="s">
        <v>723</v>
      </c>
      <c r="RGV326" s="7" t="s">
        <v>723</v>
      </c>
      <c r="RGW326" s="7" t="s">
        <v>723</v>
      </c>
      <c r="RGX326" s="7" t="s">
        <v>723</v>
      </c>
      <c r="RGY326" s="7" t="s">
        <v>723</v>
      </c>
      <c r="RGZ326" s="7" t="s">
        <v>723</v>
      </c>
      <c r="RHA326" s="7" t="s">
        <v>723</v>
      </c>
      <c r="RHB326" s="7" t="s">
        <v>723</v>
      </c>
      <c r="RHC326" s="7" t="s">
        <v>723</v>
      </c>
      <c r="RHD326" s="7" t="s">
        <v>723</v>
      </c>
      <c r="RHE326" s="7" t="s">
        <v>723</v>
      </c>
      <c r="RHF326" s="7" t="s">
        <v>723</v>
      </c>
      <c r="RHG326" s="7" t="s">
        <v>723</v>
      </c>
      <c r="RHH326" s="7" t="s">
        <v>723</v>
      </c>
      <c r="RHI326" s="7" t="s">
        <v>723</v>
      </c>
      <c r="RHJ326" s="7" t="s">
        <v>723</v>
      </c>
      <c r="RHK326" s="7" t="s">
        <v>723</v>
      </c>
      <c r="RHL326" s="7" t="s">
        <v>723</v>
      </c>
      <c r="RHM326" s="7" t="s">
        <v>723</v>
      </c>
      <c r="RHN326" s="7" t="s">
        <v>723</v>
      </c>
      <c r="RHO326" s="7" t="s">
        <v>723</v>
      </c>
      <c r="RHP326" s="7" t="s">
        <v>723</v>
      </c>
      <c r="RHQ326" s="7" t="s">
        <v>723</v>
      </c>
      <c r="RHR326" s="7" t="s">
        <v>723</v>
      </c>
      <c r="RHS326" s="7" t="s">
        <v>723</v>
      </c>
      <c r="RHT326" s="7" t="s">
        <v>723</v>
      </c>
      <c r="RHU326" s="7" t="s">
        <v>723</v>
      </c>
      <c r="RHV326" s="7" t="s">
        <v>723</v>
      </c>
      <c r="RHW326" s="7" t="s">
        <v>723</v>
      </c>
      <c r="RHX326" s="7" t="s">
        <v>723</v>
      </c>
      <c r="RHY326" s="7" t="s">
        <v>723</v>
      </c>
      <c r="RHZ326" s="7" t="s">
        <v>723</v>
      </c>
      <c r="RIA326" s="7" t="s">
        <v>723</v>
      </c>
      <c r="RIB326" s="7" t="s">
        <v>723</v>
      </c>
      <c r="RIC326" s="7" t="s">
        <v>723</v>
      </c>
      <c r="RID326" s="7" t="s">
        <v>723</v>
      </c>
      <c r="RIE326" s="7" t="s">
        <v>723</v>
      </c>
      <c r="RIF326" s="7" t="s">
        <v>723</v>
      </c>
      <c r="RIG326" s="7" t="s">
        <v>723</v>
      </c>
      <c r="RIH326" s="7" t="s">
        <v>723</v>
      </c>
      <c r="RII326" s="7" t="s">
        <v>723</v>
      </c>
      <c r="RIJ326" s="7" t="s">
        <v>723</v>
      </c>
      <c r="RIK326" s="7" t="s">
        <v>723</v>
      </c>
      <c r="RIL326" s="7" t="s">
        <v>723</v>
      </c>
      <c r="RIM326" s="7" t="s">
        <v>723</v>
      </c>
      <c r="RIN326" s="7" t="s">
        <v>723</v>
      </c>
      <c r="RIO326" s="7" t="s">
        <v>723</v>
      </c>
      <c r="RIP326" s="7" t="s">
        <v>723</v>
      </c>
      <c r="RIQ326" s="7" t="s">
        <v>723</v>
      </c>
      <c r="RIR326" s="7" t="s">
        <v>723</v>
      </c>
      <c r="RIS326" s="7" t="s">
        <v>723</v>
      </c>
      <c r="RIT326" s="7" t="s">
        <v>723</v>
      </c>
      <c r="RIU326" s="7" t="s">
        <v>723</v>
      </c>
      <c r="RIV326" s="7" t="s">
        <v>723</v>
      </c>
      <c r="RIW326" s="7" t="s">
        <v>723</v>
      </c>
      <c r="RIX326" s="7" t="s">
        <v>723</v>
      </c>
      <c r="RIY326" s="7" t="s">
        <v>723</v>
      </c>
      <c r="RIZ326" s="7" t="s">
        <v>723</v>
      </c>
      <c r="RJA326" s="7" t="s">
        <v>723</v>
      </c>
      <c r="RJB326" s="7" t="s">
        <v>723</v>
      </c>
      <c r="RJC326" s="7" t="s">
        <v>723</v>
      </c>
      <c r="RJD326" s="7" t="s">
        <v>723</v>
      </c>
      <c r="RJE326" s="7" t="s">
        <v>723</v>
      </c>
      <c r="RJF326" s="7" t="s">
        <v>723</v>
      </c>
      <c r="RJG326" s="7" t="s">
        <v>723</v>
      </c>
      <c r="RJH326" s="7" t="s">
        <v>723</v>
      </c>
      <c r="RJI326" s="7" t="s">
        <v>723</v>
      </c>
      <c r="RJJ326" s="7" t="s">
        <v>723</v>
      </c>
      <c r="RJK326" s="7" t="s">
        <v>723</v>
      </c>
      <c r="RJL326" s="7" t="s">
        <v>723</v>
      </c>
      <c r="RJM326" s="7" t="s">
        <v>723</v>
      </c>
      <c r="RJN326" s="7" t="s">
        <v>723</v>
      </c>
      <c r="RJO326" s="7" t="s">
        <v>723</v>
      </c>
      <c r="RJP326" s="7" t="s">
        <v>723</v>
      </c>
      <c r="RJQ326" s="7" t="s">
        <v>723</v>
      </c>
      <c r="RJR326" s="7" t="s">
        <v>723</v>
      </c>
      <c r="RJS326" s="7" t="s">
        <v>723</v>
      </c>
      <c r="RJT326" s="7" t="s">
        <v>723</v>
      </c>
      <c r="RJU326" s="7" t="s">
        <v>723</v>
      </c>
      <c r="RJV326" s="7" t="s">
        <v>723</v>
      </c>
      <c r="RJW326" s="7" t="s">
        <v>723</v>
      </c>
      <c r="RJX326" s="7" t="s">
        <v>723</v>
      </c>
      <c r="RJY326" s="7" t="s">
        <v>723</v>
      </c>
      <c r="RJZ326" s="7" t="s">
        <v>723</v>
      </c>
      <c r="RKA326" s="7" t="s">
        <v>723</v>
      </c>
      <c r="RKB326" s="7" t="s">
        <v>723</v>
      </c>
      <c r="RKC326" s="7" t="s">
        <v>723</v>
      </c>
      <c r="RKD326" s="7" t="s">
        <v>723</v>
      </c>
      <c r="RKE326" s="7" t="s">
        <v>723</v>
      </c>
      <c r="RKF326" s="7" t="s">
        <v>723</v>
      </c>
      <c r="RKG326" s="7" t="s">
        <v>723</v>
      </c>
      <c r="RKH326" s="7" t="s">
        <v>723</v>
      </c>
      <c r="RKI326" s="7" t="s">
        <v>723</v>
      </c>
      <c r="RKJ326" s="7" t="s">
        <v>723</v>
      </c>
      <c r="RKK326" s="7" t="s">
        <v>723</v>
      </c>
      <c r="RKL326" s="7" t="s">
        <v>723</v>
      </c>
      <c r="RKM326" s="7" t="s">
        <v>723</v>
      </c>
      <c r="RKN326" s="7" t="s">
        <v>723</v>
      </c>
      <c r="RKO326" s="7" t="s">
        <v>723</v>
      </c>
      <c r="RKP326" s="7" t="s">
        <v>723</v>
      </c>
      <c r="RKQ326" s="7" t="s">
        <v>723</v>
      </c>
      <c r="RKR326" s="7" t="s">
        <v>723</v>
      </c>
      <c r="RKS326" s="7" t="s">
        <v>723</v>
      </c>
      <c r="RKT326" s="7" t="s">
        <v>723</v>
      </c>
      <c r="RKU326" s="7" t="s">
        <v>723</v>
      </c>
      <c r="RKV326" s="7" t="s">
        <v>723</v>
      </c>
      <c r="RKW326" s="7" t="s">
        <v>723</v>
      </c>
      <c r="RKX326" s="7" t="s">
        <v>723</v>
      </c>
      <c r="RKY326" s="7" t="s">
        <v>723</v>
      </c>
      <c r="RKZ326" s="7" t="s">
        <v>723</v>
      </c>
      <c r="RLA326" s="7" t="s">
        <v>723</v>
      </c>
      <c r="RLB326" s="7" t="s">
        <v>723</v>
      </c>
      <c r="RLC326" s="7" t="s">
        <v>723</v>
      </c>
      <c r="RLD326" s="7" t="s">
        <v>723</v>
      </c>
      <c r="RLE326" s="7" t="s">
        <v>723</v>
      </c>
      <c r="RLF326" s="7" t="s">
        <v>723</v>
      </c>
      <c r="RLG326" s="7" t="s">
        <v>723</v>
      </c>
      <c r="RLH326" s="7" t="s">
        <v>723</v>
      </c>
      <c r="RLI326" s="7" t="s">
        <v>723</v>
      </c>
      <c r="RLJ326" s="7" t="s">
        <v>723</v>
      </c>
      <c r="RLK326" s="7" t="s">
        <v>723</v>
      </c>
      <c r="RLL326" s="7" t="s">
        <v>723</v>
      </c>
      <c r="RLM326" s="7" t="s">
        <v>723</v>
      </c>
      <c r="RLN326" s="7" t="s">
        <v>723</v>
      </c>
      <c r="RLO326" s="7" t="s">
        <v>723</v>
      </c>
      <c r="RLP326" s="7" t="s">
        <v>723</v>
      </c>
      <c r="RLQ326" s="7" t="s">
        <v>723</v>
      </c>
      <c r="RLR326" s="7" t="s">
        <v>723</v>
      </c>
      <c r="RLS326" s="7" t="s">
        <v>723</v>
      </c>
      <c r="RLT326" s="7" t="s">
        <v>723</v>
      </c>
      <c r="RLU326" s="7" t="s">
        <v>723</v>
      </c>
      <c r="RLV326" s="7" t="s">
        <v>723</v>
      </c>
      <c r="RLW326" s="7" t="s">
        <v>723</v>
      </c>
      <c r="RLX326" s="7" t="s">
        <v>723</v>
      </c>
      <c r="RLY326" s="7" t="s">
        <v>723</v>
      </c>
      <c r="RLZ326" s="7" t="s">
        <v>723</v>
      </c>
      <c r="RMA326" s="7" t="s">
        <v>723</v>
      </c>
      <c r="RMB326" s="7" t="s">
        <v>723</v>
      </c>
      <c r="RMC326" s="7" t="s">
        <v>723</v>
      </c>
      <c r="RMD326" s="7" t="s">
        <v>723</v>
      </c>
      <c r="RME326" s="7" t="s">
        <v>723</v>
      </c>
      <c r="RMF326" s="7" t="s">
        <v>723</v>
      </c>
      <c r="RMG326" s="7" t="s">
        <v>723</v>
      </c>
      <c r="RMH326" s="7" t="s">
        <v>723</v>
      </c>
      <c r="RMI326" s="7" t="s">
        <v>723</v>
      </c>
      <c r="RMJ326" s="7" t="s">
        <v>723</v>
      </c>
      <c r="RMK326" s="7" t="s">
        <v>723</v>
      </c>
      <c r="RML326" s="7" t="s">
        <v>723</v>
      </c>
      <c r="RMM326" s="7" t="s">
        <v>723</v>
      </c>
      <c r="RMN326" s="7" t="s">
        <v>723</v>
      </c>
      <c r="RMO326" s="7" t="s">
        <v>723</v>
      </c>
      <c r="RMP326" s="7" t="s">
        <v>723</v>
      </c>
      <c r="RMQ326" s="7" t="s">
        <v>723</v>
      </c>
      <c r="RMR326" s="7" t="s">
        <v>723</v>
      </c>
      <c r="RMS326" s="7" t="s">
        <v>723</v>
      </c>
      <c r="RMT326" s="7" t="s">
        <v>723</v>
      </c>
      <c r="RMU326" s="7" t="s">
        <v>723</v>
      </c>
      <c r="RMV326" s="7" t="s">
        <v>723</v>
      </c>
      <c r="RMW326" s="7" t="s">
        <v>723</v>
      </c>
      <c r="RMX326" s="7" t="s">
        <v>723</v>
      </c>
      <c r="RMY326" s="7" t="s">
        <v>723</v>
      </c>
      <c r="RMZ326" s="7" t="s">
        <v>723</v>
      </c>
      <c r="RNA326" s="7" t="s">
        <v>723</v>
      </c>
      <c r="RNB326" s="7" t="s">
        <v>723</v>
      </c>
      <c r="RNC326" s="7" t="s">
        <v>723</v>
      </c>
      <c r="RND326" s="7" t="s">
        <v>723</v>
      </c>
      <c r="RNE326" s="7" t="s">
        <v>723</v>
      </c>
      <c r="RNF326" s="7" t="s">
        <v>723</v>
      </c>
      <c r="RNG326" s="7" t="s">
        <v>723</v>
      </c>
      <c r="RNH326" s="7" t="s">
        <v>723</v>
      </c>
      <c r="RNI326" s="7" t="s">
        <v>723</v>
      </c>
      <c r="RNJ326" s="7" t="s">
        <v>723</v>
      </c>
      <c r="RNK326" s="7" t="s">
        <v>723</v>
      </c>
      <c r="RNL326" s="7" t="s">
        <v>723</v>
      </c>
      <c r="RNM326" s="7" t="s">
        <v>723</v>
      </c>
      <c r="RNN326" s="7" t="s">
        <v>723</v>
      </c>
      <c r="RNO326" s="7" t="s">
        <v>723</v>
      </c>
      <c r="RNP326" s="7" t="s">
        <v>723</v>
      </c>
      <c r="RNQ326" s="7" t="s">
        <v>723</v>
      </c>
      <c r="RNR326" s="7" t="s">
        <v>723</v>
      </c>
      <c r="RNS326" s="7" t="s">
        <v>723</v>
      </c>
      <c r="RNT326" s="7" t="s">
        <v>723</v>
      </c>
      <c r="RNU326" s="7" t="s">
        <v>723</v>
      </c>
      <c r="RNV326" s="7" t="s">
        <v>723</v>
      </c>
      <c r="RNW326" s="7" t="s">
        <v>723</v>
      </c>
      <c r="RNX326" s="7" t="s">
        <v>723</v>
      </c>
      <c r="RNY326" s="7" t="s">
        <v>723</v>
      </c>
      <c r="RNZ326" s="7" t="s">
        <v>723</v>
      </c>
      <c r="ROA326" s="7" t="s">
        <v>723</v>
      </c>
      <c r="ROB326" s="7" t="s">
        <v>723</v>
      </c>
      <c r="ROC326" s="7" t="s">
        <v>723</v>
      </c>
      <c r="ROD326" s="7" t="s">
        <v>723</v>
      </c>
      <c r="ROE326" s="7" t="s">
        <v>723</v>
      </c>
      <c r="ROF326" s="7" t="s">
        <v>723</v>
      </c>
      <c r="ROG326" s="7" t="s">
        <v>723</v>
      </c>
      <c r="ROH326" s="7" t="s">
        <v>723</v>
      </c>
      <c r="ROI326" s="7" t="s">
        <v>723</v>
      </c>
      <c r="ROJ326" s="7" t="s">
        <v>723</v>
      </c>
      <c r="ROK326" s="7" t="s">
        <v>723</v>
      </c>
      <c r="ROL326" s="7" t="s">
        <v>723</v>
      </c>
      <c r="ROM326" s="7" t="s">
        <v>723</v>
      </c>
      <c r="RON326" s="7" t="s">
        <v>723</v>
      </c>
      <c r="ROO326" s="7" t="s">
        <v>723</v>
      </c>
      <c r="ROP326" s="7" t="s">
        <v>723</v>
      </c>
      <c r="ROQ326" s="7" t="s">
        <v>723</v>
      </c>
      <c r="ROR326" s="7" t="s">
        <v>723</v>
      </c>
      <c r="ROS326" s="7" t="s">
        <v>723</v>
      </c>
      <c r="ROT326" s="7" t="s">
        <v>723</v>
      </c>
      <c r="ROU326" s="7" t="s">
        <v>723</v>
      </c>
      <c r="ROV326" s="7" t="s">
        <v>723</v>
      </c>
      <c r="ROW326" s="7" t="s">
        <v>723</v>
      </c>
      <c r="ROX326" s="7" t="s">
        <v>723</v>
      </c>
      <c r="ROY326" s="7" t="s">
        <v>723</v>
      </c>
      <c r="ROZ326" s="7" t="s">
        <v>723</v>
      </c>
      <c r="RPA326" s="7" t="s">
        <v>723</v>
      </c>
      <c r="RPB326" s="7" t="s">
        <v>723</v>
      </c>
      <c r="RPC326" s="7" t="s">
        <v>723</v>
      </c>
      <c r="RPD326" s="7" t="s">
        <v>723</v>
      </c>
      <c r="RPE326" s="7" t="s">
        <v>723</v>
      </c>
      <c r="RPF326" s="7" t="s">
        <v>723</v>
      </c>
      <c r="RPG326" s="7" t="s">
        <v>723</v>
      </c>
      <c r="RPH326" s="7" t="s">
        <v>723</v>
      </c>
      <c r="RPI326" s="7" t="s">
        <v>723</v>
      </c>
      <c r="RPJ326" s="7" t="s">
        <v>723</v>
      </c>
      <c r="RPK326" s="7" t="s">
        <v>723</v>
      </c>
      <c r="RPL326" s="7" t="s">
        <v>723</v>
      </c>
      <c r="RPM326" s="7" t="s">
        <v>723</v>
      </c>
      <c r="RPN326" s="7" t="s">
        <v>723</v>
      </c>
      <c r="RPO326" s="7" t="s">
        <v>723</v>
      </c>
      <c r="RPP326" s="7" t="s">
        <v>723</v>
      </c>
      <c r="RPQ326" s="7" t="s">
        <v>723</v>
      </c>
      <c r="RPR326" s="7" t="s">
        <v>723</v>
      </c>
      <c r="RPS326" s="7" t="s">
        <v>723</v>
      </c>
      <c r="RPT326" s="7" t="s">
        <v>723</v>
      </c>
      <c r="RPU326" s="7" t="s">
        <v>723</v>
      </c>
      <c r="RPV326" s="7" t="s">
        <v>723</v>
      </c>
      <c r="RPW326" s="7" t="s">
        <v>723</v>
      </c>
      <c r="RPX326" s="7" t="s">
        <v>723</v>
      </c>
      <c r="RPY326" s="7" t="s">
        <v>723</v>
      </c>
      <c r="RPZ326" s="7" t="s">
        <v>723</v>
      </c>
      <c r="RQA326" s="7" t="s">
        <v>723</v>
      </c>
      <c r="RQB326" s="7" t="s">
        <v>723</v>
      </c>
      <c r="RQC326" s="7" t="s">
        <v>723</v>
      </c>
      <c r="RQD326" s="7" t="s">
        <v>723</v>
      </c>
      <c r="RQE326" s="7" t="s">
        <v>723</v>
      </c>
      <c r="RQF326" s="7" t="s">
        <v>723</v>
      </c>
      <c r="RQG326" s="7" t="s">
        <v>723</v>
      </c>
      <c r="RQH326" s="7" t="s">
        <v>723</v>
      </c>
      <c r="RQI326" s="7" t="s">
        <v>723</v>
      </c>
      <c r="RQJ326" s="7" t="s">
        <v>723</v>
      </c>
      <c r="RQK326" s="7" t="s">
        <v>723</v>
      </c>
      <c r="RQL326" s="7" t="s">
        <v>723</v>
      </c>
      <c r="RQM326" s="7" t="s">
        <v>723</v>
      </c>
      <c r="RQN326" s="7" t="s">
        <v>723</v>
      </c>
      <c r="RQO326" s="7" t="s">
        <v>723</v>
      </c>
      <c r="RQP326" s="7" t="s">
        <v>723</v>
      </c>
      <c r="RQQ326" s="7" t="s">
        <v>723</v>
      </c>
      <c r="RQR326" s="7" t="s">
        <v>723</v>
      </c>
      <c r="RQS326" s="7" t="s">
        <v>723</v>
      </c>
      <c r="RQT326" s="7" t="s">
        <v>723</v>
      </c>
      <c r="RQU326" s="7" t="s">
        <v>723</v>
      </c>
      <c r="RQV326" s="7" t="s">
        <v>723</v>
      </c>
      <c r="RQW326" s="7" t="s">
        <v>723</v>
      </c>
      <c r="RQX326" s="7" t="s">
        <v>723</v>
      </c>
      <c r="RQY326" s="7" t="s">
        <v>723</v>
      </c>
      <c r="RQZ326" s="7" t="s">
        <v>723</v>
      </c>
      <c r="RRA326" s="7" t="s">
        <v>723</v>
      </c>
      <c r="RRB326" s="7" t="s">
        <v>723</v>
      </c>
      <c r="RRC326" s="7" t="s">
        <v>723</v>
      </c>
      <c r="RRD326" s="7" t="s">
        <v>723</v>
      </c>
      <c r="RRE326" s="7" t="s">
        <v>723</v>
      </c>
      <c r="RRF326" s="7" t="s">
        <v>723</v>
      </c>
      <c r="RRG326" s="7" t="s">
        <v>723</v>
      </c>
      <c r="RRH326" s="7" t="s">
        <v>723</v>
      </c>
      <c r="RRI326" s="7" t="s">
        <v>723</v>
      </c>
      <c r="RRJ326" s="7" t="s">
        <v>723</v>
      </c>
      <c r="RRK326" s="7" t="s">
        <v>723</v>
      </c>
      <c r="RRL326" s="7" t="s">
        <v>723</v>
      </c>
      <c r="RRM326" s="7" t="s">
        <v>723</v>
      </c>
      <c r="RRN326" s="7" t="s">
        <v>723</v>
      </c>
      <c r="RRO326" s="7" t="s">
        <v>723</v>
      </c>
      <c r="RRP326" s="7" t="s">
        <v>723</v>
      </c>
      <c r="RRQ326" s="7" t="s">
        <v>723</v>
      </c>
      <c r="RRR326" s="7" t="s">
        <v>723</v>
      </c>
      <c r="RRS326" s="7" t="s">
        <v>723</v>
      </c>
      <c r="RRT326" s="7" t="s">
        <v>723</v>
      </c>
      <c r="RRU326" s="7" t="s">
        <v>723</v>
      </c>
      <c r="RRV326" s="7" t="s">
        <v>723</v>
      </c>
      <c r="RRW326" s="7" t="s">
        <v>723</v>
      </c>
      <c r="RRX326" s="7" t="s">
        <v>723</v>
      </c>
      <c r="RRY326" s="7" t="s">
        <v>723</v>
      </c>
      <c r="RRZ326" s="7" t="s">
        <v>723</v>
      </c>
      <c r="RSA326" s="7" t="s">
        <v>723</v>
      </c>
      <c r="RSB326" s="7" t="s">
        <v>723</v>
      </c>
      <c r="RSC326" s="7" t="s">
        <v>723</v>
      </c>
      <c r="RSD326" s="7" t="s">
        <v>723</v>
      </c>
      <c r="RSE326" s="7" t="s">
        <v>723</v>
      </c>
      <c r="RSF326" s="7" t="s">
        <v>723</v>
      </c>
      <c r="RSG326" s="7" t="s">
        <v>723</v>
      </c>
      <c r="RSH326" s="7" t="s">
        <v>723</v>
      </c>
      <c r="RSI326" s="7" t="s">
        <v>723</v>
      </c>
      <c r="RSJ326" s="7" t="s">
        <v>723</v>
      </c>
      <c r="RSK326" s="7" t="s">
        <v>723</v>
      </c>
      <c r="RSL326" s="7" t="s">
        <v>723</v>
      </c>
      <c r="RSM326" s="7" t="s">
        <v>723</v>
      </c>
      <c r="RSN326" s="7" t="s">
        <v>723</v>
      </c>
      <c r="RSO326" s="7" t="s">
        <v>723</v>
      </c>
      <c r="RSP326" s="7" t="s">
        <v>723</v>
      </c>
      <c r="RSQ326" s="7" t="s">
        <v>723</v>
      </c>
      <c r="RSR326" s="7" t="s">
        <v>723</v>
      </c>
      <c r="RSS326" s="7" t="s">
        <v>723</v>
      </c>
      <c r="RST326" s="7" t="s">
        <v>723</v>
      </c>
      <c r="RSU326" s="7" t="s">
        <v>723</v>
      </c>
      <c r="RSV326" s="7" t="s">
        <v>723</v>
      </c>
      <c r="RSW326" s="7" t="s">
        <v>723</v>
      </c>
      <c r="RSX326" s="7" t="s">
        <v>723</v>
      </c>
      <c r="RSY326" s="7" t="s">
        <v>723</v>
      </c>
      <c r="RSZ326" s="7" t="s">
        <v>723</v>
      </c>
      <c r="RTA326" s="7" t="s">
        <v>723</v>
      </c>
      <c r="RTB326" s="7" t="s">
        <v>723</v>
      </c>
      <c r="RTC326" s="7" t="s">
        <v>723</v>
      </c>
      <c r="RTD326" s="7" t="s">
        <v>723</v>
      </c>
      <c r="RTE326" s="7" t="s">
        <v>723</v>
      </c>
      <c r="RTF326" s="7" t="s">
        <v>723</v>
      </c>
      <c r="RTG326" s="7" t="s">
        <v>723</v>
      </c>
      <c r="RTH326" s="7" t="s">
        <v>723</v>
      </c>
      <c r="RTI326" s="7" t="s">
        <v>723</v>
      </c>
      <c r="RTJ326" s="7" t="s">
        <v>723</v>
      </c>
      <c r="RTK326" s="7" t="s">
        <v>723</v>
      </c>
      <c r="RTL326" s="7" t="s">
        <v>723</v>
      </c>
      <c r="RTM326" s="7" t="s">
        <v>723</v>
      </c>
      <c r="RTN326" s="7" t="s">
        <v>723</v>
      </c>
      <c r="RTO326" s="7" t="s">
        <v>723</v>
      </c>
      <c r="RTP326" s="7" t="s">
        <v>723</v>
      </c>
      <c r="RTQ326" s="7" t="s">
        <v>723</v>
      </c>
      <c r="RTR326" s="7" t="s">
        <v>723</v>
      </c>
      <c r="RTS326" s="7" t="s">
        <v>723</v>
      </c>
      <c r="RTT326" s="7" t="s">
        <v>723</v>
      </c>
      <c r="RTU326" s="7" t="s">
        <v>723</v>
      </c>
      <c r="RTV326" s="7" t="s">
        <v>723</v>
      </c>
      <c r="RTW326" s="7" t="s">
        <v>723</v>
      </c>
      <c r="RTX326" s="7" t="s">
        <v>723</v>
      </c>
      <c r="RTY326" s="7" t="s">
        <v>723</v>
      </c>
      <c r="RTZ326" s="7" t="s">
        <v>723</v>
      </c>
      <c r="RUA326" s="7" t="s">
        <v>723</v>
      </c>
      <c r="RUB326" s="7" t="s">
        <v>723</v>
      </c>
      <c r="RUC326" s="7" t="s">
        <v>723</v>
      </c>
      <c r="RUD326" s="7" t="s">
        <v>723</v>
      </c>
      <c r="RUE326" s="7" t="s">
        <v>723</v>
      </c>
      <c r="RUF326" s="7" t="s">
        <v>723</v>
      </c>
      <c r="RUG326" s="7" t="s">
        <v>723</v>
      </c>
      <c r="RUH326" s="7" t="s">
        <v>723</v>
      </c>
      <c r="RUI326" s="7" t="s">
        <v>723</v>
      </c>
      <c r="RUJ326" s="7" t="s">
        <v>723</v>
      </c>
      <c r="RUK326" s="7" t="s">
        <v>723</v>
      </c>
      <c r="RUL326" s="7" t="s">
        <v>723</v>
      </c>
      <c r="RUM326" s="7" t="s">
        <v>723</v>
      </c>
      <c r="RUN326" s="7" t="s">
        <v>723</v>
      </c>
      <c r="RUO326" s="7" t="s">
        <v>723</v>
      </c>
      <c r="RUP326" s="7" t="s">
        <v>723</v>
      </c>
      <c r="RUQ326" s="7" t="s">
        <v>723</v>
      </c>
      <c r="RUR326" s="7" t="s">
        <v>723</v>
      </c>
      <c r="RUS326" s="7" t="s">
        <v>723</v>
      </c>
      <c r="RUT326" s="7" t="s">
        <v>723</v>
      </c>
      <c r="RUU326" s="7" t="s">
        <v>723</v>
      </c>
      <c r="RUV326" s="7" t="s">
        <v>723</v>
      </c>
      <c r="RUW326" s="7" t="s">
        <v>723</v>
      </c>
      <c r="RUX326" s="7" t="s">
        <v>723</v>
      </c>
      <c r="RUY326" s="7" t="s">
        <v>723</v>
      </c>
      <c r="RUZ326" s="7" t="s">
        <v>723</v>
      </c>
      <c r="RVA326" s="7" t="s">
        <v>723</v>
      </c>
      <c r="RVB326" s="7" t="s">
        <v>723</v>
      </c>
      <c r="RVC326" s="7" t="s">
        <v>723</v>
      </c>
      <c r="RVD326" s="7" t="s">
        <v>723</v>
      </c>
      <c r="RVE326" s="7" t="s">
        <v>723</v>
      </c>
      <c r="RVF326" s="7" t="s">
        <v>723</v>
      </c>
      <c r="RVG326" s="7" t="s">
        <v>723</v>
      </c>
      <c r="RVH326" s="7" t="s">
        <v>723</v>
      </c>
      <c r="RVI326" s="7" t="s">
        <v>723</v>
      </c>
      <c r="RVJ326" s="7" t="s">
        <v>723</v>
      </c>
      <c r="RVK326" s="7" t="s">
        <v>723</v>
      </c>
      <c r="RVL326" s="7" t="s">
        <v>723</v>
      </c>
      <c r="RVM326" s="7" t="s">
        <v>723</v>
      </c>
      <c r="RVN326" s="7" t="s">
        <v>723</v>
      </c>
      <c r="RVO326" s="7" t="s">
        <v>723</v>
      </c>
      <c r="RVP326" s="7" t="s">
        <v>723</v>
      </c>
      <c r="RVQ326" s="7" t="s">
        <v>723</v>
      </c>
      <c r="RVR326" s="7" t="s">
        <v>723</v>
      </c>
      <c r="RVS326" s="7" t="s">
        <v>723</v>
      </c>
      <c r="RVT326" s="7" t="s">
        <v>723</v>
      </c>
      <c r="RVU326" s="7" t="s">
        <v>723</v>
      </c>
      <c r="RVV326" s="7" t="s">
        <v>723</v>
      </c>
      <c r="RVW326" s="7" t="s">
        <v>723</v>
      </c>
      <c r="RVX326" s="7" t="s">
        <v>723</v>
      </c>
      <c r="RVY326" s="7" t="s">
        <v>723</v>
      </c>
      <c r="RVZ326" s="7" t="s">
        <v>723</v>
      </c>
      <c r="RWA326" s="7" t="s">
        <v>723</v>
      </c>
      <c r="RWB326" s="7" t="s">
        <v>723</v>
      </c>
      <c r="RWC326" s="7" t="s">
        <v>723</v>
      </c>
      <c r="RWD326" s="7" t="s">
        <v>723</v>
      </c>
      <c r="RWE326" s="7" t="s">
        <v>723</v>
      </c>
      <c r="RWF326" s="7" t="s">
        <v>723</v>
      </c>
      <c r="RWG326" s="7" t="s">
        <v>723</v>
      </c>
      <c r="RWH326" s="7" t="s">
        <v>723</v>
      </c>
      <c r="RWI326" s="7" t="s">
        <v>723</v>
      </c>
      <c r="RWJ326" s="7" t="s">
        <v>723</v>
      </c>
      <c r="RWK326" s="7" t="s">
        <v>723</v>
      </c>
      <c r="RWL326" s="7" t="s">
        <v>723</v>
      </c>
      <c r="RWM326" s="7" t="s">
        <v>723</v>
      </c>
      <c r="RWN326" s="7" t="s">
        <v>723</v>
      </c>
      <c r="RWO326" s="7" t="s">
        <v>723</v>
      </c>
      <c r="RWP326" s="7" t="s">
        <v>723</v>
      </c>
      <c r="RWQ326" s="7" t="s">
        <v>723</v>
      </c>
      <c r="RWR326" s="7" t="s">
        <v>723</v>
      </c>
      <c r="RWS326" s="7" t="s">
        <v>723</v>
      </c>
      <c r="RWT326" s="7" t="s">
        <v>723</v>
      </c>
      <c r="RWU326" s="7" t="s">
        <v>723</v>
      </c>
      <c r="RWV326" s="7" t="s">
        <v>723</v>
      </c>
      <c r="RWW326" s="7" t="s">
        <v>723</v>
      </c>
      <c r="RWX326" s="7" t="s">
        <v>723</v>
      </c>
      <c r="RWY326" s="7" t="s">
        <v>723</v>
      </c>
      <c r="RWZ326" s="7" t="s">
        <v>723</v>
      </c>
      <c r="RXA326" s="7" t="s">
        <v>723</v>
      </c>
      <c r="RXB326" s="7" t="s">
        <v>723</v>
      </c>
      <c r="RXC326" s="7" t="s">
        <v>723</v>
      </c>
      <c r="RXD326" s="7" t="s">
        <v>723</v>
      </c>
      <c r="RXE326" s="7" t="s">
        <v>723</v>
      </c>
      <c r="RXF326" s="7" t="s">
        <v>723</v>
      </c>
      <c r="RXG326" s="7" t="s">
        <v>723</v>
      </c>
      <c r="RXH326" s="7" t="s">
        <v>723</v>
      </c>
      <c r="RXI326" s="7" t="s">
        <v>723</v>
      </c>
      <c r="RXJ326" s="7" t="s">
        <v>723</v>
      </c>
      <c r="RXK326" s="7" t="s">
        <v>723</v>
      </c>
      <c r="RXL326" s="7" t="s">
        <v>723</v>
      </c>
      <c r="RXM326" s="7" t="s">
        <v>723</v>
      </c>
      <c r="RXN326" s="7" t="s">
        <v>723</v>
      </c>
      <c r="RXO326" s="7" t="s">
        <v>723</v>
      </c>
      <c r="RXP326" s="7" t="s">
        <v>723</v>
      </c>
      <c r="RXQ326" s="7" t="s">
        <v>723</v>
      </c>
      <c r="RXR326" s="7" t="s">
        <v>723</v>
      </c>
      <c r="RXS326" s="7" t="s">
        <v>723</v>
      </c>
      <c r="RXT326" s="7" t="s">
        <v>723</v>
      </c>
      <c r="RXU326" s="7" t="s">
        <v>723</v>
      </c>
      <c r="RXV326" s="7" t="s">
        <v>723</v>
      </c>
      <c r="RXW326" s="7" t="s">
        <v>723</v>
      </c>
      <c r="RXX326" s="7" t="s">
        <v>723</v>
      </c>
      <c r="RXY326" s="7" t="s">
        <v>723</v>
      </c>
      <c r="RXZ326" s="7" t="s">
        <v>723</v>
      </c>
      <c r="RYA326" s="7" t="s">
        <v>723</v>
      </c>
      <c r="RYB326" s="7" t="s">
        <v>723</v>
      </c>
      <c r="RYC326" s="7" t="s">
        <v>723</v>
      </c>
      <c r="RYD326" s="7" t="s">
        <v>723</v>
      </c>
      <c r="RYE326" s="7" t="s">
        <v>723</v>
      </c>
      <c r="RYF326" s="7" t="s">
        <v>723</v>
      </c>
      <c r="RYG326" s="7" t="s">
        <v>723</v>
      </c>
      <c r="RYH326" s="7" t="s">
        <v>723</v>
      </c>
      <c r="RYI326" s="7" t="s">
        <v>723</v>
      </c>
      <c r="RYJ326" s="7" t="s">
        <v>723</v>
      </c>
      <c r="RYK326" s="7" t="s">
        <v>723</v>
      </c>
      <c r="RYL326" s="7" t="s">
        <v>723</v>
      </c>
      <c r="RYM326" s="7" t="s">
        <v>723</v>
      </c>
      <c r="RYN326" s="7" t="s">
        <v>723</v>
      </c>
      <c r="RYO326" s="7" t="s">
        <v>723</v>
      </c>
      <c r="RYP326" s="7" t="s">
        <v>723</v>
      </c>
      <c r="RYQ326" s="7" t="s">
        <v>723</v>
      </c>
      <c r="RYR326" s="7" t="s">
        <v>723</v>
      </c>
      <c r="RYS326" s="7" t="s">
        <v>723</v>
      </c>
      <c r="RYT326" s="7" t="s">
        <v>723</v>
      </c>
      <c r="RYU326" s="7" t="s">
        <v>723</v>
      </c>
      <c r="RYV326" s="7" t="s">
        <v>723</v>
      </c>
      <c r="RYW326" s="7" t="s">
        <v>723</v>
      </c>
      <c r="RYX326" s="7" t="s">
        <v>723</v>
      </c>
      <c r="RYY326" s="7" t="s">
        <v>723</v>
      </c>
      <c r="RYZ326" s="7" t="s">
        <v>723</v>
      </c>
      <c r="RZA326" s="7" t="s">
        <v>723</v>
      </c>
      <c r="RZB326" s="7" t="s">
        <v>723</v>
      </c>
      <c r="RZC326" s="7" t="s">
        <v>723</v>
      </c>
      <c r="RZD326" s="7" t="s">
        <v>723</v>
      </c>
      <c r="RZE326" s="7" t="s">
        <v>723</v>
      </c>
      <c r="RZF326" s="7" t="s">
        <v>723</v>
      </c>
      <c r="RZG326" s="7" t="s">
        <v>723</v>
      </c>
      <c r="RZH326" s="7" t="s">
        <v>723</v>
      </c>
      <c r="RZI326" s="7" t="s">
        <v>723</v>
      </c>
      <c r="RZJ326" s="7" t="s">
        <v>723</v>
      </c>
      <c r="RZK326" s="7" t="s">
        <v>723</v>
      </c>
      <c r="RZL326" s="7" t="s">
        <v>723</v>
      </c>
      <c r="RZM326" s="7" t="s">
        <v>723</v>
      </c>
      <c r="RZN326" s="7" t="s">
        <v>723</v>
      </c>
      <c r="RZO326" s="7" t="s">
        <v>723</v>
      </c>
      <c r="RZP326" s="7" t="s">
        <v>723</v>
      </c>
      <c r="RZQ326" s="7" t="s">
        <v>723</v>
      </c>
      <c r="RZR326" s="7" t="s">
        <v>723</v>
      </c>
      <c r="RZS326" s="7" t="s">
        <v>723</v>
      </c>
      <c r="RZT326" s="7" t="s">
        <v>723</v>
      </c>
      <c r="RZU326" s="7" t="s">
        <v>723</v>
      </c>
      <c r="RZV326" s="7" t="s">
        <v>723</v>
      </c>
      <c r="RZW326" s="7" t="s">
        <v>723</v>
      </c>
      <c r="RZX326" s="7" t="s">
        <v>723</v>
      </c>
      <c r="RZY326" s="7" t="s">
        <v>723</v>
      </c>
      <c r="RZZ326" s="7" t="s">
        <v>723</v>
      </c>
      <c r="SAA326" s="7" t="s">
        <v>723</v>
      </c>
      <c r="SAB326" s="7" t="s">
        <v>723</v>
      </c>
      <c r="SAC326" s="7" t="s">
        <v>723</v>
      </c>
      <c r="SAD326" s="7" t="s">
        <v>723</v>
      </c>
      <c r="SAE326" s="7" t="s">
        <v>723</v>
      </c>
      <c r="SAF326" s="7" t="s">
        <v>723</v>
      </c>
      <c r="SAG326" s="7" t="s">
        <v>723</v>
      </c>
      <c r="SAH326" s="7" t="s">
        <v>723</v>
      </c>
      <c r="SAI326" s="7" t="s">
        <v>723</v>
      </c>
      <c r="SAJ326" s="7" t="s">
        <v>723</v>
      </c>
      <c r="SAK326" s="7" t="s">
        <v>723</v>
      </c>
      <c r="SAL326" s="7" t="s">
        <v>723</v>
      </c>
      <c r="SAM326" s="7" t="s">
        <v>723</v>
      </c>
      <c r="SAN326" s="7" t="s">
        <v>723</v>
      </c>
      <c r="SAO326" s="7" t="s">
        <v>723</v>
      </c>
      <c r="SAP326" s="7" t="s">
        <v>723</v>
      </c>
      <c r="SAQ326" s="7" t="s">
        <v>723</v>
      </c>
      <c r="SAR326" s="7" t="s">
        <v>723</v>
      </c>
      <c r="SAS326" s="7" t="s">
        <v>723</v>
      </c>
      <c r="SAT326" s="7" t="s">
        <v>723</v>
      </c>
      <c r="SAU326" s="7" t="s">
        <v>723</v>
      </c>
      <c r="SAV326" s="7" t="s">
        <v>723</v>
      </c>
      <c r="SAW326" s="7" t="s">
        <v>723</v>
      </c>
      <c r="SAX326" s="7" t="s">
        <v>723</v>
      </c>
      <c r="SAY326" s="7" t="s">
        <v>723</v>
      </c>
      <c r="SAZ326" s="7" t="s">
        <v>723</v>
      </c>
      <c r="SBA326" s="7" t="s">
        <v>723</v>
      </c>
      <c r="SBB326" s="7" t="s">
        <v>723</v>
      </c>
      <c r="SBC326" s="7" t="s">
        <v>723</v>
      </c>
      <c r="SBD326" s="7" t="s">
        <v>723</v>
      </c>
      <c r="SBE326" s="7" t="s">
        <v>723</v>
      </c>
      <c r="SBF326" s="7" t="s">
        <v>723</v>
      </c>
      <c r="SBG326" s="7" t="s">
        <v>723</v>
      </c>
      <c r="SBH326" s="7" t="s">
        <v>723</v>
      </c>
      <c r="SBI326" s="7" t="s">
        <v>723</v>
      </c>
      <c r="SBJ326" s="7" t="s">
        <v>723</v>
      </c>
      <c r="SBK326" s="7" t="s">
        <v>723</v>
      </c>
      <c r="SBL326" s="7" t="s">
        <v>723</v>
      </c>
      <c r="SBM326" s="7" t="s">
        <v>723</v>
      </c>
      <c r="SBN326" s="7" t="s">
        <v>723</v>
      </c>
      <c r="SBO326" s="7" t="s">
        <v>723</v>
      </c>
      <c r="SBP326" s="7" t="s">
        <v>723</v>
      </c>
      <c r="SBQ326" s="7" t="s">
        <v>723</v>
      </c>
      <c r="SBR326" s="7" t="s">
        <v>723</v>
      </c>
      <c r="SBS326" s="7" t="s">
        <v>723</v>
      </c>
      <c r="SBT326" s="7" t="s">
        <v>723</v>
      </c>
      <c r="SBU326" s="7" t="s">
        <v>723</v>
      </c>
      <c r="SBV326" s="7" t="s">
        <v>723</v>
      </c>
      <c r="SBW326" s="7" t="s">
        <v>723</v>
      </c>
      <c r="SBX326" s="7" t="s">
        <v>723</v>
      </c>
      <c r="SBY326" s="7" t="s">
        <v>723</v>
      </c>
      <c r="SBZ326" s="7" t="s">
        <v>723</v>
      </c>
      <c r="SCA326" s="7" t="s">
        <v>723</v>
      </c>
      <c r="SCB326" s="7" t="s">
        <v>723</v>
      </c>
      <c r="SCC326" s="7" t="s">
        <v>723</v>
      </c>
      <c r="SCD326" s="7" t="s">
        <v>723</v>
      </c>
      <c r="SCE326" s="7" t="s">
        <v>723</v>
      </c>
      <c r="SCF326" s="7" t="s">
        <v>723</v>
      </c>
      <c r="SCG326" s="7" t="s">
        <v>723</v>
      </c>
      <c r="SCH326" s="7" t="s">
        <v>723</v>
      </c>
      <c r="SCI326" s="7" t="s">
        <v>723</v>
      </c>
      <c r="SCJ326" s="7" t="s">
        <v>723</v>
      </c>
      <c r="SCK326" s="7" t="s">
        <v>723</v>
      </c>
      <c r="SCL326" s="7" t="s">
        <v>723</v>
      </c>
      <c r="SCM326" s="7" t="s">
        <v>723</v>
      </c>
      <c r="SCN326" s="7" t="s">
        <v>723</v>
      </c>
      <c r="SCO326" s="7" t="s">
        <v>723</v>
      </c>
      <c r="SCP326" s="7" t="s">
        <v>723</v>
      </c>
      <c r="SCQ326" s="7" t="s">
        <v>723</v>
      </c>
      <c r="SCR326" s="7" t="s">
        <v>723</v>
      </c>
      <c r="SCS326" s="7" t="s">
        <v>723</v>
      </c>
      <c r="SCT326" s="7" t="s">
        <v>723</v>
      </c>
      <c r="SCU326" s="7" t="s">
        <v>723</v>
      </c>
      <c r="SCV326" s="7" t="s">
        <v>723</v>
      </c>
      <c r="SCW326" s="7" t="s">
        <v>723</v>
      </c>
      <c r="SCX326" s="7" t="s">
        <v>723</v>
      </c>
      <c r="SCY326" s="7" t="s">
        <v>723</v>
      </c>
      <c r="SCZ326" s="7" t="s">
        <v>723</v>
      </c>
      <c r="SDA326" s="7" t="s">
        <v>723</v>
      </c>
      <c r="SDB326" s="7" t="s">
        <v>723</v>
      </c>
      <c r="SDC326" s="7" t="s">
        <v>723</v>
      </c>
      <c r="SDD326" s="7" t="s">
        <v>723</v>
      </c>
      <c r="SDE326" s="7" t="s">
        <v>723</v>
      </c>
      <c r="SDF326" s="7" t="s">
        <v>723</v>
      </c>
      <c r="SDG326" s="7" t="s">
        <v>723</v>
      </c>
      <c r="SDH326" s="7" t="s">
        <v>723</v>
      </c>
      <c r="SDI326" s="7" t="s">
        <v>723</v>
      </c>
      <c r="SDJ326" s="7" t="s">
        <v>723</v>
      </c>
      <c r="SDK326" s="7" t="s">
        <v>723</v>
      </c>
      <c r="SDL326" s="7" t="s">
        <v>723</v>
      </c>
      <c r="SDM326" s="7" t="s">
        <v>723</v>
      </c>
      <c r="SDN326" s="7" t="s">
        <v>723</v>
      </c>
      <c r="SDO326" s="7" t="s">
        <v>723</v>
      </c>
      <c r="SDP326" s="7" t="s">
        <v>723</v>
      </c>
      <c r="SDQ326" s="7" t="s">
        <v>723</v>
      </c>
      <c r="SDR326" s="7" t="s">
        <v>723</v>
      </c>
      <c r="SDS326" s="7" t="s">
        <v>723</v>
      </c>
      <c r="SDT326" s="7" t="s">
        <v>723</v>
      </c>
      <c r="SDU326" s="7" t="s">
        <v>723</v>
      </c>
      <c r="SDV326" s="7" t="s">
        <v>723</v>
      </c>
      <c r="SDW326" s="7" t="s">
        <v>723</v>
      </c>
      <c r="SDX326" s="7" t="s">
        <v>723</v>
      </c>
      <c r="SDY326" s="7" t="s">
        <v>723</v>
      </c>
      <c r="SDZ326" s="7" t="s">
        <v>723</v>
      </c>
      <c r="SEA326" s="7" t="s">
        <v>723</v>
      </c>
      <c r="SEB326" s="7" t="s">
        <v>723</v>
      </c>
      <c r="SEC326" s="7" t="s">
        <v>723</v>
      </c>
      <c r="SED326" s="7" t="s">
        <v>723</v>
      </c>
      <c r="SEE326" s="7" t="s">
        <v>723</v>
      </c>
      <c r="SEF326" s="7" t="s">
        <v>723</v>
      </c>
      <c r="SEG326" s="7" t="s">
        <v>723</v>
      </c>
      <c r="SEH326" s="7" t="s">
        <v>723</v>
      </c>
      <c r="SEI326" s="7" t="s">
        <v>723</v>
      </c>
      <c r="SEJ326" s="7" t="s">
        <v>723</v>
      </c>
      <c r="SEK326" s="7" t="s">
        <v>723</v>
      </c>
      <c r="SEL326" s="7" t="s">
        <v>723</v>
      </c>
      <c r="SEM326" s="7" t="s">
        <v>723</v>
      </c>
      <c r="SEN326" s="7" t="s">
        <v>723</v>
      </c>
      <c r="SEO326" s="7" t="s">
        <v>723</v>
      </c>
      <c r="SEP326" s="7" t="s">
        <v>723</v>
      </c>
      <c r="SEQ326" s="7" t="s">
        <v>723</v>
      </c>
      <c r="SER326" s="7" t="s">
        <v>723</v>
      </c>
      <c r="SES326" s="7" t="s">
        <v>723</v>
      </c>
      <c r="SET326" s="7" t="s">
        <v>723</v>
      </c>
      <c r="SEU326" s="7" t="s">
        <v>723</v>
      </c>
      <c r="SEV326" s="7" t="s">
        <v>723</v>
      </c>
      <c r="SEW326" s="7" t="s">
        <v>723</v>
      </c>
      <c r="SEX326" s="7" t="s">
        <v>723</v>
      </c>
      <c r="SEY326" s="7" t="s">
        <v>723</v>
      </c>
      <c r="SEZ326" s="7" t="s">
        <v>723</v>
      </c>
      <c r="SFA326" s="7" t="s">
        <v>723</v>
      </c>
      <c r="SFB326" s="7" t="s">
        <v>723</v>
      </c>
      <c r="SFC326" s="7" t="s">
        <v>723</v>
      </c>
      <c r="SFD326" s="7" t="s">
        <v>723</v>
      </c>
      <c r="SFE326" s="7" t="s">
        <v>723</v>
      </c>
      <c r="SFF326" s="7" t="s">
        <v>723</v>
      </c>
      <c r="SFG326" s="7" t="s">
        <v>723</v>
      </c>
      <c r="SFH326" s="7" t="s">
        <v>723</v>
      </c>
      <c r="SFI326" s="7" t="s">
        <v>723</v>
      </c>
      <c r="SFJ326" s="7" t="s">
        <v>723</v>
      </c>
      <c r="SFK326" s="7" t="s">
        <v>723</v>
      </c>
      <c r="SFL326" s="7" t="s">
        <v>723</v>
      </c>
      <c r="SFM326" s="7" t="s">
        <v>723</v>
      </c>
      <c r="SFN326" s="7" t="s">
        <v>723</v>
      </c>
      <c r="SFO326" s="7" t="s">
        <v>723</v>
      </c>
      <c r="SFP326" s="7" t="s">
        <v>723</v>
      </c>
      <c r="SFQ326" s="7" t="s">
        <v>723</v>
      </c>
      <c r="SFR326" s="7" t="s">
        <v>723</v>
      </c>
      <c r="SFS326" s="7" t="s">
        <v>723</v>
      </c>
      <c r="SFT326" s="7" t="s">
        <v>723</v>
      </c>
      <c r="SFU326" s="7" t="s">
        <v>723</v>
      </c>
      <c r="SFV326" s="7" t="s">
        <v>723</v>
      </c>
      <c r="SFW326" s="7" t="s">
        <v>723</v>
      </c>
      <c r="SFX326" s="7" t="s">
        <v>723</v>
      </c>
      <c r="SFY326" s="7" t="s">
        <v>723</v>
      </c>
      <c r="SFZ326" s="7" t="s">
        <v>723</v>
      </c>
      <c r="SGA326" s="7" t="s">
        <v>723</v>
      </c>
      <c r="SGB326" s="7" t="s">
        <v>723</v>
      </c>
      <c r="SGC326" s="7" t="s">
        <v>723</v>
      </c>
      <c r="SGD326" s="7" t="s">
        <v>723</v>
      </c>
      <c r="SGE326" s="7" t="s">
        <v>723</v>
      </c>
      <c r="SGF326" s="7" t="s">
        <v>723</v>
      </c>
      <c r="SGG326" s="7" t="s">
        <v>723</v>
      </c>
      <c r="SGH326" s="7" t="s">
        <v>723</v>
      </c>
      <c r="SGI326" s="7" t="s">
        <v>723</v>
      </c>
      <c r="SGJ326" s="7" t="s">
        <v>723</v>
      </c>
      <c r="SGK326" s="7" t="s">
        <v>723</v>
      </c>
      <c r="SGL326" s="7" t="s">
        <v>723</v>
      </c>
      <c r="SGM326" s="7" t="s">
        <v>723</v>
      </c>
      <c r="SGN326" s="7" t="s">
        <v>723</v>
      </c>
      <c r="SGO326" s="7" t="s">
        <v>723</v>
      </c>
      <c r="SGP326" s="7" t="s">
        <v>723</v>
      </c>
      <c r="SGQ326" s="7" t="s">
        <v>723</v>
      </c>
      <c r="SGR326" s="7" t="s">
        <v>723</v>
      </c>
      <c r="SGS326" s="7" t="s">
        <v>723</v>
      </c>
      <c r="SGT326" s="7" t="s">
        <v>723</v>
      </c>
      <c r="SGU326" s="7" t="s">
        <v>723</v>
      </c>
      <c r="SGV326" s="7" t="s">
        <v>723</v>
      </c>
      <c r="SGW326" s="7" t="s">
        <v>723</v>
      </c>
      <c r="SGX326" s="7" t="s">
        <v>723</v>
      </c>
      <c r="SGY326" s="7" t="s">
        <v>723</v>
      </c>
      <c r="SGZ326" s="7" t="s">
        <v>723</v>
      </c>
      <c r="SHA326" s="7" t="s">
        <v>723</v>
      </c>
      <c r="SHB326" s="7" t="s">
        <v>723</v>
      </c>
      <c r="SHC326" s="7" t="s">
        <v>723</v>
      </c>
      <c r="SHD326" s="7" t="s">
        <v>723</v>
      </c>
      <c r="SHE326" s="7" t="s">
        <v>723</v>
      </c>
      <c r="SHF326" s="7" t="s">
        <v>723</v>
      </c>
      <c r="SHG326" s="7" t="s">
        <v>723</v>
      </c>
      <c r="SHH326" s="7" t="s">
        <v>723</v>
      </c>
      <c r="SHI326" s="7" t="s">
        <v>723</v>
      </c>
      <c r="SHJ326" s="7" t="s">
        <v>723</v>
      </c>
      <c r="SHK326" s="7" t="s">
        <v>723</v>
      </c>
      <c r="SHL326" s="7" t="s">
        <v>723</v>
      </c>
      <c r="SHM326" s="7" t="s">
        <v>723</v>
      </c>
      <c r="SHN326" s="7" t="s">
        <v>723</v>
      </c>
      <c r="SHO326" s="7" t="s">
        <v>723</v>
      </c>
      <c r="SHP326" s="7" t="s">
        <v>723</v>
      </c>
      <c r="SHQ326" s="7" t="s">
        <v>723</v>
      </c>
      <c r="SHR326" s="7" t="s">
        <v>723</v>
      </c>
      <c r="SHS326" s="7" t="s">
        <v>723</v>
      </c>
      <c r="SHT326" s="7" t="s">
        <v>723</v>
      </c>
      <c r="SHU326" s="7" t="s">
        <v>723</v>
      </c>
      <c r="SHV326" s="7" t="s">
        <v>723</v>
      </c>
      <c r="SHW326" s="7" t="s">
        <v>723</v>
      </c>
      <c r="SHX326" s="7" t="s">
        <v>723</v>
      </c>
      <c r="SHY326" s="7" t="s">
        <v>723</v>
      </c>
      <c r="SHZ326" s="7" t="s">
        <v>723</v>
      </c>
      <c r="SIA326" s="7" t="s">
        <v>723</v>
      </c>
      <c r="SIB326" s="7" t="s">
        <v>723</v>
      </c>
      <c r="SIC326" s="7" t="s">
        <v>723</v>
      </c>
      <c r="SID326" s="7" t="s">
        <v>723</v>
      </c>
      <c r="SIE326" s="7" t="s">
        <v>723</v>
      </c>
      <c r="SIF326" s="7" t="s">
        <v>723</v>
      </c>
      <c r="SIG326" s="7" t="s">
        <v>723</v>
      </c>
      <c r="SIH326" s="7" t="s">
        <v>723</v>
      </c>
      <c r="SII326" s="7" t="s">
        <v>723</v>
      </c>
      <c r="SIJ326" s="7" t="s">
        <v>723</v>
      </c>
      <c r="SIK326" s="7" t="s">
        <v>723</v>
      </c>
      <c r="SIL326" s="7" t="s">
        <v>723</v>
      </c>
      <c r="SIM326" s="7" t="s">
        <v>723</v>
      </c>
      <c r="SIN326" s="7" t="s">
        <v>723</v>
      </c>
      <c r="SIO326" s="7" t="s">
        <v>723</v>
      </c>
      <c r="SIP326" s="7" t="s">
        <v>723</v>
      </c>
      <c r="SIQ326" s="7" t="s">
        <v>723</v>
      </c>
      <c r="SIR326" s="7" t="s">
        <v>723</v>
      </c>
      <c r="SIS326" s="7" t="s">
        <v>723</v>
      </c>
      <c r="SIT326" s="7" t="s">
        <v>723</v>
      </c>
      <c r="SIU326" s="7" t="s">
        <v>723</v>
      </c>
      <c r="SIV326" s="7" t="s">
        <v>723</v>
      </c>
      <c r="SIW326" s="7" t="s">
        <v>723</v>
      </c>
      <c r="SIX326" s="7" t="s">
        <v>723</v>
      </c>
      <c r="SIY326" s="7" t="s">
        <v>723</v>
      </c>
      <c r="SIZ326" s="7" t="s">
        <v>723</v>
      </c>
      <c r="SJA326" s="7" t="s">
        <v>723</v>
      </c>
      <c r="SJB326" s="7" t="s">
        <v>723</v>
      </c>
      <c r="SJC326" s="7" t="s">
        <v>723</v>
      </c>
      <c r="SJD326" s="7" t="s">
        <v>723</v>
      </c>
      <c r="SJE326" s="7" t="s">
        <v>723</v>
      </c>
      <c r="SJF326" s="7" t="s">
        <v>723</v>
      </c>
      <c r="SJG326" s="7" t="s">
        <v>723</v>
      </c>
      <c r="SJH326" s="7" t="s">
        <v>723</v>
      </c>
      <c r="SJI326" s="7" t="s">
        <v>723</v>
      </c>
      <c r="SJJ326" s="7" t="s">
        <v>723</v>
      </c>
      <c r="SJK326" s="7" t="s">
        <v>723</v>
      </c>
      <c r="SJL326" s="7" t="s">
        <v>723</v>
      </c>
      <c r="SJM326" s="7" t="s">
        <v>723</v>
      </c>
      <c r="SJN326" s="7" t="s">
        <v>723</v>
      </c>
      <c r="SJO326" s="7" t="s">
        <v>723</v>
      </c>
      <c r="SJP326" s="7" t="s">
        <v>723</v>
      </c>
      <c r="SJQ326" s="7" t="s">
        <v>723</v>
      </c>
      <c r="SJR326" s="7" t="s">
        <v>723</v>
      </c>
      <c r="SJS326" s="7" t="s">
        <v>723</v>
      </c>
      <c r="SJT326" s="7" t="s">
        <v>723</v>
      </c>
      <c r="SJU326" s="7" t="s">
        <v>723</v>
      </c>
      <c r="SJV326" s="7" t="s">
        <v>723</v>
      </c>
      <c r="SJW326" s="7" t="s">
        <v>723</v>
      </c>
      <c r="SJX326" s="7" t="s">
        <v>723</v>
      </c>
      <c r="SJY326" s="7" t="s">
        <v>723</v>
      </c>
      <c r="SJZ326" s="7" t="s">
        <v>723</v>
      </c>
      <c r="SKA326" s="7" t="s">
        <v>723</v>
      </c>
      <c r="SKB326" s="7" t="s">
        <v>723</v>
      </c>
      <c r="SKC326" s="7" t="s">
        <v>723</v>
      </c>
      <c r="SKD326" s="7" t="s">
        <v>723</v>
      </c>
      <c r="SKE326" s="7" t="s">
        <v>723</v>
      </c>
      <c r="SKF326" s="7" t="s">
        <v>723</v>
      </c>
      <c r="SKG326" s="7" t="s">
        <v>723</v>
      </c>
      <c r="SKH326" s="7" t="s">
        <v>723</v>
      </c>
      <c r="SKI326" s="7" t="s">
        <v>723</v>
      </c>
      <c r="SKJ326" s="7" t="s">
        <v>723</v>
      </c>
      <c r="SKK326" s="7" t="s">
        <v>723</v>
      </c>
      <c r="SKL326" s="7" t="s">
        <v>723</v>
      </c>
      <c r="SKM326" s="7" t="s">
        <v>723</v>
      </c>
      <c r="SKN326" s="7" t="s">
        <v>723</v>
      </c>
      <c r="SKO326" s="7" t="s">
        <v>723</v>
      </c>
      <c r="SKP326" s="7" t="s">
        <v>723</v>
      </c>
      <c r="SKQ326" s="7" t="s">
        <v>723</v>
      </c>
      <c r="SKR326" s="7" t="s">
        <v>723</v>
      </c>
      <c r="SKS326" s="7" t="s">
        <v>723</v>
      </c>
      <c r="SKT326" s="7" t="s">
        <v>723</v>
      </c>
      <c r="SKU326" s="7" t="s">
        <v>723</v>
      </c>
      <c r="SKV326" s="7" t="s">
        <v>723</v>
      </c>
      <c r="SKW326" s="7" t="s">
        <v>723</v>
      </c>
      <c r="SKX326" s="7" t="s">
        <v>723</v>
      </c>
      <c r="SKY326" s="7" t="s">
        <v>723</v>
      </c>
      <c r="SKZ326" s="7" t="s">
        <v>723</v>
      </c>
      <c r="SLA326" s="7" t="s">
        <v>723</v>
      </c>
      <c r="SLB326" s="7" t="s">
        <v>723</v>
      </c>
      <c r="SLC326" s="7" t="s">
        <v>723</v>
      </c>
      <c r="SLD326" s="7" t="s">
        <v>723</v>
      </c>
      <c r="SLE326" s="7" t="s">
        <v>723</v>
      </c>
      <c r="SLF326" s="7" t="s">
        <v>723</v>
      </c>
      <c r="SLG326" s="7" t="s">
        <v>723</v>
      </c>
      <c r="SLH326" s="7" t="s">
        <v>723</v>
      </c>
      <c r="SLI326" s="7" t="s">
        <v>723</v>
      </c>
      <c r="SLJ326" s="7" t="s">
        <v>723</v>
      </c>
      <c r="SLK326" s="7" t="s">
        <v>723</v>
      </c>
      <c r="SLL326" s="7" t="s">
        <v>723</v>
      </c>
      <c r="SLM326" s="7" t="s">
        <v>723</v>
      </c>
      <c r="SLN326" s="7" t="s">
        <v>723</v>
      </c>
      <c r="SLO326" s="7" t="s">
        <v>723</v>
      </c>
      <c r="SLP326" s="7" t="s">
        <v>723</v>
      </c>
      <c r="SLQ326" s="7" t="s">
        <v>723</v>
      </c>
      <c r="SLR326" s="7" t="s">
        <v>723</v>
      </c>
      <c r="SLS326" s="7" t="s">
        <v>723</v>
      </c>
      <c r="SLT326" s="7" t="s">
        <v>723</v>
      </c>
      <c r="SLU326" s="7" t="s">
        <v>723</v>
      </c>
      <c r="SLV326" s="7" t="s">
        <v>723</v>
      </c>
      <c r="SLW326" s="7" t="s">
        <v>723</v>
      </c>
      <c r="SLX326" s="7" t="s">
        <v>723</v>
      </c>
      <c r="SLY326" s="7" t="s">
        <v>723</v>
      </c>
      <c r="SLZ326" s="7" t="s">
        <v>723</v>
      </c>
      <c r="SMA326" s="7" t="s">
        <v>723</v>
      </c>
      <c r="SMB326" s="7" t="s">
        <v>723</v>
      </c>
      <c r="SMC326" s="7" t="s">
        <v>723</v>
      </c>
      <c r="SMD326" s="7" t="s">
        <v>723</v>
      </c>
      <c r="SME326" s="7" t="s">
        <v>723</v>
      </c>
      <c r="SMF326" s="7" t="s">
        <v>723</v>
      </c>
      <c r="SMG326" s="7" t="s">
        <v>723</v>
      </c>
      <c r="SMH326" s="7" t="s">
        <v>723</v>
      </c>
      <c r="SMI326" s="7" t="s">
        <v>723</v>
      </c>
      <c r="SMJ326" s="7" t="s">
        <v>723</v>
      </c>
      <c r="SMK326" s="7" t="s">
        <v>723</v>
      </c>
      <c r="SML326" s="7" t="s">
        <v>723</v>
      </c>
      <c r="SMM326" s="7" t="s">
        <v>723</v>
      </c>
      <c r="SMN326" s="7" t="s">
        <v>723</v>
      </c>
      <c r="SMO326" s="7" t="s">
        <v>723</v>
      </c>
      <c r="SMP326" s="7" t="s">
        <v>723</v>
      </c>
      <c r="SMQ326" s="7" t="s">
        <v>723</v>
      </c>
      <c r="SMR326" s="7" t="s">
        <v>723</v>
      </c>
      <c r="SMS326" s="7" t="s">
        <v>723</v>
      </c>
      <c r="SMT326" s="7" t="s">
        <v>723</v>
      </c>
      <c r="SMU326" s="7" t="s">
        <v>723</v>
      </c>
      <c r="SMV326" s="7" t="s">
        <v>723</v>
      </c>
      <c r="SMW326" s="7" t="s">
        <v>723</v>
      </c>
      <c r="SMX326" s="7" t="s">
        <v>723</v>
      </c>
      <c r="SMY326" s="7" t="s">
        <v>723</v>
      </c>
      <c r="SMZ326" s="7" t="s">
        <v>723</v>
      </c>
      <c r="SNA326" s="7" t="s">
        <v>723</v>
      </c>
      <c r="SNB326" s="7" t="s">
        <v>723</v>
      </c>
      <c r="SNC326" s="7" t="s">
        <v>723</v>
      </c>
      <c r="SND326" s="7" t="s">
        <v>723</v>
      </c>
      <c r="SNE326" s="7" t="s">
        <v>723</v>
      </c>
      <c r="SNF326" s="7" t="s">
        <v>723</v>
      </c>
      <c r="SNG326" s="7" t="s">
        <v>723</v>
      </c>
      <c r="SNH326" s="7" t="s">
        <v>723</v>
      </c>
      <c r="SNI326" s="7" t="s">
        <v>723</v>
      </c>
      <c r="SNJ326" s="7" t="s">
        <v>723</v>
      </c>
      <c r="SNK326" s="7" t="s">
        <v>723</v>
      </c>
      <c r="SNL326" s="7" t="s">
        <v>723</v>
      </c>
      <c r="SNM326" s="7" t="s">
        <v>723</v>
      </c>
      <c r="SNN326" s="7" t="s">
        <v>723</v>
      </c>
      <c r="SNO326" s="7" t="s">
        <v>723</v>
      </c>
      <c r="SNP326" s="7" t="s">
        <v>723</v>
      </c>
      <c r="SNQ326" s="7" t="s">
        <v>723</v>
      </c>
      <c r="SNR326" s="7" t="s">
        <v>723</v>
      </c>
      <c r="SNS326" s="7" t="s">
        <v>723</v>
      </c>
      <c r="SNT326" s="7" t="s">
        <v>723</v>
      </c>
      <c r="SNU326" s="7" t="s">
        <v>723</v>
      </c>
      <c r="SNV326" s="7" t="s">
        <v>723</v>
      </c>
      <c r="SNW326" s="7" t="s">
        <v>723</v>
      </c>
      <c r="SNX326" s="7" t="s">
        <v>723</v>
      </c>
      <c r="SNY326" s="7" t="s">
        <v>723</v>
      </c>
      <c r="SNZ326" s="7" t="s">
        <v>723</v>
      </c>
      <c r="SOA326" s="7" t="s">
        <v>723</v>
      </c>
      <c r="SOB326" s="7" t="s">
        <v>723</v>
      </c>
      <c r="SOC326" s="7" t="s">
        <v>723</v>
      </c>
      <c r="SOD326" s="7" t="s">
        <v>723</v>
      </c>
      <c r="SOE326" s="7" t="s">
        <v>723</v>
      </c>
      <c r="SOF326" s="7" t="s">
        <v>723</v>
      </c>
      <c r="SOG326" s="7" t="s">
        <v>723</v>
      </c>
      <c r="SOH326" s="7" t="s">
        <v>723</v>
      </c>
      <c r="SOI326" s="7" t="s">
        <v>723</v>
      </c>
      <c r="SOJ326" s="7" t="s">
        <v>723</v>
      </c>
      <c r="SOK326" s="7" t="s">
        <v>723</v>
      </c>
      <c r="SOL326" s="7" t="s">
        <v>723</v>
      </c>
      <c r="SOM326" s="7" t="s">
        <v>723</v>
      </c>
      <c r="SON326" s="7" t="s">
        <v>723</v>
      </c>
      <c r="SOO326" s="7" t="s">
        <v>723</v>
      </c>
      <c r="SOP326" s="7" t="s">
        <v>723</v>
      </c>
      <c r="SOQ326" s="7" t="s">
        <v>723</v>
      </c>
      <c r="SOR326" s="7" t="s">
        <v>723</v>
      </c>
      <c r="SOS326" s="7" t="s">
        <v>723</v>
      </c>
      <c r="SOT326" s="7" t="s">
        <v>723</v>
      </c>
      <c r="SOU326" s="7" t="s">
        <v>723</v>
      </c>
      <c r="SOV326" s="7" t="s">
        <v>723</v>
      </c>
      <c r="SOW326" s="7" t="s">
        <v>723</v>
      </c>
      <c r="SOX326" s="7" t="s">
        <v>723</v>
      </c>
      <c r="SOY326" s="7" t="s">
        <v>723</v>
      </c>
      <c r="SOZ326" s="7" t="s">
        <v>723</v>
      </c>
      <c r="SPA326" s="7" t="s">
        <v>723</v>
      </c>
      <c r="SPB326" s="7" t="s">
        <v>723</v>
      </c>
      <c r="SPC326" s="7" t="s">
        <v>723</v>
      </c>
      <c r="SPD326" s="7" t="s">
        <v>723</v>
      </c>
      <c r="SPE326" s="7" t="s">
        <v>723</v>
      </c>
      <c r="SPF326" s="7" t="s">
        <v>723</v>
      </c>
      <c r="SPG326" s="7" t="s">
        <v>723</v>
      </c>
      <c r="SPH326" s="7" t="s">
        <v>723</v>
      </c>
      <c r="SPI326" s="7" t="s">
        <v>723</v>
      </c>
      <c r="SPJ326" s="7" t="s">
        <v>723</v>
      </c>
      <c r="SPK326" s="7" t="s">
        <v>723</v>
      </c>
      <c r="SPL326" s="7" t="s">
        <v>723</v>
      </c>
      <c r="SPM326" s="7" t="s">
        <v>723</v>
      </c>
      <c r="SPN326" s="7" t="s">
        <v>723</v>
      </c>
      <c r="SPO326" s="7" t="s">
        <v>723</v>
      </c>
      <c r="SPP326" s="7" t="s">
        <v>723</v>
      </c>
      <c r="SPQ326" s="7" t="s">
        <v>723</v>
      </c>
      <c r="SPR326" s="7" t="s">
        <v>723</v>
      </c>
      <c r="SPS326" s="7" t="s">
        <v>723</v>
      </c>
      <c r="SPT326" s="7" t="s">
        <v>723</v>
      </c>
      <c r="SPU326" s="7" t="s">
        <v>723</v>
      </c>
      <c r="SPV326" s="7" t="s">
        <v>723</v>
      </c>
      <c r="SPW326" s="7" t="s">
        <v>723</v>
      </c>
      <c r="SPX326" s="7" t="s">
        <v>723</v>
      </c>
      <c r="SPY326" s="7" t="s">
        <v>723</v>
      </c>
      <c r="SPZ326" s="7" t="s">
        <v>723</v>
      </c>
      <c r="SQA326" s="7" t="s">
        <v>723</v>
      </c>
      <c r="SQB326" s="7" t="s">
        <v>723</v>
      </c>
      <c r="SQC326" s="7" t="s">
        <v>723</v>
      </c>
      <c r="SQD326" s="7" t="s">
        <v>723</v>
      </c>
      <c r="SQE326" s="7" t="s">
        <v>723</v>
      </c>
      <c r="SQF326" s="7" t="s">
        <v>723</v>
      </c>
      <c r="SQG326" s="7" t="s">
        <v>723</v>
      </c>
      <c r="SQH326" s="7" t="s">
        <v>723</v>
      </c>
      <c r="SQI326" s="7" t="s">
        <v>723</v>
      </c>
      <c r="SQJ326" s="7" t="s">
        <v>723</v>
      </c>
      <c r="SQK326" s="7" t="s">
        <v>723</v>
      </c>
      <c r="SQL326" s="7" t="s">
        <v>723</v>
      </c>
      <c r="SQM326" s="7" t="s">
        <v>723</v>
      </c>
      <c r="SQN326" s="7" t="s">
        <v>723</v>
      </c>
      <c r="SQO326" s="7" t="s">
        <v>723</v>
      </c>
      <c r="SQP326" s="7" t="s">
        <v>723</v>
      </c>
      <c r="SQQ326" s="7" t="s">
        <v>723</v>
      </c>
      <c r="SQR326" s="7" t="s">
        <v>723</v>
      </c>
      <c r="SQS326" s="7" t="s">
        <v>723</v>
      </c>
      <c r="SQT326" s="7" t="s">
        <v>723</v>
      </c>
      <c r="SQU326" s="7" t="s">
        <v>723</v>
      </c>
      <c r="SQV326" s="7" t="s">
        <v>723</v>
      </c>
      <c r="SQW326" s="7" t="s">
        <v>723</v>
      </c>
      <c r="SQX326" s="7" t="s">
        <v>723</v>
      </c>
      <c r="SQY326" s="7" t="s">
        <v>723</v>
      </c>
      <c r="SQZ326" s="7" t="s">
        <v>723</v>
      </c>
      <c r="SRA326" s="7" t="s">
        <v>723</v>
      </c>
      <c r="SRB326" s="7" t="s">
        <v>723</v>
      </c>
      <c r="SRC326" s="7" t="s">
        <v>723</v>
      </c>
      <c r="SRD326" s="7" t="s">
        <v>723</v>
      </c>
      <c r="SRE326" s="7" t="s">
        <v>723</v>
      </c>
      <c r="SRF326" s="7" t="s">
        <v>723</v>
      </c>
      <c r="SRG326" s="7" t="s">
        <v>723</v>
      </c>
      <c r="SRH326" s="7" t="s">
        <v>723</v>
      </c>
      <c r="SRI326" s="7" t="s">
        <v>723</v>
      </c>
      <c r="SRJ326" s="7" t="s">
        <v>723</v>
      </c>
      <c r="SRK326" s="7" t="s">
        <v>723</v>
      </c>
      <c r="SRL326" s="7" t="s">
        <v>723</v>
      </c>
      <c r="SRM326" s="7" t="s">
        <v>723</v>
      </c>
      <c r="SRN326" s="7" t="s">
        <v>723</v>
      </c>
      <c r="SRO326" s="7" t="s">
        <v>723</v>
      </c>
      <c r="SRP326" s="7" t="s">
        <v>723</v>
      </c>
      <c r="SRQ326" s="7" t="s">
        <v>723</v>
      </c>
      <c r="SRR326" s="7" t="s">
        <v>723</v>
      </c>
      <c r="SRS326" s="7" t="s">
        <v>723</v>
      </c>
      <c r="SRT326" s="7" t="s">
        <v>723</v>
      </c>
      <c r="SRU326" s="7" t="s">
        <v>723</v>
      </c>
      <c r="SRV326" s="7" t="s">
        <v>723</v>
      </c>
      <c r="SRW326" s="7" t="s">
        <v>723</v>
      </c>
      <c r="SRX326" s="7" t="s">
        <v>723</v>
      </c>
      <c r="SRY326" s="7" t="s">
        <v>723</v>
      </c>
      <c r="SRZ326" s="7" t="s">
        <v>723</v>
      </c>
      <c r="SSA326" s="7" t="s">
        <v>723</v>
      </c>
      <c r="SSB326" s="7" t="s">
        <v>723</v>
      </c>
      <c r="SSC326" s="7" t="s">
        <v>723</v>
      </c>
      <c r="SSD326" s="7" t="s">
        <v>723</v>
      </c>
      <c r="SSE326" s="7" t="s">
        <v>723</v>
      </c>
      <c r="SSF326" s="7" t="s">
        <v>723</v>
      </c>
      <c r="SSG326" s="7" t="s">
        <v>723</v>
      </c>
      <c r="SSH326" s="7" t="s">
        <v>723</v>
      </c>
      <c r="SSI326" s="7" t="s">
        <v>723</v>
      </c>
      <c r="SSJ326" s="7" t="s">
        <v>723</v>
      </c>
      <c r="SSK326" s="7" t="s">
        <v>723</v>
      </c>
      <c r="SSL326" s="7" t="s">
        <v>723</v>
      </c>
      <c r="SSM326" s="7" t="s">
        <v>723</v>
      </c>
      <c r="SSN326" s="7" t="s">
        <v>723</v>
      </c>
      <c r="SSO326" s="7" t="s">
        <v>723</v>
      </c>
      <c r="SSP326" s="7" t="s">
        <v>723</v>
      </c>
      <c r="SSQ326" s="7" t="s">
        <v>723</v>
      </c>
      <c r="SSR326" s="7" t="s">
        <v>723</v>
      </c>
      <c r="SSS326" s="7" t="s">
        <v>723</v>
      </c>
      <c r="SST326" s="7" t="s">
        <v>723</v>
      </c>
      <c r="SSU326" s="7" t="s">
        <v>723</v>
      </c>
      <c r="SSV326" s="7" t="s">
        <v>723</v>
      </c>
      <c r="SSW326" s="7" t="s">
        <v>723</v>
      </c>
      <c r="SSX326" s="7" t="s">
        <v>723</v>
      </c>
      <c r="SSY326" s="7" t="s">
        <v>723</v>
      </c>
      <c r="SSZ326" s="7" t="s">
        <v>723</v>
      </c>
      <c r="STA326" s="7" t="s">
        <v>723</v>
      </c>
      <c r="STB326" s="7" t="s">
        <v>723</v>
      </c>
      <c r="STC326" s="7" t="s">
        <v>723</v>
      </c>
      <c r="STD326" s="7" t="s">
        <v>723</v>
      </c>
      <c r="STE326" s="7" t="s">
        <v>723</v>
      </c>
      <c r="STF326" s="7" t="s">
        <v>723</v>
      </c>
      <c r="STG326" s="7" t="s">
        <v>723</v>
      </c>
      <c r="STH326" s="7" t="s">
        <v>723</v>
      </c>
      <c r="STI326" s="7" t="s">
        <v>723</v>
      </c>
      <c r="STJ326" s="7" t="s">
        <v>723</v>
      </c>
      <c r="STK326" s="7" t="s">
        <v>723</v>
      </c>
      <c r="STL326" s="7" t="s">
        <v>723</v>
      </c>
      <c r="STM326" s="7" t="s">
        <v>723</v>
      </c>
      <c r="STN326" s="7" t="s">
        <v>723</v>
      </c>
      <c r="STO326" s="7" t="s">
        <v>723</v>
      </c>
      <c r="STP326" s="7" t="s">
        <v>723</v>
      </c>
      <c r="STQ326" s="7" t="s">
        <v>723</v>
      </c>
      <c r="STR326" s="7" t="s">
        <v>723</v>
      </c>
      <c r="STS326" s="7" t="s">
        <v>723</v>
      </c>
      <c r="STT326" s="7" t="s">
        <v>723</v>
      </c>
      <c r="STU326" s="7" t="s">
        <v>723</v>
      </c>
      <c r="STV326" s="7" t="s">
        <v>723</v>
      </c>
      <c r="STW326" s="7" t="s">
        <v>723</v>
      </c>
      <c r="STX326" s="7" t="s">
        <v>723</v>
      </c>
      <c r="STY326" s="7" t="s">
        <v>723</v>
      </c>
      <c r="STZ326" s="7" t="s">
        <v>723</v>
      </c>
      <c r="SUA326" s="7" t="s">
        <v>723</v>
      </c>
      <c r="SUB326" s="7" t="s">
        <v>723</v>
      </c>
      <c r="SUC326" s="7" t="s">
        <v>723</v>
      </c>
      <c r="SUD326" s="7" t="s">
        <v>723</v>
      </c>
      <c r="SUE326" s="7" t="s">
        <v>723</v>
      </c>
      <c r="SUF326" s="7" t="s">
        <v>723</v>
      </c>
      <c r="SUG326" s="7" t="s">
        <v>723</v>
      </c>
      <c r="SUH326" s="7" t="s">
        <v>723</v>
      </c>
      <c r="SUI326" s="7" t="s">
        <v>723</v>
      </c>
      <c r="SUJ326" s="7" t="s">
        <v>723</v>
      </c>
      <c r="SUK326" s="7" t="s">
        <v>723</v>
      </c>
      <c r="SUL326" s="7" t="s">
        <v>723</v>
      </c>
      <c r="SUM326" s="7" t="s">
        <v>723</v>
      </c>
      <c r="SUN326" s="7" t="s">
        <v>723</v>
      </c>
      <c r="SUO326" s="7" t="s">
        <v>723</v>
      </c>
      <c r="SUP326" s="7" t="s">
        <v>723</v>
      </c>
      <c r="SUQ326" s="7" t="s">
        <v>723</v>
      </c>
      <c r="SUR326" s="7" t="s">
        <v>723</v>
      </c>
      <c r="SUS326" s="7" t="s">
        <v>723</v>
      </c>
      <c r="SUT326" s="7" t="s">
        <v>723</v>
      </c>
      <c r="SUU326" s="7" t="s">
        <v>723</v>
      </c>
      <c r="SUV326" s="7" t="s">
        <v>723</v>
      </c>
      <c r="SUW326" s="7" t="s">
        <v>723</v>
      </c>
      <c r="SUX326" s="7" t="s">
        <v>723</v>
      </c>
      <c r="SUY326" s="7" t="s">
        <v>723</v>
      </c>
      <c r="SUZ326" s="7" t="s">
        <v>723</v>
      </c>
      <c r="SVA326" s="7" t="s">
        <v>723</v>
      </c>
      <c r="SVB326" s="7" t="s">
        <v>723</v>
      </c>
      <c r="SVC326" s="7" t="s">
        <v>723</v>
      </c>
      <c r="SVD326" s="7" t="s">
        <v>723</v>
      </c>
      <c r="SVE326" s="7" t="s">
        <v>723</v>
      </c>
      <c r="SVF326" s="7" t="s">
        <v>723</v>
      </c>
      <c r="SVG326" s="7" t="s">
        <v>723</v>
      </c>
      <c r="SVH326" s="7" t="s">
        <v>723</v>
      </c>
      <c r="SVI326" s="7" t="s">
        <v>723</v>
      </c>
      <c r="SVJ326" s="7" t="s">
        <v>723</v>
      </c>
      <c r="SVK326" s="7" t="s">
        <v>723</v>
      </c>
      <c r="SVL326" s="7" t="s">
        <v>723</v>
      </c>
      <c r="SVM326" s="7" t="s">
        <v>723</v>
      </c>
      <c r="SVN326" s="7" t="s">
        <v>723</v>
      </c>
      <c r="SVO326" s="7" t="s">
        <v>723</v>
      </c>
      <c r="SVP326" s="7" t="s">
        <v>723</v>
      </c>
      <c r="SVQ326" s="7" t="s">
        <v>723</v>
      </c>
      <c r="SVR326" s="7" t="s">
        <v>723</v>
      </c>
      <c r="SVS326" s="7" t="s">
        <v>723</v>
      </c>
      <c r="SVT326" s="7" t="s">
        <v>723</v>
      </c>
      <c r="SVU326" s="7" t="s">
        <v>723</v>
      </c>
      <c r="SVV326" s="7" t="s">
        <v>723</v>
      </c>
      <c r="SVW326" s="7" t="s">
        <v>723</v>
      </c>
      <c r="SVX326" s="7" t="s">
        <v>723</v>
      </c>
      <c r="SVY326" s="7" t="s">
        <v>723</v>
      </c>
      <c r="SVZ326" s="7" t="s">
        <v>723</v>
      </c>
      <c r="SWA326" s="7" t="s">
        <v>723</v>
      </c>
      <c r="SWB326" s="7" t="s">
        <v>723</v>
      </c>
      <c r="SWC326" s="7" t="s">
        <v>723</v>
      </c>
      <c r="SWD326" s="7" t="s">
        <v>723</v>
      </c>
      <c r="SWE326" s="7" t="s">
        <v>723</v>
      </c>
      <c r="SWF326" s="7" t="s">
        <v>723</v>
      </c>
      <c r="SWG326" s="7" t="s">
        <v>723</v>
      </c>
      <c r="SWH326" s="7" t="s">
        <v>723</v>
      </c>
      <c r="SWI326" s="7" t="s">
        <v>723</v>
      </c>
      <c r="SWJ326" s="7" t="s">
        <v>723</v>
      </c>
      <c r="SWK326" s="7" t="s">
        <v>723</v>
      </c>
      <c r="SWL326" s="7" t="s">
        <v>723</v>
      </c>
      <c r="SWM326" s="7" t="s">
        <v>723</v>
      </c>
      <c r="SWN326" s="7" t="s">
        <v>723</v>
      </c>
      <c r="SWO326" s="7" t="s">
        <v>723</v>
      </c>
      <c r="SWP326" s="7" t="s">
        <v>723</v>
      </c>
      <c r="SWQ326" s="7" t="s">
        <v>723</v>
      </c>
      <c r="SWR326" s="7" t="s">
        <v>723</v>
      </c>
      <c r="SWS326" s="7" t="s">
        <v>723</v>
      </c>
      <c r="SWT326" s="7" t="s">
        <v>723</v>
      </c>
      <c r="SWU326" s="7" t="s">
        <v>723</v>
      </c>
      <c r="SWV326" s="7" t="s">
        <v>723</v>
      </c>
      <c r="SWW326" s="7" t="s">
        <v>723</v>
      </c>
      <c r="SWX326" s="7" t="s">
        <v>723</v>
      </c>
      <c r="SWY326" s="7" t="s">
        <v>723</v>
      </c>
      <c r="SWZ326" s="7" t="s">
        <v>723</v>
      </c>
      <c r="SXA326" s="7" t="s">
        <v>723</v>
      </c>
      <c r="SXB326" s="7" t="s">
        <v>723</v>
      </c>
      <c r="SXC326" s="7" t="s">
        <v>723</v>
      </c>
      <c r="SXD326" s="7" t="s">
        <v>723</v>
      </c>
      <c r="SXE326" s="7" t="s">
        <v>723</v>
      </c>
      <c r="SXF326" s="7" t="s">
        <v>723</v>
      </c>
      <c r="SXG326" s="7" t="s">
        <v>723</v>
      </c>
      <c r="SXH326" s="7" t="s">
        <v>723</v>
      </c>
      <c r="SXI326" s="7" t="s">
        <v>723</v>
      </c>
      <c r="SXJ326" s="7" t="s">
        <v>723</v>
      </c>
      <c r="SXK326" s="7" t="s">
        <v>723</v>
      </c>
      <c r="SXL326" s="7" t="s">
        <v>723</v>
      </c>
      <c r="SXM326" s="7" t="s">
        <v>723</v>
      </c>
      <c r="SXN326" s="7" t="s">
        <v>723</v>
      </c>
      <c r="SXO326" s="7" t="s">
        <v>723</v>
      </c>
      <c r="SXP326" s="7" t="s">
        <v>723</v>
      </c>
      <c r="SXQ326" s="7" t="s">
        <v>723</v>
      </c>
      <c r="SXR326" s="7" t="s">
        <v>723</v>
      </c>
      <c r="SXS326" s="7" t="s">
        <v>723</v>
      </c>
      <c r="SXT326" s="7" t="s">
        <v>723</v>
      </c>
      <c r="SXU326" s="7" t="s">
        <v>723</v>
      </c>
      <c r="SXV326" s="7" t="s">
        <v>723</v>
      </c>
      <c r="SXW326" s="7" t="s">
        <v>723</v>
      </c>
      <c r="SXX326" s="7" t="s">
        <v>723</v>
      </c>
      <c r="SXY326" s="7" t="s">
        <v>723</v>
      </c>
      <c r="SXZ326" s="7" t="s">
        <v>723</v>
      </c>
      <c r="SYA326" s="7" t="s">
        <v>723</v>
      </c>
      <c r="SYB326" s="7" t="s">
        <v>723</v>
      </c>
      <c r="SYC326" s="7" t="s">
        <v>723</v>
      </c>
      <c r="SYD326" s="7" t="s">
        <v>723</v>
      </c>
      <c r="SYE326" s="7" t="s">
        <v>723</v>
      </c>
      <c r="SYF326" s="7" t="s">
        <v>723</v>
      </c>
      <c r="SYG326" s="7" t="s">
        <v>723</v>
      </c>
      <c r="SYH326" s="7" t="s">
        <v>723</v>
      </c>
      <c r="SYI326" s="7" t="s">
        <v>723</v>
      </c>
      <c r="SYJ326" s="7" t="s">
        <v>723</v>
      </c>
      <c r="SYK326" s="7" t="s">
        <v>723</v>
      </c>
      <c r="SYL326" s="7" t="s">
        <v>723</v>
      </c>
      <c r="SYM326" s="7" t="s">
        <v>723</v>
      </c>
      <c r="SYN326" s="7" t="s">
        <v>723</v>
      </c>
      <c r="SYO326" s="7" t="s">
        <v>723</v>
      </c>
      <c r="SYP326" s="7" t="s">
        <v>723</v>
      </c>
      <c r="SYQ326" s="7" t="s">
        <v>723</v>
      </c>
      <c r="SYR326" s="7" t="s">
        <v>723</v>
      </c>
      <c r="SYS326" s="7" t="s">
        <v>723</v>
      </c>
      <c r="SYT326" s="7" t="s">
        <v>723</v>
      </c>
      <c r="SYU326" s="7" t="s">
        <v>723</v>
      </c>
      <c r="SYV326" s="7" t="s">
        <v>723</v>
      </c>
      <c r="SYW326" s="7" t="s">
        <v>723</v>
      </c>
      <c r="SYX326" s="7" t="s">
        <v>723</v>
      </c>
      <c r="SYY326" s="7" t="s">
        <v>723</v>
      </c>
      <c r="SYZ326" s="7" t="s">
        <v>723</v>
      </c>
      <c r="SZA326" s="7" t="s">
        <v>723</v>
      </c>
      <c r="SZB326" s="7" t="s">
        <v>723</v>
      </c>
      <c r="SZC326" s="7" t="s">
        <v>723</v>
      </c>
      <c r="SZD326" s="7" t="s">
        <v>723</v>
      </c>
      <c r="SZE326" s="7" t="s">
        <v>723</v>
      </c>
      <c r="SZF326" s="7" t="s">
        <v>723</v>
      </c>
      <c r="SZG326" s="7" t="s">
        <v>723</v>
      </c>
      <c r="SZH326" s="7" t="s">
        <v>723</v>
      </c>
      <c r="SZI326" s="7" t="s">
        <v>723</v>
      </c>
      <c r="SZJ326" s="7" t="s">
        <v>723</v>
      </c>
      <c r="SZK326" s="7" t="s">
        <v>723</v>
      </c>
      <c r="SZL326" s="7" t="s">
        <v>723</v>
      </c>
      <c r="SZM326" s="7" t="s">
        <v>723</v>
      </c>
      <c r="SZN326" s="7" t="s">
        <v>723</v>
      </c>
      <c r="SZO326" s="7" t="s">
        <v>723</v>
      </c>
      <c r="SZP326" s="7" t="s">
        <v>723</v>
      </c>
      <c r="SZQ326" s="7" t="s">
        <v>723</v>
      </c>
      <c r="SZR326" s="7" t="s">
        <v>723</v>
      </c>
      <c r="SZS326" s="7" t="s">
        <v>723</v>
      </c>
      <c r="SZT326" s="7" t="s">
        <v>723</v>
      </c>
      <c r="SZU326" s="7" t="s">
        <v>723</v>
      </c>
      <c r="SZV326" s="7" t="s">
        <v>723</v>
      </c>
      <c r="SZW326" s="7" t="s">
        <v>723</v>
      </c>
      <c r="SZX326" s="7" t="s">
        <v>723</v>
      </c>
      <c r="SZY326" s="7" t="s">
        <v>723</v>
      </c>
      <c r="SZZ326" s="7" t="s">
        <v>723</v>
      </c>
      <c r="TAA326" s="7" t="s">
        <v>723</v>
      </c>
      <c r="TAB326" s="7" t="s">
        <v>723</v>
      </c>
      <c r="TAC326" s="7" t="s">
        <v>723</v>
      </c>
      <c r="TAD326" s="7" t="s">
        <v>723</v>
      </c>
      <c r="TAE326" s="7" t="s">
        <v>723</v>
      </c>
      <c r="TAF326" s="7" t="s">
        <v>723</v>
      </c>
      <c r="TAG326" s="7" t="s">
        <v>723</v>
      </c>
      <c r="TAH326" s="7" t="s">
        <v>723</v>
      </c>
      <c r="TAI326" s="7" t="s">
        <v>723</v>
      </c>
      <c r="TAJ326" s="7" t="s">
        <v>723</v>
      </c>
      <c r="TAK326" s="7" t="s">
        <v>723</v>
      </c>
      <c r="TAL326" s="7" t="s">
        <v>723</v>
      </c>
      <c r="TAM326" s="7" t="s">
        <v>723</v>
      </c>
      <c r="TAN326" s="7" t="s">
        <v>723</v>
      </c>
      <c r="TAO326" s="7" t="s">
        <v>723</v>
      </c>
      <c r="TAP326" s="7" t="s">
        <v>723</v>
      </c>
      <c r="TAQ326" s="7" t="s">
        <v>723</v>
      </c>
      <c r="TAR326" s="7" t="s">
        <v>723</v>
      </c>
      <c r="TAS326" s="7" t="s">
        <v>723</v>
      </c>
      <c r="TAT326" s="7" t="s">
        <v>723</v>
      </c>
      <c r="TAU326" s="7" t="s">
        <v>723</v>
      </c>
      <c r="TAV326" s="7" t="s">
        <v>723</v>
      </c>
      <c r="TAW326" s="7" t="s">
        <v>723</v>
      </c>
      <c r="TAX326" s="7" t="s">
        <v>723</v>
      </c>
      <c r="TAY326" s="7" t="s">
        <v>723</v>
      </c>
      <c r="TAZ326" s="7" t="s">
        <v>723</v>
      </c>
      <c r="TBA326" s="7" t="s">
        <v>723</v>
      </c>
      <c r="TBB326" s="7" t="s">
        <v>723</v>
      </c>
      <c r="TBC326" s="7" t="s">
        <v>723</v>
      </c>
      <c r="TBD326" s="7" t="s">
        <v>723</v>
      </c>
      <c r="TBE326" s="7" t="s">
        <v>723</v>
      </c>
      <c r="TBF326" s="7" t="s">
        <v>723</v>
      </c>
      <c r="TBG326" s="7" t="s">
        <v>723</v>
      </c>
      <c r="TBH326" s="7" t="s">
        <v>723</v>
      </c>
      <c r="TBI326" s="7" t="s">
        <v>723</v>
      </c>
      <c r="TBJ326" s="7" t="s">
        <v>723</v>
      </c>
      <c r="TBK326" s="7" t="s">
        <v>723</v>
      </c>
      <c r="TBL326" s="7" t="s">
        <v>723</v>
      </c>
      <c r="TBM326" s="7" t="s">
        <v>723</v>
      </c>
      <c r="TBN326" s="7" t="s">
        <v>723</v>
      </c>
      <c r="TBO326" s="7" t="s">
        <v>723</v>
      </c>
      <c r="TBP326" s="7" t="s">
        <v>723</v>
      </c>
      <c r="TBQ326" s="7" t="s">
        <v>723</v>
      </c>
      <c r="TBR326" s="7" t="s">
        <v>723</v>
      </c>
      <c r="TBS326" s="7" t="s">
        <v>723</v>
      </c>
      <c r="TBT326" s="7" t="s">
        <v>723</v>
      </c>
      <c r="TBU326" s="7" t="s">
        <v>723</v>
      </c>
      <c r="TBV326" s="7" t="s">
        <v>723</v>
      </c>
      <c r="TBW326" s="7" t="s">
        <v>723</v>
      </c>
      <c r="TBX326" s="7" t="s">
        <v>723</v>
      </c>
      <c r="TBY326" s="7" t="s">
        <v>723</v>
      </c>
      <c r="TBZ326" s="7" t="s">
        <v>723</v>
      </c>
      <c r="TCA326" s="7" t="s">
        <v>723</v>
      </c>
      <c r="TCB326" s="7" t="s">
        <v>723</v>
      </c>
      <c r="TCC326" s="7" t="s">
        <v>723</v>
      </c>
      <c r="TCD326" s="7" t="s">
        <v>723</v>
      </c>
      <c r="TCE326" s="7" t="s">
        <v>723</v>
      </c>
      <c r="TCF326" s="7" t="s">
        <v>723</v>
      </c>
      <c r="TCG326" s="7" t="s">
        <v>723</v>
      </c>
      <c r="TCH326" s="7" t="s">
        <v>723</v>
      </c>
      <c r="TCI326" s="7" t="s">
        <v>723</v>
      </c>
      <c r="TCJ326" s="7" t="s">
        <v>723</v>
      </c>
      <c r="TCK326" s="7" t="s">
        <v>723</v>
      </c>
      <c r="TCL326" s="7" t="s">
        <v>723</v>
      </c>
      <c r="TCM326" s="7" t="s">
        <v>723</v>
      </c>
      <c r="TCN326" s="7" t="s">
        <v>723</v>
      </c>
      <c r="TCO326" s="7" t="s">
        <v>723</v>
      </c>
      <c r="TCP326" s="7" t="s">
        <v>723</v>
      </c>
      <c r="TCQ326" s="7" t="s">
        <v>723</v>
      </c>
      <c r="TCR326" s="7" t="s">
        <v>723</v>
      </c>
      <c r="TCS326" s="7" t="s">
        <v>723</v>
      </c>
      <c r="TCT326" s="7" t="s">
        <v>723</v>
      </c>
      <c r="TCU326" s="7" t="s">
        <v>723</v>
      </c>
      <c r="TCV326" s="7" t="s">
        <v>723</v>
      </c>
      <c r="TCW326" s="7" t="s">
        <v>723</v>
      </c>
      <c r="TCX326" s="7" t="s">
        <v>723</v>
      </c>
      <c r="TCY326" s="7" t="s">
        <v>723</v>
      </c>
      <c r="TCZ326" s="7" t="s">
        <v>723</v>
      </c>
      <c r="TDA326" s="7" t="s">
        <v>723</v>
      </c>
      <c r="TDB326" s="7" t="s">
        <v>723</v>
      </c>
      <c r="TDC326" s="7" t="s">
        <v>723</v>
      </c>
      <c r="TDD326" s="7" t="s">
        <v>723</v>
      </c>
      <c r="TDE326" s="7" t="s">
        <v>723</v>
      </c>
      <c r="TDF326" s="7" t="s">
        <v>723</v>
      </c>
      <c r="TDG326" s="7" t="s">
        <v>723</v>
      </c>
      <c r="TDH326" s="7" t="s">
        <v>723</v>
      </c>
      <c r="TDI326" s="7" t="s">
        <v>723</v>
      </c>
      <c r="TDJ326" s="7" t="s">
        <v>723</v>
      </c>
      <c r="TDK326" s="7" t="s">
        <v>723</v>
      </c>
      <c r="TDL326" s="7" t="s">
        <v>723</v>
      </c>
      <c r="TDM326" s="7" t="s">
        <v>723</v>
      </c>
      <c r="TDN326" s="7" t="s">
        <v>723</v>
      </c>
      <c r="TDO326" s="7" t="s">
        <v>723</v>
      </c>
      <c r="TDP326" s="7" t="s">
        <v>723</v>
      </c>
      <c r="TDQ326" s="7" t="s">
        <v>723</v>
      </c>
      <c r="TDR326" s="7" t="s">
        <v>723</v>
      </c>
      <c r="TDS326" s="7" t="s">
        <v>723</v>
      </c>
      <c r="TDT326" s="7" t="s">
        <v>723</v>
      </c>
      <c r="TDU326" s="7" t="s">
        <v>723</v>
      </c>
      <c r="TDV326" s="7" t="s">
        <v>723</v>
      </c>
      <c r="TDW326" s="7" t="s">
        <v>723</v>
      </c>
      <c r="TDX326" s="7" t="s">
        <v>723</v>
      </c>
      <c r="TDY326" s="7" t="s">
        <v>723</v>
      </c>
      <c r="TDZ326" s="7" t="s">
        <v>723</v>
      </c>
      <c r="TEA326" s="7" t="s">
        <v>723</v>
      </c>
      <c r="TEB326" s="7" t="s">
        <v>723</v>
      </c>
      <c r="TEC326" s="7" t="s">
        <v>723</v>
      </c>
      <c r="TED326" s="7" t="s">
        <v>723</v>
      </c>
      <c r="TEE326" s="7" t="s">
        <v>723</v>
      </c>
      <c r="TEF326" s="7" t="s">
        <v>723</v>
      </c>
      <c r="TEG326" s="7" t="s">
        <v>723</v>
      </c>
      <c r="TEH326" s="7" t="s">
        <v>723</v>
      </c>
      <c r="TEI326" s="7" t="s">
        <v>723</v>
      </c>
      <c r="TEJ326" s="7" t="s">
        <v>723</v>
      </c>
      <c r="TEK326" s="7" t="s">
        <v>723</v>
      </c>
      <c r="TEL326" s="7" t="s">
        <v>723</v>
      </c>
      <c r="TEM326" s="7" t="s">
        <v>723</v>
      </c>
      <c r="TEN326" s="7" t="s">
        <v>723</v>
      </c>
      <c r="TEO326" s="7" t="s">
        <v>723</v>
      </c>
      <c r="TEP326" s="7" t="s">
        <v>723</v>
      </c>
      <c r="TEQ326" s="7" t="s">
        <v>723</v>
      </c>
      <c r="TER326" s="7" t="s">
        <v>723</v>
      </c>
      <c r="TES326" s="7" t="s">
        <v>723</v>
      </c>
      <c r="TET326" s="7" t="s">
        <v>723</v>
      </c>
      <c r="TEU326" s="7" t="s">
        <v>723</v>
      </c>
      <c r="TEV326" s="7" t="s">
        <v>723</v>
      </c>
      <c r="TEW326" s="7" t="s">
        <v>723</v>
      </c>
      <c r="TEX326" s="7" t="s">
        <v>723</v>
      </c>
      <c r="TEY326" s="7" t="s">
        <v>723</v>
      </c>
      <c r="TEZ326" s="7" t="s">
        <v>723</v>
      </c>
      <c r="TFA326" s="7" t="s">
        <v>723</v>
      </c>
      <c r="TFB326" s="7" t="s">
        <v>723</v>
      </c>
      <c r="TFC326" s="7" t="s">
        <v>723</v>
      </c>
      <c r="TFD326" s="7" t="s">
        <v>723</v>
      </c>
      <c r="TFE326" s="7" t="s">
        <v>723</v>
      </c>
      <c r="TFF326" s="7" t="s">
        <v>723</v>
      </c>
      <c r="TFG326" s="7" t="s">
        <v>723</v>
      </c>
      <c r="TFH326" s="7" t="s">
        <v>723</v>
      </c>
      <c r="TFI326" s="7" t="s">
        <v>723</v>
      </c>
      <c r="TFJ326" s="7" t="s">
        <v>723</v>
      </c>
      <c r="TFK326" s="7" t="s">
        <v>723</v>
      </c>
      <c r="TFL326" s="7" t="s">
        <v>723</v>
      </c>
      <c r="TFM326" s="7" t="s">
        <v>723</v>
      </c>
      <c r="TFN326" s="7" t="s">
        <v>723</v>
      </c>
      <c r="TFO326" s="7" t="s">
        <v>723</v>
      </c>
      <c r="TFP326" s="7" t="s">
        <v>723</v>
      </c>
      <c r="TFQ326" s="7" t="s">
        <v>723</v>
      </c>
      <c r="TFR326" s="7" t="s">
        <v>723</v>
      </c>
      <c r="TFS326" s="7" t="s">
        <v>723</v>
      </c>
      <c r="TFT326" s="7" t="s">
        <v>723</v>
      </c>
      <c r="TFU326" s="7" t="s">
        <v>723</v>
      </c>
      <c r="TFV326" s="7" t="s">
        <v>723</v>
      </c>
      <c r="TFW326" s="7" t="s">
        <v>723</v>
      </c>
      <c r="TFX326" s="7" t="s">
        <v>723</v>
      </c>
      <c r="TFY326" s="7" t="s">
        <v>723</v>
      </c>
      <c r="TFZ326" s="7" t="s">
        <v>723</v>
      </c>
      <c r="TGA326" s="7" t="s">
        <v>723</v>
      </c>
      <c r="TGB326" s="7" t="s">
        <v>723</v>
      </c>
      <c r="TGC326" s="7" t="s">
        <v>723</v>
      </c>
      <c r="TGD326" s="7" t="s">
        <v>723</v>
      </c>
      <c r="TGE326" s="7" t="s">
        <v>723</v>
      </c>
      <c r="TGF326" s="7" t="s">
        <v>723</v>
      </c>
      <c r="TGG326" s="7" t="s">
        <v>723</v>
      </c>
      <c r="TGH326" s="7" t="s">
        <v>723</v>
      </c>
      <c r="TGI326" s="7" t="s">
        <v>723</v>
      </c>
      <c r="TGJ326" s="7" t="s">
        <v>723</v>
      </c>
      <c r="TGK326" s="7" t="s">
        <v>723</v>
      </c>
      <c r="TGL326" s="7" t="s">
        <v>723</v>
      </c>
      <c r="TGM326" s="7" t="s">
        <v>723</v>
      </c>
      <c r="TGN326" s="7" t="s">
        <v>723</v>
      </c>
      <c r="TGO326" s="7" t="s">
        <v>723</v>
      </c>
      <c r="TGP326" s="7" t="s">
        <v>723</v>
      </c>
      <c r="TGQ326" s="7" t="s">
        <v>723</v>
      </c>
      <c r="TGR326" s="7" t="s">
        <v>723</v>
      </c>
      <c r="TGS326" s="7" t="s">
        <v>723</v>
      </c>
      <c r="TGT326" s="7" t="s">
        <v>723</v>
      </c>
      <c r="TGU326" s="7" t="s">
        <v>723</v>
      </c>
      <c r="TGV326" s="7" t="s">
        <v>723</v>
      </c>
      <c r="TGW326" s="7" t="s">
        <v>723</v>
      </c>
      <c r="TGX326" s="7" t="s">
        <v>723</v>
      </c>
      <c r="TGY326" s="7" t="s">
        <v>723</v>
      </c>
      <c r="TGZ326" s="7" t="s">
        <v>723</v>
      </c>
      <c r="THA326" s="7" t="s">
        <v>723</v>
      </c>
      <c r="THB326" s="7" t="s">
        <v>723</v>
      </c>
      <c r="THC326" s="7" t="s">
        <v>723</v>
      </c>
      <c r="THD326" s="7" t="s">
        <v>723</v>
      </c>
      <c r="THE326" s="7" t="s">
        <v>723</v>
      </c>
      <c r="THF326" s="7" t="s">
        <v>723</v>
      </c>
      <c r="THG326" s="7" t="s">
        <v>723</v>
      </c>
      <c r="THH326" s="7" t="s">
        <v>723</v>
      </c>
      <c r="THI326" s="7" t="s">
        <v>723</v>
      </c>
      <c r="THJ326" s="7" t="s">
        <v>723</v>
      </c>
      <c r="THK326" s="7" t="s">
        <v>723</v>
      </c>
      <c r="THL326" s="7" t="s">
        <v>723</v>
      </c>
      <c r="THM326" s="7" t="s">
        <v>723</v>
      </c>
      <c r="THN326" s="7" t="s">
        <v>723</v>
      </c>
      <c r="THO326" s="7" t="s">
        <v>723</v>
      </c>
      <c r="THP326" s="7" t="s">
        <v>723</v>
      </c>
      <c r="THQ326" s="7" t="s">
        <v>723</v>
      </c>
      <c r="THR326" s="7" t="s">
        <v>723</v>
      </c>
      <c r="THS326" s="7" t="s">
        <v>723</v>
      </c>
      <c r="THT326" s="7" t="s">
        <v>723</v>
      </c>
      <c r="THU326" s="7" t="s">
        <v>723</v>
      </c>
      <c r="THV326" s="7" t="s">
        <v>723</v>
      </c>
      <c r="THW326" s="7" t="s">
        <v>723</v>
      </c>
      <c r="THX326" s="7" t="s">
        <v>723</v>
      </c>
      <c r="THY326" s="7" t="s">
        <v>723</v>
      </c>
      <c r="THZ326" s="7" t="s">
        <v>723</v>
      </c>
      <c r="TIA326" s="7" t="s">
        <v>723</v>
      </c>
      <c r="TIB326" s="7" t="s">
        <v>723</v>
      </c>
      <c r="TIC326" s="7" t="s">
        <v>723</v>
      </c>
      <c r="TID326" s="7" t="s">
        <v>723</v>
      </c>
      <c r="TIE326" s="7" t="s">
        <v>723</v>
      </c>
      <c r="TIF326" s="7" t="s">
        <v>723</v>
      </c>
      <c r="TIG326" s="7" t="s">
        <v>723</v>
      </c>
      <c r="TIH326" s="7" t="s">
        <v>723</v>
      </c>
      <c r="TII326" s="7" t="s">
        <v>723</v>
      </c>
      <c r="TIJ326" s="7" t="s">
        <v>723</v>
      </c>
      <c r="TIK326" s="7" t="s">
        <v>723</v>
      </c>
      <c r="TIL326" s="7" t="s">
        <v>723</v>
      </c>
      <c r="TIM326" s="7" t="s">
        <v>723</v>
      </c>
      <c r="TIN326" s="7" t="s">
        <v>723</v>
      </c>
      <c r="TIO326" s="7" t="s">
        <v>723</v>
      </c>
      <c r="TIP326" s="7" t="s">
        <v>723</v>
      </c>
      <c r="TIQ326" s="7" t="s">
        <v>723</v>
      </c>
      <c r="TIR326" s="7" t="s">
        <v>723</v>
      </c>
      <c r="TIS326" s="7" t="s">
        <v>723</v>
      </c>
      <c r="TIT326" s="7" t="s">
        <v>723</v>
      </c>
      <c r="TIU326" s="7" t="s">
        <v>723</v>
      </c>
      <c r="TIV326" s="7" t="s">
        <v>723</v>
      </c>
      <c r="TIW326" s="7" t="s">
        <v>723</v>
      </c>
      <c r="TIX326" s="7" t="s">
        <v>723</v>
      </c>
      <c r="TIY326" s="7" t="s">
        <v>723</v>
      </c>
      <c r="TIZ326" s="7" t="s">
        <v>723</v>
      </c>
      <c r="TJA326" s="7" t="s">
        <v>723</v>
      </c>
      <c r="TJB326" s="7" t="s">
        <v>723</v>
      </c>
      <c r="TJC326" s="7" t="s">
        <v>723</v>
      </c>
      <c r="TJD326" s="7" t="s">
        <v>723</v>
      </c>
      <c r="TJE326" s="7" t="s">
        <v>723</v>
      </c>
      <c r="TJF326" s="7" t="s">
        <v>723</v>
      </c>
      <c r="TJG326" s="7" t="s">
        <v>723</v>
      </c>
      <c r="TJH326" s="7" t="s">
        <v>723</v>
      </c>
      <c r="TJI326" s="7" t="s">
        <v>723</v>
      </c>
      <c r="TJJ326" s="7" t="s">
        <v>723</v>
      </c>
      <c r="TJK326" s="7" t="s">
        <v>723</v>
      </c>
      <c r="TJL326" s="7" t="s">
        <v>723</v>
      </c>
      <c r="TJM326" s="7" t="s">
        <v>723</v>
      </c>
      <c r="TJN326" s="7" t="s">
        <v>723</v>
      </c>
      <c r="TJO326" s="7" t="s">
        <v>723</v>
      </c>
      <c r="TJP326" s="7" t="s">
        <v>723</v>
      </c>
      <c r="TJQ326" s="7" t="s">
        <v>723</v>
      </c>
      <c r="TJR326" s="7" t="s">
        <v>723</v>
      </c>
      <c r="TJS326" s="7" t="s">
        <v>723</v>
      </c>
      <c r="TJT326" s="7" t="s">
        <v>723</v>
      </c>
      <c r="TJU326" s="7" t="s">
        <v>723</v>
      </c>
      <c r="TJV326" s="7" t="s">
        <v>723</v>
      </c>
      <c r="TJW326" s="7" t="s">
        <v>723</v>
      </c>
      <c r="TJX326" s="7" t="s">
        <v>723</v>
      </c>
      <c r="TJY326" s="7" t="s">
        <v>723</v>
      </c>
      <c r="TJZ326" s="7" t="s">
        <v>723</v>
      </c>
      <c r="TKA326" s="7" t="s">
        <v>723</v>
      </c>
      <c r="TKB326" s="7" t="s">
        <v>723</v>
      </c>
      <c r="TKC326" s="7" t="s">
        <v>723</v>
      </c>
      <c r="TKD326" s="7" t="s">
        <v>723</v>
      </c>
      <c r="TKE326" s="7" t="s">
        <v>723</v>
      </c>
      <c r="TKF326" s="7" t="s">
        <v>723</v>
      </c>
      <c r="TKG326" s="7" t="s">
        <v>723</v>
      </c>
      <c r="TKH326" s="7" t="s">
        <v>723</v>
      </c>
      <c r="TKI326" s="7" t="s">
        <v>723</v>
      </c>
      <c r="TKJ326" s="7" t="s">
        <v>723</v>
      </c>
      <c r="TKK326" s="7" t="s">
        <v>723</v>
      </c>
      <c r="TKL326" s="7" t="s">
        <v>723</v>
      </c>
      <c r="TKM326" s="7" t="s">
        <v>723</v>
      </c>
      <c r="TKN326" s="7" t="s">
        <v>723</v>
      </c>
      <c r="TKO326" s="7" t="s">
        <v>723</v>
      </c>
      <c r="TKP326" s="7" t="s">
        <v>723</v>
      </c>
      <c r="TKQ326" s="7" t="s">
        <v>723</v>
      </c>
      <c r="TKR326" s="7" t="s">
        <v>723</v>
      </c>
      <c r="TKS326" s="7" t="s">
        <v>723</v>
      </c>
      <c r="TKT326" s="7" t="s">
        <v>723</v>
      </c>
      <c r="TKU326" s="7" t="s">
        <v>723</v>
      </c>
      <c r="TKV326" s="7" t="s">
        <v>723</v>
      </c>
      <c r="TKW326" s="7" t="s">
        <v>723</v>
      </c>
      <c r="TKX326" s="7" t="s">
        <v>723</v>
      </c>
      <c r="TKY326" s="7" t="s">
        <v>723</v>
      </c>
      <c r="TKZ326" s="7" t="s">
        <v>723</v>
      </c>
      <c r="TLA326" s="7" t="s">
        <v>723</v>
      </c>
      <c r="TLB326" s="7" t="s">
        <v>723</v>
      </c>
      <c r="TLC326" s="7" t="s">
        <v>723</v>
      </c>
      <c r="TLD326" s="7" t="s">
        <v>723</v>
      </c>
      <c r="TLE326" s="7" t="s">
        <v>723</v>
      </c>
      <c r="TLF326" s="7" t="s">
        <v>723</v>
      </c>
      <c r="TLG326" s="7" t="s">
        <v>723</v>
      </c>
      <c r="TLH326" s="7" t="s">
        <v>723</v>
      </c>
      <c r="TLI326" s="7" t="s">
        <v>723</v>
      </c>
      <c r="TLJ326" s="7" t="s">
        <v>723</v>
      </c>
      <c r="TLK326" s="7" t="s">
        <v>723</v>
      </c>
      <c r="TLL326" s="7" t="s">
        <v>723</v>
      </c>
      <c r="TLM326" s="7" t="s">
        <v>723</v>
      </c>
      <c r="TLN326" s="7" t="s">
        <v>723</v>
      </c>
      <c r="TLO326" s="7" t="s">
        <v>723</v>
      </c>
      <c r="TLP326" s="7" t="s">
        <v>723</v>
      </c>
      <c r="TLQ326" s="7" t="s">
        <v>723</v>
      </c>
      <c r="TLR326" s="7" t="s">
        <v>723</v>
      </c>
      <c r="TLS326" s="7" t="s">
        <v>723</v>
      </c>
      <c r="TLT326" s="7" t="s">
        <v>723</v>
      </c>
      <c r="TLU326" s="7" t="s">
        <v>723</v>
      </c>
      <c r="TLV326" s="7" t="s">
        <v>723</v>
      </c>
      <c r="TLW326" s="7" t="s">
        <v>723</v>
      </c>
      <c r="TLX326" s="7" t="s">
        <v>723</v>
      </c>
      <c r="TLY326" s="7" t="s">
        <v>723</v>
      </c>
      <c r="TLZ326" s="7" t="s">
        <v>723</v>
      </c>
      <c r="TMA326" s="7" t="s">
        <v>723</v>
      </c>
      <c r="TMB326" s="7" t="s">
        <v>723</v>
      </c>
      <c r="TMC326" s="7" t="s">
        <v>723</v>
      </c>
      <c r="TMD326" s="7" t="s">
        <v>723</v>
      </c>
      <c r="TME326" s="7" t="s">
        <v>723</v>
      </c>
      <c r="TMF326" s="7" t="s">
        <v>723</v>
      </c>
      <c r="TMG326" s="7" t="s">
        <v>723</v>
      </c>
      <c r="TMH326" s="7" t="s">
        <v>723</v>
      </c>
      <c r="TMI326" s="7" t="s">
        <v>723</v>
      </c>
      <c r="TMJ326" s="7" t="s">
        <v>723</v>
      </c>
      <c r="TMK326" s="7" t="s">
        <v>723</v>
      </c>
      <c r="TML326" s="7" t="s">
        <v>723</v>
      </c>
      <c r="TMM326" s="7" t="s">
        <v>723</v>
      </c>
      <c r="TMN326" s="7" t="s">
        <v>723</v>
      </c>
      <c r="TMO326" s="7" t="s">
        <v>723</v>
      </c>
      <c r="TMP326" s="7" t="s">
        <v>723</v>
      </c>
      <c r="TMQ326" s="7" t="s">
        <v>723</v>
      </c>
      <c r="TMR326" s="7" t="s">
        <v>723</v>
      </c>
      <c r="TMS326" s="7" t="s">
        <v>723</v>
      </c>
      <c r="TMT326" s="7" t="s">
        <v>723</v>
      </c>
      <c r="TMU326" s="7" t="s">
        <v>723</v>
      </c>
      <c r="TMV326" s="7" t="s">
        <v>723</v>
      </c>
      <c r="TMW326" s="7" t="s">
        <v>723</v>
      </c>
      <c r="TMX326" s="7" t="s">
        <v>723</v>
      </c>
      <c r="TMY326" s="7" t="s">
        <v>723</v>
      </c>
      <c r="TMZ326" s="7" t="s">
        <v>723</v>
      </c>
      <c r="TNA326" s="7" t="s">
        <v>723</v>
      </c>
      <c r="TNB326" s="7" t="s">
        <v>723</v>
      </c>
      <c r="TNC326" s="7" t="s">
        <v>723</v>
      </c>
      <c r="TND326" s="7" t="s">
        <v>723</v>
      </c>
      <c r="TNE326" s="7" t="s">
        <v>723</v>
      </c>
      <c r="TNF326" s="7" t="s">
        <v>723</v>
      </c>
      <c r="TNG326" s="7" t="s">
        <v>723</v>
      </c>
      <c r="TNH326" s="7" t="s">
        <v>723</v>
      </c>
      <c r="TNI326" s="7" t="s">
        <v>723</v>
      </c>
      <c r="TNJ326" s="7" t="s">
        <v>723</v>
      </c>
      <c r="TNK326" s="7" t="s">
        <v>723</v>
      </c>
      <c r="TNL326" s="7" t="s">
        <v>723</v>
      </c>
      <c r="TNM326" s="7" t="s">
        <v>723</v>
      </c>
      <c r="TNN326" s="7" t="s">
        <v>723</v>
      </c>
      <c r="TNO326" s="7" t="s">
        <v>723</v>
      </c>
      <c r="TNP326" s="7" t="s">
        <v>723</v>
      </c>
      <c r="TNQ326" s="7" t="s">
        <v>723</v>
      </c>
      <c r="TNR326" s="7" t="s">
        <v>723</v>
      </c>
      <c r="TNS326" s="7" t="s">
        <v>723</v>
      </c>
      <c r="TNT326" s="7" t="s">
        <v>723</v>
      </c>
      <c r="TNU326" s="7" t="s">
        <v>723</v>
      </c>
      <c r="TNV326" s="7" t="s">
        <v>723</v>
      </c>
      <c r="TNW326" s="7" t="s">
        <v>723</v>
      </c>
      <c r="TNX326" s="7" t="s">
        <v>723</v>
      </c>
      <c r="TNY326" s="7" t="s">
        <v>723</v>
      </c>
      <c r="TNZ326" s="7" t="s">
        <v>723</v>
      </c>
      <c r="TOA326" s="7" t="s">
        <v>723</v>
      </c>
      <c r="TOB326" s="7" t="s">
        <v>723</v>
      </c>
      <c r="TOC326" s="7" t="s">
        <v>723</v>
      </c>
      <c r="TOD326" s="7" t="s">
        <v>723</v>
      </c>
      <c r="TOE326" s="7" t="s">
        <v>723</v>
      </c>
      <c r="TOF326" s="7" t="s">
        <v>723</v>
      </c>
      <c r="TOG326" s="7" t="s">
        <v>723</v>
      </c>
      <c r="TOH326" s="7" t="s">
        <v>723</v>
      </c>
      <c r="TOI326" s="7" t="s">
        <v>723</v>
      </c>
      <c r="TOJ326" s="7" t="s">
        <v>723</v>
      </c>
      <c r="TOK326" s="7" t="s">
        <v>723</v>
      </c>
      <c r="TOL326" s="7" t="s">
        <v>723</v>
      </c>
      <c r="TOM326" s="7" t="s">
        <v>723</v>
      </c>
      <c r="TON326" s="7" t="s">
        <v>723</v>
      </c>
      <c r="TOO326" s="7" t="s">
        <v>723</v>
      </c>
      <c r="TOP326" s="7" t="s">
        <v>723</v>
      </c>
      <c r="TOQ326" s="7" t="s">
        <v>723</v>
      </c>
      <c r="TOR326" s="7" t="s">
        <v>723</v>
      </c>
      <c r="TOS326" s="7" t="s">
        <v>723</v>
      </c>
      <c r="TOT326" s="7" t="s">
        <v>723</v>
      </c>
      <c r="TOU326" s="7" t="s">
        <v>723</v>
      </c>
      <c r="TOV326" s="7" t="s">
        <v>723</v>
      </c>
      <c r="TOW326" s="7" t="s">
        <v>723</v>
      </c>
      <c r="TOX326" s="7" t="s">
        <v>723</v>
      </c>
      <c r="TOY326" s="7" t="s">
        <v>723</v>
      </c>
      <c r="TOZ326" s="7" t="s">
        <v>723</v>
      </c>
      <c r="TPA326" s="7" t="s">
        <v>723</v>
      </c>
      <c r="TPB326" s="7" t="s">
        <v>723</v>
      </c>
      <c r="TPC326" s="7" t="s">
        <v>723</v>
      </c>
      <c r="TPD326" s="7" t="s">
        <v>723</v>
      </c>
      <c r="TPE326" s="7" t="s">
        <v>723</v>
      </c>
      <c r="TPF326" s="7" t="s">
        <v>723</v>
      </c>
      <c r="TPG326" s="7" t="s">
        <v>723</v>
      </c>
      <c r="TPH326" s="7" t="s">
        <v>723</v>
      </c>
      <c r="TPI326" s="7" t="s">
        <v>723</v>
      </c>
      <c r="TPJ326" s="7" t="s">
        <v>723</v>
      </c>
      <c r="TPK326" s="7" t="s">
        <v>723</v>
      </c>
      <c r="TPL326" s="7" t="s">
        <v>723</v>
      </c>
      <c r="TPM326" s="7" t="s">
        <v>723</v>
      </c>
      <c r="TPN326" s="7" t="s">
        <v>723</v>
      </c>
      <c r="TPO326" s="7" t="s">
        <v>723</v>
      </c>
      <c r="TPP326" s="7" t="s">
        <v>723</v>
      </c>
      <c r="TPQ326" s="7" t="s">
        <v>723</v>
      </c>
      <c r="TPR326" s="7" t="s">
        <v>723</v>
      </c>
      <c r="TPS326" s="7" t="s">
        <v>723</v>
      </c>
      <c r="TPT326" s="7" t="s">
        <v>723</v>
      </c>
      <c r="TPU326" s="7" t="s">
        <v>723</v>
      </c>
      <c r="TPV326" s="7" t="s">
        <v>723</v>
      </c>
      <c r="TPW326" s="7" t="s">
        <v>723</v>
      </c>
      <c r="TPX326" s="7" t="s">
        <v>723</v>
      </c>
      <c r="TPY326" s="7" t="s">
        <v>723</v>
      </c>
      <c r="TPZ326" s="7" t="s">
        <v>723</v>
      </c>
      <c r="TQA326" s="7" t="s">
        <v>723</v>
      </c>
      <c r="TQB326" s="7" t="s">
        <v>723</v>
      </c>
      <c r="TQC326" s="7" t="s">
        <v>723</v>
      </c>
      <c r="TQD326" s="7" t="s">
        <v>723</v>
      </c>
      <c r="TQE326" s="7" t="s">
        <v>723</v>
      </c>
      <c r="TQF326" s="7" t="s">
        <v>723</v>
      </c>
      <c r="TQG326" s="7" t="s">
        <v>723</v>
      </c>
      <c r="TQH326" s="7" t="s">
        <v>723</v>
      </c>
      <c r="TQI326" s="7" t="s">
        <v>723</v>
      </c>
      <c r="TQJ326" s="7" t="s">
        <v>723</v>
      </c>
      <c r="TQK326" s="7" t="s">
        <v>723</v>
      </c>
      <c r="TQL326" s="7" t="s">
        <v>723</v>
      </c>
      <c r="TQM326" s="7" t="s">
        <v>723</v>
      </c>
      <c r="TQN326" s="7" t="s">
        <v>723</v>
      </c>
      <c r="TQO326" s="7" t="s">
        <v>723</v>
      </c>
      <c r="TQP326" s="7" t="s">
        <v>723</v>
      </c>
      <c r="TQQ326" s="7" t="s">
        <v>723</v>
      </c>
      <c r="TQR326" s="7" t="s">
        <v>723</v>
      </c>
      <c r="TQS326" s="7" t="s">
        <v>723</v>
      </c>
      <c r="TQT326" s="7" t="s">
        <v>723</v>
      </c>
      <c r="TQU326" s="7" t="s">
        <v>723</v>
      </c>
      <c r="TQV326" s="7" t="s">
        <v>723</v>
      </c>
      <c r="TQW326" s="7" t="s">
        <v>723</v>
      </c>
      <c r="TQX326" s="7" t="s">
        <v>723</v>
      </c>
      <c r="TQY326" s="7" t="s">
        <v>723</v>
      </c>
      <c r="TQZ326" s="7" t="s">
        <v>723</v>
      </c>
      <c r="TRA326" s="7" t="s">
        <v>723</v>
      </c>
      <c r="TRB326" s="7" t="s">
        <v>723</v>
      </c>
      <c r="TRC326" s="7" t="s">
        <v>723</v>
      </c>
      <c r="TRD326" s="7" t="s">
        <v>723</v>
      </c>
      <c r="TRE326" s="7" t="s">
        <v>723</v>
      </c>
      <c r="TRF326" s="7" t="s">
        <v>723</v>
      </c>
      <c r="TRG326" s="7" t="s">
        <v>723</v>
      </c>
      <c r="TRH326" s="7" t="s">
        <v>723</v>
      </c>
      <c r="TRI326" s="7" t="s">
        <v>723</v>
      </c>
      <c r="TRJ326" s="7" t="s">
        <v>723</v>
      </c>
      <c r="TRK326" s="7" t="s">
        <v>723</v>
      </c>
      <c r="TRL326" s="7" t="s">
        <v>723</v>
      </c>
      <c r="TRM326" s="7" t="s">
        <v>723</v>
      </c>
      <c r="TRN326" s="7" t="s">
        <v>723</v>
      </c>
      <c r="TRO326" s="7" t="s">
        <v>723</v>
      </c>
      <c r="TRP326" s="7" t="s">
        <v>723</v>
      </c>
      <c r="TRQ326" s="7" t="s">
        <v>723</v>
      </c>
      <c r="TRR326" s="7" t="s">
        <v>723</v>
      </c>
      <c r="TRS326" s="7" t="s">
        <v>723</v>
      </c>
      <c r="TRT326" s="7" t="s">
        <v>723</v>
      </c>
      <c r="TRU326" s="7" t="s">
        <v>723</v>
      </c>
      <c r="TRV326" s="7" t="s">
        <v>723</v>
      </c>
      <c r="TRW326" s="7" t="s">
        <v>723</v>
      </c>
      <c r="TRX326" s="7" t="s">
        <v>723</v>
      </c>
      <c r="TRY326" s="7" t="s">
        <v>723</v>
      </c>
      <c r="TRZ326" s="7" t="s">
        <v>723</v>
      </c>
      <c r="TSA326" s="7" t="s">
        <v>723</v>
      </c>
      <c r="TSB326" s="7" t="s">
        <v>723</v>
      </c>
      <c r="TSC326" s="7" t="s">
        <v>723</v>
      </c>
      <c r="TSD326" s="7" t="s">
        <v>723</v>
      </c>
      <c r="TSE326" s="7" t="s">
        <v>723</v>
      </c>
      <c r="TSF326" s="7" t="s">
        <v>723</v>
      </c>
      <c r="TSG326" s="7" t="s">
        <v>723</v>
      </c>
      <c r="TSH326" s="7" t="s">
        <v>723</v>
      </c>
      <c r="TSI326" s="7" t="s">
        <v>723</v>
      </c>
      <c r="TSJ326" s="7" t="s">
        <v>723</v>
      </c>
      <c r="TSK326" s="7" t="s">
        <v>723</v>
      </c>
      <c r="TSL326" s="7" t="s">
        <v>723</v>
      </c>
      <c r="TSM326" s="7" t="s">
        <v>723</v>
      </c>
      <c r="TSN326" s="7" t="s">
        <v>723</v>
      </c>
      <c r="TSO326" s="7" t="s">
        <v>723</v>
      </c>
      <c r="TSP326" s="7" t="s">
        <v>723</v>
      </c>
      <c r="TSQ326" s="7" t="s">
        <v>723</v>
      </c>
      <c r="TSR326" s="7" t="s">
        <v>723</v>
      </c>
      <c r="TSS326" s="7" t="s">
        <v>723</v>
      </c>
      <c r="TST326" s="7" t="s">
        <v>723</v>
      </c>
      <c r="TSU326" s="7" t="s">
        <v>723</v>
      </c>
      <c r="TSV326" s="7" t="s">
        <v>723</v>
      </c>
      <c r="TSW326" s="7" t="s">
        <v>723</v>
      </c>
      <c r="TSX326" s="7" t="s">
        <v>723</v>
      </c>
      <c r="TSY326" s="7" t="s">
        <v>723</v>
      </c>
      <c r="TSZ326" s="7" t="s">
        <v>723</v>
      </c>
      <c r="TTA326" s="7" t="s">
        <v>723</v>
      </c>
      <c r="TTB326" s="7" t="s">
        <v>723</v>
      </c>
      <c r="TTC326" s="7" t="s">
        <v>723</v>
      </c>
      <c r="TTD326" s="7" t="s">
        <v>723</v>
      </c>
      <c r="TTE326" s="7" t="s">
        <v>723</v>
      </c>
      <c r="TTF326" s="7" t="s">
        <v>723</v>
      </c>
      <c r="TTG326" s="7" t="s">
        <v>723</v>
      </c>
      <c r="TTH326" s="7" t="s">
        <v>723</v>
      </c>
      <c r="TTI326" s="7" t="s">
        <v>723</v>
      </c>
      <c r="TTJ326" s="7" t="s">
        <v>723</v>
      </c>
      <c r="TTK326" s="7" t="s">
        <v>723</v>
      </c>
      <c r="TTL326" s="7" t="s">
        <v>723</v>
      </c>
      <c r="TTM326" s="7" t="s">
        <v>723</v>
      </c>
      <c r="TTN326" s="7" t="s">
        <v>723</v>
      </c>
      <c r="TTO326" s="7" t="s">
        <v>723</v>
      </c>
      <c r="TTP326" s="7" t="s">
        <v>723</v>
      </c>
      <c r="TTQ326" s="7" t="s">
        <v>723</v>
      </c>
      <c r="TTR326" s="7" t="s">
        <v>723</v>
      </c>
      <c r="TTS326" s="7" t="s">
        <v>723</v>
      </c>
      <c r="TTT326" s="7" t="s">
        <v>723</v>
      </c>
      <c r="TTU326" s="7" t="s">
        <v>723</v>
      </c>
      <c r="TTV326" s="7" t="s">
        <v>723</v>
      </c>
      <c r="TTW326" s="7" t="s">
        <v>723</v>
      </c>
      <c r="TTX326" s="7" t="s">
        <v>723</v>
      </c>
      <c r="TTY326" s="7" t="s">
        <v>723</v>
      </c>
      <c r="TTZ326" s="7" t="s">
        <v>723</v>
      </c>
      <c r="TUA326" s="7" t="s">
        <v>723</v>
      </c>
      <c r="TUB326" s="7" t="s">
        <v>723</v>
      </c>
      <c r="TUC326" s="7" t="s">
        <v>723</v>
      </c>
      <c r="TUD326" s="7" t="s">
        <v>723</v>
      </c>
      <c r="TUE326" s="7" t="s">
        <v>723</v>
      </c>
      <c r="TUF326" s="7" t="s">
        <v>723</v>
      </c>
      <c r="TUG326" s="7" t="s">
        <v>723</v>
      </c>
      <c r="TUH326" s="7" t="s">
        <v>723</v>
      </c>
      <c r="TUI326" s="7" t="s">
        <v>723</v>
      </c>
      <c r="TUJ326" s="7" t="s">
        <v>723</v>
      </c>
      <c r="TUK326" s="7" t="s">
        <v>723</v>
      </c>
      <c r="TUL326" s="7" t="s">
        <v>723</v>
      </c>
      <c r="TUM326" s="7" t="s">
        <v>723</v>
      </c>
      <c r="TUN326" s="7" t="s">
        <v>723</v>
      </c>
      <c r="TUO326" s="7" t="s">
        <v>723</v>
      </c>
      <c r="TUP326" s="7" t="s">
        <v>723</v>
      </c>
      <c r="TUQ326" s="7" t="s">
        <v>723</v>
      </c>
      <c r="TUR326" s="7" t="s">
        <v>723</v>
      </c>
      <c r="TUS326" s="7" t="s">
        <v>723</v>
      </c>
      <c r="TUT326" s="7" t="s">
        <v>723</v>
      </c>
      <c r="TUU326" s="7" t="s">
        <v>723</v>
      </c>
      <c r="TUV326" s="7" t="s">
        <v>723</v>
      </c>
      <c r="TUW326" s="7" t="s">
        <v>723</v>
      </c>
      <c r="TUX326" s="7" t="s">
        <v>723</v>
      </c>
      <c r="TUY326" s="7" t="s">
        <v>723</v>
      </c>
      <c r="TUZ326" s="7" t="s">
        <v>723</v>
      </c>
      <c r="TVA326" s="7" t="s">
        <v>723</v>
      </c>
      <c r="TVB326" s="7" t="s">
        <v>723</v>
      </c>
      <c r="TVC326" s="7" t="s">
        <v>723</v>
      </c>
      <c r="TVD326" s="7" t="s">
        <v>723</v>
      </c>
      <c r="TVE326" s="7" t="s">
        <v>723</v>
      </c>
      <c r="TVF326" s="7" t="s">
        <v>723</v>
      </c>
      <c r="TVG326" s="7" t="s">
        <v>723</v>
      </c>
      <c r="TVH326" s="7" t="s">
        <v>723</v>
      </c>
      <c r="TVI326" s="7" t="s">
        <v>723</v>
      </c>
      <c r="TVJ326" s="7" t="s">
        <v>723</v>
      </c>
      <c r="TVK326" s="7" t="s">
        <v>723</v>
      </c>
      <c r="TVL326" s="7" t="s">
        <v>723</v>
      </c>
      <c r="TVM326" s="7" t="s">
        <v>723</v>
      </c>
      <c r="TVN326" s="7" t="s">
        <v>723</v>
      </c>
      <c r="TVO326" s="7" t="s">
        <v>723</v>
      </c>
      <c r="TVP326" s="7" t="s">
        <v>723</v>
      </c>
      <c r="TVQ326" s="7" t="s">
        <v>723</v>
      </c>
      <c r="TVR326" s="7" t="s">
        <v>723</v>
      </c>
      <c r="TVS326" s="7" t="s">
        <v>723</v>
      </c>
      <c r="TVT326" s="7" t="s">
        <v>723</v>
      </c>
      <c r="TVU326" s="7" t="s">
        <v>723</v>
      </c>
      <c r="TVV326" s="7" t="s">
        <v>723</v>
      </c>
      <c r="TVW326" s="7" t="s">
        <v>723</v>
      </c>
      <c r="TVX326" s="7" t="s">
        <v>723</v>
      </c>
      <c r="TVY326" s="7" t="s">
        <v>723</v>
      </c>
      <c r="TVZ326" s="7" t="s">
        <v>723</v>
      </c>
      <c r="TWA326" s="7" t="s">
        <v>723</v>
      </c>
      <c r="TWB326" s="7" t="s">
        <v>723</v>
      </c>
      <c r="TWC326" s="7" t="s">
        <v>723</v>
      </c>
      <c r="TWD326" s="7" t="s">
        <v>723</v>
      </c>
      <c r="TWE326" s="7" t="s">
        <v>723</v>
      </c>
      <c r="TWF326" s="7" t="s">
        <v>723</v>
      </c>
      <c r="TWG326" s="7" t="s">
        <v>723</v>
      </c>
      <c r="TWH326" s="7" t="s">
        <v>723</v>
      </c>
      <c r="TWI326" s="7" t="s">
        <v>723</v>
      </c>
      <c r="TWJ326" s="7" t="s">
        <v>723</v>
      </c>
      <c r="TWK326" s="7" t="s">
        <v>723</v>
      </c>
      <c r="TWL326" s="7" t="s">
        <v>723</v>
      </c>
      <c r="TWM326" s="7" t="s">
        <v>723</v>
      </c>
      <c r="TWN326" s="7" t="s">
        <v>723</v>
      </c>
      <c r="TWO326" s="7" t="s">
        <v>723</v>
      </c>
      <c r="TWP326" s="7" t="s">
        <v>723</v>
      </c>
      <c r="TWQ326" s="7" t="s">
        <v>723</v>
      </c>
      <c r="TWR326" s="7" t="s">
        <v>723</v>
      </c>
      <c r="TWS326" s="7" t="s">
        <v>723</v>
      </c>
      <c r="TWT326" s="7" t="s">
        <v>723</v>
      </c>
      <c r="TWU326" s="7" t="s">
        <v>723</v>
      </c>
      <c r="TWV326" s="7" t="s">
        <v>723</v>
      </c>
      <c r="TWW326" s="7" t="s">
        <v>723</v>
      </c>
      <c r="TWX326" s="7" t="s">
        <v>723</v>
      </c>
      <c r="TWY326" s="7" t="s">
        <v>723</v>
      </c>
      <c r="TWZ326" s="7" t="s">
        <v>723</v>
      </c>
      <c r="TXA326" s="7" t="s">
        <v>723</v>
      </c>
      <c r="TXB326" s="7" t="s">
        <v>723</v>
      </c>
      <c r="TXC326" s="7" t="s">
        <v>723</v>
      </c>
      <c r="TXD326" s="7" t="s">
        <v>723</v>
      </c>
      <c r="TXE326" s="7" t="s">
        <v>723</v>
      </c>
      <c r="TXF326" s="7" t="s">
        <v>723</v>
      </c>
      <c r="TXG326" s="7" t="s">
        <v>723</v>
      </c>
      <c r="TXH326" s="7" t="s">
        <v>723</v>
      </c>
      <c r="TXI326" s="7" t="s">
        <v>723</v>
      </c>
      <c r="TXJ326" s="7" t="s">
        <v>723</v>
      </c>
      <c r="TXK326" s="7" t="s">
        <v>723</v>
      </c>
      <c r="TXL326" s="7" t="s">
        <v>723</v>
      </c>
      <c r="TXM326" s="7" t="s">
        <v>723</v>
      </c>
      <c r="TXN326" s="7" t="s">
        <v>723</v>
      </c>
      <c r="TXO326" s="7" t="s">
        <v>723</v>
      </c>
      <c r="TXP326" s="7" t="s">
        <v>723</v>
      </c>
      <c r="TXQ326" s="7" t="s">
        <v>723</v>
      </c>
      <c r="TXR326" s="7" t="s">
        <v>723</v>
      </c>
      <c r="TXS326" s="7" t="s">
        <v>723</v>
      </c>
      <c r="TXT326" s="7" t="s">
        <v>723</v>
      </c>
      <c r="TXU326" s="7" t="s">
        <v>723</v>
      </c>
      <c r="TXV326" s="7" t="s">
        <v>723</v>
      </c>
      <c r="TXW326" s="7" t="s">
        <v>723</v>
      </c>
      <c r="TXX326" s="7" t="s">
        <v>723</v>
      </c>
      <c r="TXY326" s="7" t="s">
        <v>723</v>
      </c>
      <c r="TXZ326" s="7" t="s">
        <v>723</v>
      </c>
      <c r="TYA326" s="7" t="s">
        <v>723</v>
      </c>
      <c r="TYB326" s="7" t="s">
        <v>723</v>
      </c>
      <c r="TYC326" s="7" t="s">
        <v>723</v>
      </c>
      <c r="TYD326" s="7" t="s">
        <v>723</v>
      </c>
      <c r="TYE326" s="7" t="s">
        <v>723</v>
      </c>
      <c r="TYF326" s="7" t="s">
        <v>723</v>
      </c>
      <c r="TYG326" s="7" t="s">
        <v>723</v>
      </c>
      <c r="TYH326" s="7" t="s">
        <v>723</v>
      </c>
      <c r="TYI326" s="7" t="s">
        <v>723</v>
      </c>
      <c r="TYJ326" s="7" t="s">
        <v>723</v>
      </c>
      <c r="TYK326" s="7" t="s">
        <v>723</v>
      </c>
      <c r="TYL326" s="7" t="s">
        <v>723</v>
      </c>
      <c r="TYM326" s="7" t="s">
        <v>723</v>
      </c>
      <c r="TYN326" s="7" t="s">
        <v>723</v>
      </c>
      <c r="TYO326" s="7" t="s">
        <v>723</v>
      </c>
      <c r="TYP326" s="7" t="s">
        <v>723</v>
      </c>
      <c r="TYQ326" s="7" t="s">
        <v>723</v>
      </c>
      <c r="TYR326" s="7" t="s">
        <v>723</v>
      </c>
      <c r="TYS326" s="7" t="s">
        <v>723</v>
      </c>
      <c r="TYT326" s="7" t="s">
        <v>723</v>
      </c>
      <c r="TYU326" s="7" t="s">
        <v>723</v>
      </c>
      <c r="TYV326" s="7" t="s">
        <v>723</v>
      </c>
      <c r="TYW326" s="7" t="s">
        <v>723</v>
      </c>
      <c r="TYX326" s="7" t="s">
        <v>723</v>
      </c>
      <c r="TYY326" s="7" t="s">
        <v>723</v>
      </c>
      <c r="TYZ326" s="7" t="s">
        <v>723</v>
      </c>
      <c r="TZA326" s="7" t="s">
        <v>723</v>
      </c>
      <c r="TZB326" s="7" t="s">
        <v>723</v>
      </c>
      <c r="TZC326" s="7" t="s">
        <v>723</v>
      </c>
      <c r="TZD326" s="7" t="s">
        <v>723</v>
      </c>
      <c r="TZE326" s="7" t="s">
        <v>723</v>
      </c>
      <c r="TZF326" s="7" t="s">
        <v>723</v>
      </c>
      <c r="TZG326" s="7" t="s">
        <v>723</v>
      </c>
      <c r="TZH326" s="7" t="s">
        <v>723</v>
      </c>
      <c r="TZI326" s="7" t="s">
        <v>723</v>
      </c>
      <c r="TZJ326" s="7" t="s">
        <v>723</v>
      </c>
      <c r="TZK326" s="7" t="s">
        <v>723</v>
      </c>
      <c r="TZL326" s="7" t="s">
        <v>723</v>
      </c>
      <c r="TZM326" s="7" t="s">
        <v>723</v>
      </c>
      <c r="TZN326" s="7" t="s">
        <v>723</v>
      </c>
      <c r="TZO326" s="7" t="s">
        <v>723</v>
      </c>
      <c r="TZP326" s="7" t="s">
        <v>723</v>
      </c>
      <c r="TZQ326" s="7" t="s">
        <v>723</v>
      </c>
      <c r="TZR326" s="7" t="s">
        <v>723</v>
      </c>
      <c r="TZS326" s="7" t="s">
        <v>723</v>
      </c>
      <c r="TZT326" s="7" t="s">
        <v>723</v>
      </c>
      <c r="TZU326" s="7" t="s">
        <v>723</v>
      </c>
      <c r="TZV326" s="7" t="s">
        <v>723</v>
      </c>
      <c r="TZW326" s="7" t="s">
        <v>723</v>
      </c>
      <c r="TZX326" s="7" t="s">
        <v>723</v>
      </c>
      <c r="TZY326" s="7" t="s">
        <v>723</v>
      </c>
      <c r="TZZ326" s="7" t="s">
        <v>723</v>
      </c>
      <c r="UAA326" s="7" t="s">
        <v>723</v>
      </c>
      <c r="UAB326" s="7" t="s">
        <v>723</v>
      </c>
      <c r="UAC326" s="7" t="s">
        <v>723</v>
      </c>
      <c r="UAD326" s="7" t="s">
        <v>723</v>
      </c>
      <c r="UAE326" s="7" t="s">
        <v>723</v>
      </c>
      <c r="UAF326" s="7" t="s">
        <v>723</v>
      </c>
      <c r="UAG326" s="7" t="s">
        <v>723</v>
      </c>
      <c r="UAH326" s="7" t="s">
        <v>723</v>
      </c>
      <c r="UAI326" s="7" t="s">
        <v>723</v>
      </c>
      <c r="UAJ326" s="7" t="s">
        <v>723</v>
      </c>
      <c r="UAK326" s="7" t="s">
        <v>723</v>
      </c>
      <c r="UAL326" s="7" t="s">
        <v>723</v>
      </c>
      <c r="UAM326" s="7" t="s">
        <v>723</v>
      </c>
      <c r="UAN326" s="7" t="s">
        <v>723</v>
      </c>
      <c r="UAO326" s="7" t="s">
        <v>723</v>
      </c>
      <c r="UAP326" s="7" t="s">
        <v>723</v>
      </c>
      <c r="UAQ326" s="7" t="s">
        <v>723</v>
      </c>
      <c r="UAR326" s="7" t="s">
        <v>723</v>
      </c>
      <c r="UAS326" s="7" t="s">
        <v>723</v>
      </c>
      <c r="UAT326" s="7" t="s">
        <v>723</v>
      </c>
      <c r="UAU326" s="7" t="s">
        <v>723</v>
      </c>
      <c r="UAV326" s="7" t="s">
        <v>723</v>
      </c>
      <c r="UAW326" s="7" t="s">
        <v>723</v>
      </c>
      <c r="UAX326" s="7" t="s">
        <v>723</v>
      </c>
      <c r="UAY326" s="7" t="s">
        <v>723</v>
      </c>
      <c r="UAZ326" s="7" t="s">
        <v>723</v>
      </c>
      <c r="UBA326" s="7" t="s">
        <v>723</v>
      </c>
      <c r="UBB326" s="7" t="s">
        <v>723</v>
      </c>
      <c r="UBC326" s="7" t="s">
        <v>723</v>
      </c>
      <c r="UBD326" s="7" t="s">
        <v>723</v>
      </c>
      <c r="UBE326" s="7" t="s">
        <v>723</v>
      </c>
      <c r="UBF326" s="7" t="s">
        <v>723</v>
      </c>
      <c r="UBG326" s="7" t="s">
        <v>723</v>
      </c>
      <c r="UBH326" s="7" t="s">
        <v>723</v>
      </c>
      <c r="UBI326" s="7" t="s">
        <v>723</v>
      </c>
      <c r="UBJ326" s="7" t="s">
        <v>723</v>
      </c>
      <c r="UBK326" s="7" t="s">
        <v>723</v>
      </c>
      <c r="UBL326" s="7" t="s">
        <v>723</v>
      </c>
      <c r="UBM326" s="7" t="s">
        <v>723</v>
      </c>
      <c r="UBN326" s="7" t="s">
        <v>723</v>
      </c>
      <c r="UBO326" s="7" t="s">
        <v>723</v>
      </c>
      <c r="UBP326" s="7" t="s">
        <v>723</v>
      </c>
      <c r="UBQ326" s="7" t="s">
        <v>723</v>
      </c>
      <c r="UBR326" s="7" t="s">
        <v>723</v>
      </c>
      <c r="UBS326" s="7" t="s">
        <v>723</v>
      </c>
      <c r="UBT326" s="7" t="s">
        <v>723</v>
      </c>
      <c r="UBU326" s="7" t="s">
        <v>723</v>
      </c>
      <c r="UBV326" s="7" t="s">
        <v>723</v>
      </c>
      <c r="UBW326" s="7" t="s">
        <v>723</v>
      </c>
      <c r="UBX326" s="7" t="s">
        <v>723</v>
      </c>
      <c r="UBY326" s="7" t="s">
        <v>723</v>
      </c>
      <c r="UBZ326" s="7" t="s">
        <v>723</v>
      </c>
      <c r="UCA326" s="7" t="s">
        <v>723</v>
      </c>
      <c r="UCB326" s="7" t="s">
        <v>723</v>
      </c>
      <c r="UCC326" s="7" t="s">
        <v>723</v>
      </c>
      <c r="UCD326" s="7" t="s">
        <v>723</v>
      </c>
      <c r="UCE326" s="7" t="s">
        <v>723</v>
      </c>
      <c r="UCF326" s="7" t="s">
        <v>723</v>
      </c>
      <c r="UCG326" s="7" t="s">
        <v>723</v>
      </c>
      <c r="UCH326" s="7" t="s">
        <v>723</v>
      </c>
      <c r="UCI326" s="7" t="s">
        <v>723</v>
      </c>
      <c r="UCJ326" s="7" t="s">
        <v>723</v>
      </c>
      <c r="UCK326" s="7" t="s">
        <v>723</v>
      </c>
      <c r="UCL326" s="7" t="s">
        <v>723</v>
      </c>
      <c r="UCM326" s="7" t="s">
        <v>723</v>
      </c>
      <c r="UCN326" s="7" t="s">
        <v>723</v>
      </c>
      <c r="UCO326" s="7" t="s">
        <v>723</v>
      </c>
      <c r="UCP326" s="7" t="s">
        <v>723</v>
      </c>
      <c r="UCQ326" s="7" t="s">
        <v>723</v>
      </c>
      <c r="UCR326" s="7" t="s">
        <v>723</v>
      </c>
      <c r="UCS326" s="7" t="s">
        <v>723</v>
      </c>
      <c r="UCT326" s="7" t="s">
        <v>723</v>
      </c>
      <c r="UCU326" s="7" t="s">
        <v>723</v>
      </c>
      <c r="UCV326" s="7" t="s">
        <v>723</v>
      </c>
      <c r="UCW326" s="7" t="s">
        <v>723</v>
      </c>
      <c r="UCX326" s="7" t="s">
        <v>723</v>
      </c>
      <c r="UCY326" s="7" t="s">
        <v>723</v>
      </c>
      <c r="UCZ326" s="7" t="s">
        <v>723</v>
      </c>
      <c r="UDA326" s="7" t="s">
        <v>723</v>
      </c>
      <c r="UDB326" s="7" t="s">
        <v>723</v>
      </c>
      <c r="UDC326" s="7" t="s">
        <v>723</v>
      </c>
      <c r="UDD326" s="7" t="s">
        <v>723</v>
      </c>
      <c r="UDE326" s="7" t="s">
        <v>723</v>
      </c>
      <c r="UDF326" s="7" t="s">
        <v>723</v>
      </c>
      <c r="UDG326" s="7" t="s">
        <v>723</v>
      </c>
      <c r="UDH326" s="7" t="s">
        <v>723</v>
      </c>
      <c r="UDI326" s="7" t="s">
        <v>723</v>
      </c>
      <c r="UDJ326" s="7" t="s">
        <v>723</v>
      </c>
      <c r="UDK326" s="7" t="s">
        <v>723</v>
      </c>
      <c r="UDL326" s="7" t="s">
        <v>723</v>
      </c>
      <c r="UDM326" s="7" t="s">
        <v>723</v>
      </c>
      <c r="UDN326" s="7" t="s">
        <v>723</v>
      </c>
      <c r="UDO326" s="7" t="s">
        <v>723</v>
      </c>
      <c r="UDP326" s="7" t="s">
        <v>723</v>
      </c>
      <c r="UDQ326" s="7" t="s">
        <v>723</v>
      </c>
      <c r="UDR326" s="7" t="s">
        <v>723</v>
      </c>
      <c r="UDS326" s="7" t="s">
        <v>723</v>
      </c>
      <c r="UDT326" s="7" t="s">
        <v>723</v>
      </c>
      <c r="UDU326" s="7" t="s">
        <v>723</v>
      </c>
      <c r="UDV326" s="7" t="s">
        <v>723</v>
      </c>
      <c r="UDW326" s="7" t="s">
        <v>723</v>
      </c>
      <c r="UDX326" s="7" t="s">
        <v>723</v>
      </c>
      <c r="UDY326" s="7" t="s">
        <v>723</v>
      </c>
      <c r="UDZ326" s="7" t="s">
        <v>723</v>
      </c>
      <c r="UEA326" s="7" t="s">
        <v>723</v>
      </c>
      <c r="UEB326" s="7" t="s">
        <v>723</v>
      </c>
      <c r="UEC326" s="7" t="s">
        <v>723</v>
      </c>
      <c r="UED326" s="7" t="s">
        <v>723</v>
      </c>
      <c r="UEE326" s="7" t="s">
        <v>723</v>
      </c>
      <c r="UEF326" s="7" t="s">
        <v>723</v>
      </c>
      <c r="UEG326" s="7" t="s">
        <v>723</v>
      </c>
      <c r="UEH326" s="7" t="s">
        <v>723</v>
      </c>
      <c r="UEI326" s="7" t="s">
        <v>723</v>
      </c>
      <c r="UEJ326" s="7" t="s">
        <v>723</v>
      </c>
      <c r="UEK326" s="7" t="s">
        <v>723</v>
      </c>
      <c r="UEL326" s="7" t="s">
        <v>723</v>
      </c>
      <c r="UEM326" s="7" t="s">
        <v>723</v>
      </c>
      <c r="UEN326" s="7" t="s">
        <v>723</v>
      </c>
      <c r="UEO326" s="7" t="s">
        <v>723</v>
      </c>
      <c r="UEP326" s="7" t="s">
        <v>723</v>
      </c>
      <c r="UEQ326" s="7" t="s">
        <v>723</v>
      </c>
      <c r="UER326" s="7" t="s">
        <v>723</v>
      </c>
      <c r="UES326" s="7" t="s">
        <v>723</v>
      </c>
      <c r="UET326" s="7" t="s">
        <v>723</v>
      </c>
      <c r="UEU326" s="7" t="s">
        <v>723</v>
      </c>
      <c r="UEV326" s="7" t="s">
        <v>723</v>
      </c>
      <c r="UEW326" s="7" t="s">
        <v>723</v>
      </c>
      <c r="UEX326" s="7" t="s">
        <v>723</v>
      </c>
      <c r="UEY326" s="7" t="s">
        <v>723</v>
      </c>
      <c r="UEZ326" s="7" t="s">
        <v>723</v>
      </c>
      <c r="UFA326" s="7" t="s">
        <v>723</v>
      </c>
      <c r="UFB326" s="7" t="s">
        <v>723</v>
      </c>
      <c r="UFC326" s="7" t="s">
        <v>723</v>
      </c>
      <c r="UFD326" s="7" t="s">
        <v>723</v>
      </c>
      <c r="UFE326" s="7" t="s">
        <v>723</v>
      </c>
      <c r="UFF326" s="7" t="s">
        <v>723</v>
      </c>
      <c r="UFG326" s="7" t="s">
        <v>723</v>
      </c>
      <c r="UFH326" s="7" t="s">
        <v>723</v>
      </c>
      <c r="UFI326" s="7" t="s">
        <v>723</v>
      </c>
      <c r="UFJ326" s="7" t="s">
        <v>723</v>
      </c>
      <c r="UFK326" s="7" t="s">
        <v>723</v>
      </c>
      <c r="UFL326" s="7" t="s">
        <v>723</v>
      </c>
      <c r="UFM326" s="7" t="s">
        <v>723</v>
      </c>
      <c r="UFN326" s="7" t="s">
        <v>723</v>
      </c>
      <c r="UFO326" s="7" t="s">
        <v>723</v>
      </c>
      <c r="UFP326" s="7" t="s">
        <v>723</v>
      </c>
      <c r="UFQ326" s="7" t="s">
        <v>723</v>
      </c>
      <c r="UFR326" s="7" t="s">
        <v>723</v>
      </c>
      <c r="UFS326" s="7" t="s">
        <v>723</v>
      </c>
      <c r="UFT326" s="7" t="s">
        <v>723</v>
      </c>
      <c r="UFU326" s="7" t="s">
        <v>723</v>
      </c>
      <c r="UFV326" s="7" t="s">
        <v>723</v>
      </c>
      <c r="UFW326" s="7" t="s">
        <v>723</v>
      </c>
      <c r="UFX326" s="7" t="s">
        <v>723</v>
      </c>
      <c r="UFY326" s="7" t="s">
        <v>723</v>
      </c>
      <c r="UFZ326" s="7" t="s">
        <v>723</v>
      </c>
      <c r="UGA326" s="7" t="s">
        <v>723</v>
      </c>
      <c r="UGB326" s="7" t="s">
        <v>723</v>
      </c>
      <c r="UGC326" s="7" t="s">
        <v>723</v>
      </c>
      <c r="UGD326" s="7" t="s">
        <v>723</v>
      </c>
      <c r="UGE326" s="7" t="s">
        <v>723</v>
      </c>
      <c r="UGF326" s="7" t="s">
        <v>723</v>
      </c>
      <c r="UGG326" s="7" t="s">
        <v>723</v>
      </c>
      <c r="UGH326" s="7" t="s">
        <v>723</v>
      </c>
      <c r="UGI326" s="7" t="s">
        <v>723</v>
      </c>
      <c r="UGJ326" s="7" t="s">
        <v>723</v>
      </c>
      <c r="UGK326" s="7" t="s">
        <v>723</v>
      </c>
      <c r="UGL326" s="7" t="s">
        <v>723</v>
      </c>
      <c r="UGM326" s="7" t="s">
        <v>723</v>
      </c>
      <c r="UGN326" s="7" t="s">
        <v>723</v>
      </c>
      <c r="UGO326" s="7" t="s">
        <v>723</v>
      </c>
      <c r="UGP326" s="7" t="s">
        <v>723</v>
      </c>
      <c r="UGQ326" s="7" t="s">
        <v>723</v>
      </c>
      <c r="UGR326" s="7" t="s">
        <v>723</v>
      </c>
      <c r="UGS326" s="7" t="s">
        <v>723</v>
      </c>
      <c r="UGT326" s="7" t="s">
        <v>723</v>
      </c>
      <c r="UGU326" s="7" t="s">
        <v>723</v>
      </c>
      <c r="UGV326" s="7" t="s">
        <v>723</v>
      </c>
      <c r="UGW326" s="7" t="s">
        <v>723</v>
      </c>
      <c r="UGX326" s="7" t="s">
        <v>723</v>
      </c>
      <c r="UGY326" s="7" t="s">
        <v>723</v>
      </c>
      <c r="UGZ326" s="7" t="s">
        <v>723</v>
      </c>
      <c r="UHA326" s="7" t="s">
        <v>723</v>
      </c>
      <c r="UHB326" s="7" t="s">
        <v>723</v>
      </c>
      <c r="UHC326" s="7" t="s">
        <v>723</v>
      </c>
      <c r="UHD326" s="7" t="s">
        <v>723</v>
      </c>
      <c r="UHE326" s="7" t="s">
        <v>723</v>
      </c>
      <c r="UHF326" s="7" t="s">
        <v>723</v>
      </c>
      <c r="UHG326" s="7" t="s">
        <v>723</v>
      </c>
      <c r="UHH326" s="7" t="s">
        <v>723</v>
      </c>
      <c r="UHI326" s="7" t="s">
        <v>723</v>
      </c>
      <c r="UHJ326" s="7" t="s">
        <v>723</v>
      </c>
      <c r="UHK326" s="7" t="s">
        <v>723</v>
      </c>
      <c r="UHL326" s="7" t="s">
        <v>723</v>
      </c>
      <c r="UHM326" s="7" t="s">
        <v>723</v>
      </c>
      <c r="UHN326" s="7" t="s">
        <v>723</v>
      </c>
      <c r="UHO326" s="7" t="s">
        <v>723</v>
      </c>
      <c r="UHP326" s="7" t="s">
        <v>723</v>
      </c>
      <c r="UHQ326" s="7" t="s">
        <v>723</v>
      </c>
      <c r="UHR326" s="7" t="s">
        <v>723</v>
      </c>
      <c r="UHS326" s="7" t="s">
        <v>723</v>
      </c>
      <c r="UHT326" s="7" t="s">
        <v>723</v>
      </c>
      <c r="UHU326" s="7" t="s">
        <v>723</v>
      </c>
      <c r="UHV326" s="7" t="s">
        <v>723</v>
      </c>
      <c r="UHW326" s="7" t="s">
        <v>723</v>
      </c>
      <c r="UHX326" s="7" t="s">
        <v>723</v>
      </c>
      <c r="UHY326" s="7" t="s">
        <v>723</v>
      </c>
      <c r="UHZ326" s="7" t="s">
        <v>723</v>
      </c>
      <c r="UIA326" s="7" t="s">
        <v>723</v>
      </c>
      <c r="UIB326" s="7" t="s">
        <v>723</v>
      </c>
      <c r="UIC326" s="7" t="s">
        <v>723</v>
      </c>
      <c r="UID326" s="7" t="s">
        <v>723</v>
      </c>
      <c r="UIE326" s="7" t="s">
        <v>723</v>
      </c>
      <c r="UIF326" s="7" t="s">
        <v>723</v>
      </c>
      <c r="UIG326" s="7" t="s">
        <v>723</v>
      </c>
      <c r="UIH326" s="7" t="s">
        <v>723</v>
      </c>
      <c r="UII326" s="7" t="s">
        <v>723</v>
      </c>
      <c r="UIJ326" s="7" t="s">
        <v>723</v>
      </c>
      <c r="UIK326" s="7" t="s">
        <v>723</v>
      </c>
      <c r="UIL326" s="7" t="s">
        <v>723</v>
      </c>
      <c r="UIM326" s="7" t="s">
        <v>723</v>
      </c>
      <c r="UIN326" s="7" t="s">
        <v>723</v>
      </c>
      <c r="UIO326" s="7" t="s">
        <v>723</v>
      </c>
      <c r="UIP326" s="7" t="s">
        <v>723</v>
      </c>
      <c r="UIQ326" s="7" t="s">
        <v>723</v>
      </c>
      <c r="UIR326" s="7" t="s">
        <v>723</v>
      </c>
      <c r="UIS326" s="7" t="s">
        <v>723</v>
      </c>
      <c r="UIT326" s="7" t="s">
        <v>723</v>
      </c>
      <c r="UIU326" s="7" t="s">
        <v>723</v>
      </c>
      <c r="UIV326" s="7" t="s">
        <v>723</v>
      </c>
      <c r="UIW326" s="7" t="s">
        <v>723</v>
      </c>
      <c r="UIX326" s="7" t="s">
        <v>723</v>
      </c>
      <c r="UIY326" s="7" t="s">
        <v>723</v>
      </c>
      <c r="UIZ326" s="7" t="s">
        <v>723</v>
      </c>
      <c r="UJA326" s="7" t="s">
        <v>723</v>
      </c>
      <c r="UJB326" s="7" t="s">
        <v>723</v>
      </c>
      <c r="UJC326" s="7" t="s">
        <v>723</v>
      </c>
      <c r="UJD326" s="7" t="s">
        <v>723</v>
      </c>
      <c r="UJE326" s="7" t="s">
        <v>723</v>
      </c>
      <c r="UJF326" s="7" t="s">
        <v>723</v>
      </c>
      <c r="UJG326" s="7" t="s">
        <v>723</v>
      </c>
      <c r="UJH326" s="7" t="s">
        <v>723</v>
      </c>
      <c r="UJI326" s="7" t="s">
        <v>723</v>
      </c>
      <c r="UJJ326" s="7" t="s">
        <v>723</v>
      </c>
      <c r="UJK326" s="7" t="s">
        <v>723</v>
      </c>
      <c r="UJL326" s="7" t="s">
        <v>723</v>
      </c>
      <c r="UJM326" s="7" t="s">
        <v>723</v>
      </c>
      <c r="UJN326" s="7" t="s">
        <v>723</v>
      </c>
      <c r="UJO326" s="7" t="s">
        <v>723</v>
      </c>
      <c r="UJP326" s="7" t="s">
        <v>723</v>
      </c>
      <c r="UJQ326" s="7" t="s">
        <v>723</v>
      </c>
      <c r="UJR326" s="7" t="s">
        <v>723</v>
      </c>
      <c r="UJS326" s="7" t="s">
        <v>723</v>
      </c>
      <c r="UJT326" s="7" t="s">
        <v>723</v>
      </c>
      <c r="UJU326" s="7" t="s">
        <v>723</v>
      </c>
      <c r="UJV326" s="7" t="s">
        <v>723</v>
      </c>
      <c r="UJW326" s="7" t="s">
        <v>723</v>
      </c>
      <c r="UJX326" s="7" t="s">
        <v>723</v>
      </c>
      <c r="UJY326" s="7" t="s">
        <v>723</v>
      </c>
      <c r="UJZ326" s="7" t="s">
        <v>723</v>
      </c>
      <c r="UKA326" s="7" t="s">
        <v>723</v>
      </c>
      <c r="UKB326" s="7" t="s">
        <v>723</v>
      </c>
      <c r="UKC326" s="7" t="s">
        <v>723</v>
      </c>
      <c r="UKD326" s="7" t="s">
        <v>723</v>
      </c>
      <c r="UKE326" s="7" t="s">
        <v>723</v>
      </c>
      <c r="UKF326" s="7" t="s">
        <v>723</v>
      </c>
      <c r="UKG326" s="7" t="s">
        <v>723</v>
      </c>
      <c r="UKH326" s="7" t="s">
        <v>723</v>
      </c>
      <c r="UKI326" s="7" t="s">
        <v>723</v>
      </c>
      <c r="UKJ326" s="7" t="s">
        <v>723</v>
      </c>
      <c r="UKK326" s="7" t="s">
        <v>723</v>
      </c>
      <c r="UKL326" s="7" t="s">
        <v>723</v>
      </c>
      <c r="UKM326" s="7" t="s">
        <v>723</v>
      </c>
      <c r="UKN326" s="7" t="s">
        <v>723</v>
      </c>
      <c r="UKO326" s="7" t="s">
        <v>723</v>
      </c>
      <c r="UKP326" s="7" t="s">
        <v>723</v>
      </c>
      <c r="UKQ326" s="7" t="s">
        <v>723</v>
      </c>
      <c r="UKR326" s="7" t="s">
        <v>723</v>
      </c>
      <c r="UKS326" s="7" t="s">
        <v>723</v>
      </c>
      <c r="UKT326" s="7" t="s">
        <v>723</v>
      </c>
      <c r="UKU326" s="7" t="s">
        <v>723</v>
      </c>
      <c r="UKV326" s="7" t="s">
        <v>723</v>
      </c>
      <c r="UKW326" s="7" t="s">
        <v>723</v>
      </c>
      <c r="UKX326" s="7" t="s">
        <v>723</v>
      </c>
      <c r="UKY326" s="7" t="s">
        <v>723</v>
      </c>
      <c r="UKZ326" s="7" t="s">
        <v>723</v>
      </c>
      <c r="ULA326" s="7" t="s">
        <v>723</v>
      </c>
      <c r="ULB326" s="7" t="s">
        <v>723</v>
      </c>
      <c r="ULC326" s="7" t="s">
        <v>723</v>
      </c>
      <c r="ULD326" s="7" t="s">
        <v>723</v>
      </c>
      <c r="ULE326" s="7" t="s">
        <v>723</v>
      </c>
      <c r="ULF326" s="7" t="s">
        <v>723</v>
      </c>
      <c r="ULG326" s="7" t="s">
        <v>723</v>
      </c>
      <c r="ULH326" s="7" t="s">
        <v>723</v>
      </c>
      <c r="ULI326" s="7" t="s">
        <v>723</v>
      </c>
      <c r="ULJ326" s="7" t="s">
        <v>723</v>
      </c>
      <c r="ULK326" s="7" t="s">
        <v>723</v>
      </c>
      <c r="ULL326" s="7" t="s">
        <v>723</v>
      </c>
      <c r="ULM326" s="7" t="s">
        <v>723</v>
      </c>
      <c r="ULN326" s="7" t="s">
        <v>723</v>
      </c>
      <c r="ULO326" s="7" t="s">
        <v>723</v>
      </c>
      <c r="ULP326" s="7" t="s">
        <v>723</v>
      </c>
      <c r="ULQ326" s="7" t="s">
        <v>723</v>
      </c>
      <c r="ULR326" s="7" t="s">
        <v>723</v>
      </c>
      <c r="ULS326" s="7" t="s">
        <v>723</v>
      </c>
      <c r="ULT326" s="7" t="s">
        <v>723</v>
      </c>
      <c r="ULU326" s="7" t="s">
        <v>723</v>
      </c>
      <c r="ULV326" s="7" t="s">
        <v>723</v>
      </c>
      <c r="ULW326" s="7" t="s">
        <v>723</v>
      </c>
      <c r="ULX326" s="7" t="s">
        <v>723</v>
      </c>
      <c r="ULY326" s="7" t="s">
        <v>723</v>
      </c>
      <c r="ULZ326" s="7" t="s">
        <v>723</v>
      </c>
      <c r="UMA326" s="7" t="s">
        <v>723</v>
      </c>
      <c r="UMB326" s="7" t="s">
        <v>723</v>
      </c>
      <c r="UMC326" s="7" t="s">
        <v>723</v>
      </c>
      <c r="UMD326" s="7" t="s">
        <v>723</v>
      </c>
      <c r="UME326" s="7" t="s">
        <v>723</v>
      </c>
      <c r="UMF326" s="7" t="s">
        <v>723</v>
      </c>
      <c r="UMG326" s="7" t="s">
        <v>723</v>
      </c>
      <c r="UMH326" s="7" t="s">
        <v>723</v>
      </c>
      <c r="UMI326" s="7" t="s">
        <v>723</v>
      </c>
      <c r="UMJ326" s="7" t="s">
        <v>723</v>
      </c>
      <c r="UMK326" s="7" t="s">
        <v>723</v>
      </c>
      <c r="UML326" s="7" t="s">
        <v>723</v>
      </c>
      <c r="UMM326" s="7" t="s">
        <v>723</v>
      </c>
      <c r="UMN326" s="7" t="s">
        <v>723</v>
      </c>
      <c r="UMO326" s="7" t="s">
        <v>723</v>
      </c>
      <c r="UMP326" s="7" t="s">
        <v>723</v>
      </c>
      <c r="UMQ326" s="7" t="s">
        <v>723</v>
      </c>
      <c r="UMR326" s="7" t="s">
        <v>723</v>
      </c>
      <c r="UMS326" s="7" t="s">
        <v>723</v>
      </c>
      <c r="UMT326" s="7" t="s">
        <v>723</v>
      </c>
      <c r="UMU326" s="7" t="s">
        <v>723</v>
      </c>
      <c r="UMV326" s="7" t="s">
        <v>723</v>
      </c>
      <c r="UMW326" s="7" t="s">
        <v>723</v>
      </c>
      <c r="UMX326" s="7" t="s">
        <v>723</v>
      </c>
      <c r="UMY326" s="7" t="s">
        <v>723</v>
      </c>
      <c r="UMZ326" s="7" t="s">
        <v>723</v>
      </c>
      <c r="UNA326" s="7" t="s">
        <v>723</v>
      </c>
      <c r="UNB326" s="7" t="s">
        <v>723</v>
      </c>
      <c r="UNC326" s="7" t="s">
        <v>723</v>
      </c>
      <c r="UND326" s="7" t="s">
        <v>723</v>
      </c>
      <c r="UNE326" s="7" t="s">
        <v>723</v>
      </c>
      <c r="UNF326" s="7" t="s">
        <v>723</v>
      </c>
      <c r="UNG326" s="7" t="s">
        <v>723</v>
      </c>
      <c r="UNH326" s="7" t="s">
        <v>723</v>
      </c>
      <c r="UNI326" s="7" t="s">
        <v>723</v>
      </c>
      <c r="UNJ326" s="7" t="s">
        <v>723</v>
      </c>
      <c r="UNK326" s="7" t="s">
        <v>723</v>
      </c>
      <c r="UNL326" s="7" t="s">
        <v>723</v>
      </c>
      <c r="UNM326" s="7" t="s">
        <v>723</v>
      </c>
      <c r="UNN326" s="7" t="s">
        <v>723</v>
      </c>
      <c r="UNO326" s="7" t="s">
        <v>723</v>
      </c>
      <c r="UNP326" s="7" t="s">
        <v>723</v>
      </c>
      <c r="UNQ326" s="7" t="s">
        <v>723</v>
      </c>
      <c r="UNR326" s="7" t="s">
        <v>723</v>
      </c>
      <c r="UNS326" s="7" t="s">
        <v>723</v>
      </c>
      <c r="UNT326" s="7" t="s">
        <v>723</v>
      </c>
      <c r="UNU326" s="7" t="s">
        <v>723</v>
      </c>
      <c r="UNV326" s="7" t="s">
        <v>723</v>
      </c>
      <c r="UNW326" s="7" t="s">
        <v>723</v>
      </c>
      <c r="UNX326" s="7" t="s">
        <v>723</v>
      </c>
      <c r="UNY326" s="7" t="s">
        <v>723</v>
      </c>
      <c r="UNZ326" s="7" t="s">
        <v>723</v>
      </c>
      <c r="UOA326" s="7" t="s">
        <v>723</v>
      </c>
      <c r="UOB326" s="7" t="s">
        <v>723</v>
      </c>
      <c r="UOC326" s="7" t="s">
        <v>723</v>
      </c>
      <c r="UOD326" s="7" t="s">
        <v>723</v>
      </c>
      <c r="UOE326" s="7" t="s">
        <v>723</v>
      </c>
      <c r="UOF326" s="7" t="s">
        <v>723</v>
      </c>
      <c r="UOG326" s="7" t="s">
        <v>723</v>
      </c>
      <c r="UOH326" s="7" t="s">
        <v>723</v>
      </c>
      <c r="UOI326" s="7" t="s">
        <v>723</v>
      </c>
      <c r="UOJ326" s="7" t="s">
        <v>723</v>
      </c>
      <c r="UOK326" s="7" t="s">
        <v>723</v>
      </c>
      <c r="UOL326" s="7" t="s">
        <v>723</v>
      </c>
      <c r="UOM326" s="7" t="s">
        <v>723</v>
      </c>
      <c r="UON326" s="7" t="s">
        <v>723</v>
      </c>
      <c r="UOO326" s="7" t="s">
        <v>723</v>
      </c>
      <c r="UOP326" s="7" t="s">
        <v>723</v>
      </c>
      <c r="UOQ326" s="7" t="s">
        <v>723</v>
      </c>
      <c r="UOR326" s="7" t="s">
        <v>723</v>
      </c>
      <c r="UOS326" s="7" t="s">
        <v>723</v>
      </c>
      <c r="UOT326" s="7" t="s">
        <v>723</v>
      </c>
      <c r="UOU326" s="7" t="s">
        <v>723</v>
      </c>
      <c r="UOV326" s="7" t="s">
        <v>723</v>
      </c>
      <c r="UOW326" s="7" t="s">
        <v>723</v>
      </c>
      <c r="UOX326" s="7" t="s">
        <v>723</v>
      </c>
      <c r="UOY326" s="7" t="s">
        <v>723</v>
      </c>
      <c r="UOZ326" s="7" t="s">
        <v>723</v>
      </c>
      <c r="UPA326" s="7" t="s">
        <v>723</v>
      </c>
      <c r="UPB326" s="7" t="s">
        <v>723</v>
      </c>
      <c r="UPC326" s="7" t="s">
        <v>723</v>
      </c>
      <c r="UPD326" s="7" t="s">
        <v>723</v>
      </c>
      <c r="UPE326" s="7" t="s">
        <v>723</v>
      </c>
      <c r="UPF326" s="7" t="s">
        <v>723</v>
      </c>
      <c r="UPG326" s="7" t="s">
        <v>723</v>
      </c>
      <c r="UPH326" s="7" t="s">
        <v>723</v>
      </c>
      <c r="UPI326" s="7" t="s">
        <v>723</v>
      </c>
      <c r="UPJ326" s="7" t="s">
        <v>723</v>
      </c>
      <c r="UPK326" s="7" t="s">
        <v>723</v>
      </c>
      <c r="UPL326" s="7" t="s">
        <v>723</v>
      </c>
      <c r="UPM326" s="7" t="s">
        <v>723</v>
      </c>
      <c r="UPN326" s="7" t="s">
        <v>723</v>
      </c>
      <c r="UPO326" s="7" t="s">
        <v>723</v>
      </c>
      <c r="UPP326" s="7" t="s">
        <v>723</v>
      </c>
      <c r="UPQ326" s="7" t="s">
        <v>723</v>
      </c>
      <c r="UPR326" s="7" t="s">
        <v>723</v>
      </c>
      <c r="UPS326" s="7" t="s">
        <v>723</v>
      </c>
      <c r="UPT326" s="7" t="s">
        <v>723</v>
      </c>
      <c r="UPU326" s="7" t="s">
        <v>723</v>
      </c>
      <c r="UPV326" s="7" t="s">
        <v>723</v>
      </c>
      <c r="UPW326" s="7" t="s">
        <v>723</v>
      </c>
      <c r="UPX326" s="7" t="s">
        <v>723</v>
      </c>
      <c r="UPY326" s="7" t="s">
        <v>723</v>
      </c>
      <c r="UPZ326" s="7" t="s">
        <v>723</v>
      </c>
      <c r="UQA326" s="7" t="s">
        <v>723</v>
      </c>
      <c r="UQB326" s="7" t="s">
        <v>723</v>
      </c>
      <c r="UQC326" s="7" t="s">
        <v>723</v>
      </c>
      <c r="UQD326" s="7" t="s">
        <v>723</v>
      </c>
      <c r="UQE326" s="7" t="s">
        <v>723</v>
      </c>
      <c r="UQF326" s="7" t="s">
        <v>723</v>
      </c>
      <c r="UQG326" s="7" t="s">
        <v>723</v>
      </c>
      <c r="UQH326" s="7" t="s">
        <v>723</v>
      </c>
      <c r="UQI326" s="7" t="s">
        <v>723</v>
      </c>
      <c r="UQJ326" s="7" t="s">
        <v>723</v>
      </c>
      <c r="UQK326" s="7" t="s">
        <v>723</v>
      </c>
      <c r="UQL326" s="7" t="s">
        <v>723</v>
      </c>
      <c r="UQM326" s="7" t="s">
        <v>723</v>
      </c>
      <c r="UQN326" s="7" t="s">
        <v>723</v>
      </c>
      <c r="UQO326" s="7" t="s">
        <v>723</v>
      </c>
      <c r="UQP326" s="7" t="s">
        <v>723</v>
      </c>
      <c r="UQQ326" s="7" t="s">
        <v>723</v>
      </c>
      <c r="UQR326" s="7" t="s">
        <v>723</v>
      </c>
      <c r="UQS326" s="7" t="s">
        <v>723</v>
      </c>
      <c r="UQT326" s="7" t="s">
        <v>723</v>
      </c>
      <c r="UQU326" s="7" t="s">
        <v>723</v>
      </c>
      <c r="UQV326" s="7" t="s">
        <v>723</v>
      </c>
      <c r="UQW326" s="7" t="s">
        <v>723</v>
      </c>
      <c r="UQX326" s="7" t="s">
        <v>723</v>
      </c>
      <c r="UQY326" s="7" t="s">
        <v>723</v>
      </c>
      <c r="UQZ326" s="7" t="s">
        <v>723</v>
      </c>
      <c r="URA326" s="7" t="s">
        <v>723</v>
      </c>
      <c r="URB326" s="7" t="s">
        <v>723</v>
      </c>
      <c r="URC326" s="7" t="s">
        <v>723</v>
      </c>
      <c r="URD326" s="7" t="s">
        <v>723</v>
      </c>
      <c r="URE326" s="7" t="s">
        <v>723</v>
      </c>
      <c r="URF326" s="7" t="s">
        <v>723</v>
      </c>
      <c r="URG326" s="7" t="s">
        <v>723</v>
      </c>
      <c r="URH326" s="7" t="s">
        <v>723</v>
      </c>
      <c r="URI326" s="7" t="s">
        <v>723</v>
      </c>
      <c r="URJ326" s="7" t="s">
        <v>723</v>
      </c>
      <c r="URK326" s="7" t="s">
        <v>723</v>
      </c>
      <c r="URL326" s="7" t="s">
        <v>723</v>
      </c>
      <c r="URM326" s="7" t="s">
        <v>723</v>
      </c>
      <c r="URN326" s="7" t="s">
        <v>723</v>
      </c>
      <c r="URO326" s="7" t="s">
        <v>723</v>
      </c>
      <c r="URP326" s="7" t="s">
        <v>723</v>
      </c>
      <c r="URQ326" s="7" t="s">
        <v>723</v>
      </c>
      <c r="URR326" s="7" t="s">
        <v>723</v>
      </c>
      <c r="URS326" s="7" t="s">
        <v>723</v>
      </c>
      <c r="URT326" s="7" t="s">
        <v>723</v>
      </c>
      <c r="URU326" s="7" t="s">
        <v>723</v>
      </c>
      <c r="URV326" s="7" t="s">
        <v>723</v>
      </c>
      <c r="URW326" s="7" t="s">
        <v>723</v>
      </c>
      <c r="URX326" s="7" t="s">
        <v>723</v>
      </c>
      <c r="URY326" s="7" t="s">
        <v>723</v>
      </c>
      <c r="URZ326" s="7" t="s">
        <v>723</v>
      </c>
      <c r="USA326" s="7" t="s">
        <v>723</v>
      </c>
      <c r="USB326" s="7" t="s">
        <v>723</v>
      </c>
      <c r="USC326" s="7" t="s">
        <v>723</v>
      </c>
      <c r="USD326" s="7" t="s">
        <v>723</v>
      </c>
      <c r="USE326" s="7" t="s">
        <v>723</v>
      </c>
      <c r="USF326" s="7" t="s">
        <v>723</v>
      </c>
      <c r="USG326" s="7" t="s">
        <v>723</v>
      </c>
      <c r="USH326" s="7" t="s">
        <v>723</v>
      </c>
      <c r="USI326" s="7" t="s">
        <v>723</v>
      </c>
      <c r="USJ326" s="7" t="s">
        <v>723</v>
      </c>
      <c r="USK326" s="7" t="s">
        <v>723</v>
      </c>
      <c r="USL326" s="7" t="s">
        <v>723</v>
      </c>
      <c r="USM326" s="7" t="s">
        <v>723</v>
      </c>
      <c r="USN326" s="7" t="s">
        <v>723</v>
      </c>
      <c r="USO326" s="7" t="s">
        <v>723</v>
      </c>
      <c r="USP326" s="7" t="s">
        <v>723</v>
      </c>
      <c r="USQ326" s="7" t="s">
        <v>723</v>
      </c>
      <c r="USR326" s="7" t="s">
        <v>723</v>
      </c>
      <c r="USS326" s="7" t="s">
        <v>723</v>
      </c>
      <c r="UST326" s="7" t="s">
        <v>723</v>
      </c>
      <c r="USU326" s="7" t="s">
        <v>723</v>
      </c>
      <c r="USV326" s="7" t="s">
        <v>723</v>
      </c>
      <c r="USW326" s="7" t="s">
        <v>723</v>
      </c>
      <c r="USX326" s="7" t="s">
        <v>723</v>
      </c>
      <c r="USY326" s="7" t="s">
        <v>723</v>
      </c>
      <c r="USZ326" s="7" t="s">
        <v>723</v>
      </c>
      <c r="UTA326" s="7" t="s">
        <v>723</v>
      </c>
      <c r="UTB326" s="7" t="s">
        <v>723</v>
      </c>
      <c r="UTC326" s="7" t="s">
        <v>723</v>
      </c>
      <c r="UTD326" s="7" t="s">
        <v>723</v>
      </c>
      <c r="UTE326" s="7" t="s">
        <v>723</v>
      </c>
      <c r="UTF326" s="7" t="s">
        <v>723</v>
      </c>
      <c r="UTG326" s="7" t="s">
        <v>723</v>
      </c>
      <c r="UTH326" s="7" t="s">
        <v>723</v>
      </c>
      <c r="UTI326" s="7" t="s">
        <v>723</v>
      </c>
      <c r="UTJ326" s="7" t="s">
        <v>723</v>
      </c>
      <c r="UTK326" s="7" t="s">
        <v>723</v>
      </c>
      <c r="UTL326" s="7" t="s">
        <v>723</v>
      </c>
      <c r="UTM326" s="7" t="s">
        <v>723</v>
      </c>
      <c r="UTN326" s="7" t="s">
        <v>723</v>
      </c>
      <c r="UTO326" s="7" t="s">
        <v>723</v>
      </c>
      <c r="UTP326" s="7" t="s">
        <v>723</v>
      </c>
      <c r="UTQ326" s="7" t="s">
        <v>723</v>
      </c>
      <c r="UTR326" s="7" t="s">
        <v>723</v>
      </c>
      <c r="UTS326" s="7" t="s">
        <v>723</v>
      </c>
      <c r="UTT326" s="7" t="s">
        <v>723</v>
      </c>
      <c r="UTU326" s="7" t="s">
        <v>723</v>
      </c>
      <c r="UTV326" s="7" t="s">
        <v>723</v>
      </c>
      <c r="UTW326" s="7" t="s">
        <v>723</v>
      </c>
      <c r="UTX326" s="7" t="s">
        <v>723</v>
      </c>
      <c r="UTY326" s="7" t="s">
        <v>723</v>
      </c>
      <c r="UTZ326" s="7" t="s">
        <v>723</v>
      </c>
      <c r="UUA326" s="7" t="s">
        <v>723</v>
      </c>
      <c r="UUB326" s="7" t="s">
        <v>723</v>
      </c>
      <c r="UUC326" s="7" t="s">
        <v>723</v>
      </c>
      <c r="UUD326" s="7" t="s">
        <v>723</v>
      </c>
      <c r="UUE326" s="7" t="s">
        <v>723</v>
      </c>
      <c r="UUF326" s="7" t="s">
        <v>723</v>
      </c>
      <c r="UUG326" s="7" t="s">
        <v>723</v>
      </c>
      <c r="UUH326" s="7" t="s">
        <v>723</v>
      </c>
      <c r="UUI326" s="7" t="s">
        <v>723</v>
      </c>
      <c r="UUJ326" s="7" t="s">
        <v>723</v>
      </c>
      <c r="UUK326" s="7" t="s">
        <v>723</v>
      </c>
      <c r="UUL326" s="7" t="s">
        <v>723</v>
      </c>
      <c r="UUM326" s="7" t="s">
        <v>723</v>
      </c>
      <c r="UUN326" s="7" t="s">
        <v>723</v>
      </c>
      <c r="UUO326" s="7" t="s">
        <v>723</v>
      </c>
      <c r="UUP326" s="7" t="s">
        <v>723</v>
      </c>
      <c r="UUQ326" s="7" t="s">
        <v>723</v>
      </c>
      <c r="UUR326" s="7" t="s">
        <v>723</v>
      </c>
      <c r="UUS326" s="7" t="s">
        <v>723</v>
      </c>
      <c r="UUT326" s="7" t="s">
        <v>723</v>
      </c>
      <c r="UUU326" s="7" t="s">
        <v>723</v>
      </c>
      <c r="UUV326" s="7" t="s">
        <v>723</v>
      </c>
      <c r="UUW326" s="7" t="s">
        <v>723</v>
      </c>
      <c r="UUX326" s="7" t="s">
        <v>723</v>
      </c>
      <c r="UUY326" s="7" t="s">
        <v>723</v>
      </c>
      <c r="UUZ326" s="7" t="s">
        <v>723</v>
      </c>
      <c r="UVA326" s="7" t="s">
        <v>723</v>
      </c>
      <c r="UVB326" s="7" t="s">
        <v>723</v>
      </c>
      <c r="UVC326" s="7" t="s">
        <v>723</v>
      </c>
      <c r="UVD326" s="7" t="s">
        <v>723</v>
      </c>
      <c r="UVE326" s="7" t="s">
        <v>723</v>
      </c>
      <c r="UVF326" s="7" t="s">
        <v>723</v>
      </c>
      <c r="UVG326" s="7" t="s">
        <v>723</v>
      </c>
      <c r="UVH326" s="7" t="s">
        <v>723</v>
      </c>
      <c r="UVI326" s="7" t="s">
        <v>723</v>
      </c>
      <c r="UVJ326" s="7" t="s">
        <v>723</v>
      </c>
      <c r="UVK326" s="7" t="s">
        <v>723</v>
      </c>
      <c r="UVL326" s="7" t="s">
        <v>723</v>
      </c>
      <c r="UVM326" s="7" t="s">
        <v>723</v>
      </c>
      <c r="UVN326" s="7" t="s">
        <v>723</v>
      </c>
      <c r="UVO326" s="7" t="s">
        <v>723</v>
      </c>
      <c r="UVP326" s="7" t="s">
        <v>723</v>
      </c>
      <c r="UVQ326" s="7" t="s">
        <v>723</v>
      </c>
      <c r="UVR326" s="7" t="s">
        <v>723</v>
      </c>
      <c r="UVS326" s="7" t="s">
        <v>723</v>
      </c>
      <c r="UVT326" s="7" t="s">
        <v>723</v>
      </c>
      <c r="UVU326" s="7" t="s">
        <v>723</v>
      </c>
      <c r="UVV326" s="7" t="s">
        <v>723</v>
      </c>
      <c r="UVW326" s="7" t="s">
        <v>723</v>
      </c>
      <c r="UVX326" s="7" t="s">
        <v>723</v>
      </c>
      <c r="UVY326" s="7" t="s">
        <v>723</v>
      </c>
      <c r="UVZ326" s="7" t="s">
        <v>723</v>
      </c>
      <c r="UWA326" s="7" t="s">
        <v>723</v>
      </c>
      <c r="UWB326" s="7" t="s">
        <v>723</v>
      </c>
      <c r="UWC326" s="7" t="s">
        <v>723</v>
      </c>
      <c r="UWD326" s="7" t="s">
        <v>723</v>
      </c>
      <c r="UWE326" s="7" t="s">
        <v>723</v>
      </c>
      <c r="UWF326" s="7" t="s">
        <v>723</v>
      </c>
      <c r="UWG326" s="7" t="s">
        <v>723</v>
      </c>
      <c r="UWH326" s="7" t="s">
        <v>723</v>
      </c>
      <c r="UWI326" s="7" t="s">
        <v>723</v>
      </c>
      <c r="UWJ326" s="7" t="s">
        <v>723</v>
      </c>
      <c r="UWK326" s="7" t="s">
        <v>723</v>
      </c>
      <c r="UWL326" s="7" t="s">
        <v>723</v>
      </c>
      <c r="UWM326" s="7" t="s">
        <v>723</v>
      </c>
      <c r="UWN326" s="7" t="s">
        <v>723</v>
      </c>
      <c r="UWO326" s="7" t="s">
        <v>723</v>
      </c>
      <c r="UWP326" s="7" t="s">
        <v>723</v>
      </c>
      <c r="UWQ326" s="7" t="s">
        <v>723</v>
      </c>
      <c r="UWR326" s="7" t="s">
        <v>723</v>
      </c>
      <c r="UWS326" s="7" t="s">
        <v>723</v>
      </c>
      <c r="UWT326" s="7" t="s">
        <v>723</v>
      </c>
      <c r="UWU326" s="7" t="s">
        <v>723</v>
      </c>
      <c r="UWV326" s="7" t="s">
        <v>723</v>
      </c>
      <c r="UWW326" s="7" t="s">
        <v>723</v>
      </c>
      <c r="UWX326" s="7" t="s">
        <v>723</v>
      </c>
      <c r="UWY326" s="7" t="s">
        <v>723</v>
      </c>
      <c r="UWZ326" s="7" t="s">
        <v>723</v>
      </c>
      <c r="UXA326" s="7" t="s">
        <v>723</v>
      </c>
      <c r="UXB326" s="7" t="s">
        <v>723</v>
      </c>
      <c r="UXC326" s="7" t="s">
        <v>723</v>
      </c>
      <c r="UXD326" s="7" t="s">
        <v>723</v>
      </c>
      <c r="UXE326" s="7" t="s">
        <v>723</v>
      </c>
      <c r="UXF326" s="7" t="s">
        <v>723</v>
      </c>
      <c r="UXG326" s="7" t="s">
        <v>723</v>
      </c>
      <c r="UXH326" s="7" t="s">
        <v>723</v>
      </c>
      <c r="UXI326" s="7" t="s">
        <v>723</v>
      </c>
      <c r="UXJ326" s="7" t="s">
        <v>723</v>
      </c>
      <c r="UXK326" s="7" t="s">
        <v>723</v>
      </c>
      <c r="UXL326" s="7" t="s">
        <v>723</v>
      </c>
      <c r="UXM326" s="7" t="s">
        <v>723</v>
      </c>
      <c r="UXN326" s="7" t="s">
        <v>723</v>
      </c>
      <c r="UXO326" s="7" t="s">
        <v>723</v>
      </c>
      <c r="UXP326" s="7" t="s">
        <v>723</v>
      </c>
      <c r="UXQ326" s="7" t="s">
        <v>723</v>
      </c>
      <c r="UXR326" s="7" t="s">
        <v>723</v>
      </c>
      <c r="UXS326" s="7" t="s">
        <v>723</v>
      </c>
      <c r="UXT326" s="7" t="s">
        <v>723</v>
      </c>
      <c r="UXU326" s="7" t="s">
        <v>723</v>
      </c>
      <c r="UXV326" s="7" t="s">
        <v>723</v>
      </c>
      <c r="UXW326" s="7" t="s">
        <v>723</v>
      </c>
      <c r="UXX326" s="7" t="s">
        <v>723</v>
      </c>
      <c r="UXY326" s="7" t="s">
        <v>723</v>
      </c>
      <c r="UXZ326" s="7" t="s">
        <v>723</v>
      </c>
      <c r="UYA326" s="7" t="s">
        <v>723</v>
      </c>
      <c r="UYB326" s="7" t="s">
        <v>723</v>
      </c>
      <c r="UYC326" s="7" t="s">
        <v>723</v>
      </c>
      <c r="UYD326" s="7" t="s">
        <v>723</v>
      </c>
      <c r="UYE326" s="7" t="s">
        <v>723</v>
      </c>
      <c r="UYF326" s="7" t="s">
        <v>723</v>
      </c>
      <c r="UYG326" s="7" t="s">
        <v>723</v>
      </c>
      <c r="UYH326" s="7" t="s">
        <v>723</v>
      </c>
      <c r="UYI326" s="7" t="s">
        <v>723</v>
      </c>
      <c r="UYJ326" s="7" t="s">
        <v>723</v>
      </c>
      <c r="UYK326" s="7" t="s">
        <v>723</v>
      </c>
      <c r="UYL326" s="7" t="s">
        <v>723</v>
      </c>
      <c r="UYM326" s="7" t="s">
        <v>723</v>
      </c>
      <c r="UYN326" s="7" t="s">
        <v>723</v>
      </c>
      <c r="UYO326" s="7" t="s">
        <v>723</v>
      </c>
      <c r="UYP326" s="7" t="s">
        <v>723</v>
      </c>
      <c r="UYQ326" s="7" t="s">
        <v>723</v>
      </c>
      <c r="UYR326" s="7" t="s">
        <v>723</v>
      </c>
      <c r="UYS326" s="7" t="s">
        <v>723</v>
      </c>
      <c r="UYT326" s="7" t="s">
        <v>723</v>
      </c>
      <c r="UYU326" s="7" t="s">
        <v>723</v>
      </c>
      <c r="UYV326" s="7" t="s">
        <v>723</v>
      </c>
      <c r="UYW326" s="7" t="s">
        <v>723</v>
      </c>
      <c r="UYX326" s="7" t="s">
        <v>723</v>
      </c>
      <c r="UYY326" s="7" t="s">
        <v>723</v>
      </c>
      <c r="UYZ326" s="7" t="s">
        <v>723</v>
      </c>
      <c r="UZA326" s="7" t="s">
        <v>723</v>
      </c>
      <c r="UZB326" s="7" t="s">
        <v>723</v>
      </c>
      <c r="UZC326" s="7" t="s">
        <v>723</v>
      </c>
      <c r="UZD326" s="7" t="s">
        <v>723</v>
      </c>
      <c r="UZE326" s="7" t="s">
        <v>723</v>
      </c>
      <c r="UZF326" s="7" t="s">
        <v>723</v>
      </c>
      <c r="UZG326" s="7" t="s">
        <v>723</v>
      </c>
      <c r="UZH326" s="7" t="s">
        <v>723</v>
      </c>
      <c r="UZI326" s="7" t="s">
        <v>723</v>
      </c>
      <c r="UZJ326" s="7" t="s">
        <v>723</v>
      </c>
      <c r="UZK326" s="7" t="s">
        <v>723</v>
      </c>
      <c r="UZL326" s="7" t="s">
        <v>723</v>
      </c>
      <c r="UZM326" s="7" t="s">
        <v>723</v>
      </c>
      <c r="UZN326" s="7" t="s">
        <v>723</v>
      </c>
      <c r="UZO326" s="7" t="s">
        <v>723</v>
      </c>
      <c r="UZP326" s="7" t="s">
        <v>723</v>
      </c>
      <c r="UZQ326" s="7" t="s">
        <v>723</v>
      </c>
      <c r="UZR326" s="7" t="s">
        <v>723</v>
      </c>
      <c r="UZS326" s="7" t="s">
        <v>723</v>
      </c>
      <c r="UZT326" s="7" t="s">
        <v>723</v>
      </c>
      <c r="UZU326" s="7" t="s">
        <v>723</v>
      </c>
      <c r="UZV326" s="7" t="s">
        <v>723</v>
      </c>
      <c r="UZW326" s="7" t="s">
        <v>723</v>
      </c>
      <c r="UZX326" s="7" t="s">
        <v>723</v>
      </c>
      <c r="UZY326" s="7" t="s">
        <v>723</v>
      </c>
      <c r="UZZ326" s="7" t="s">
        <v>723</v>
      </c>
      <c r="VAA326" s="7" t="s">
        <v>723</v>
      </c>
      <c r="VAB326" s="7" t="s">
        <v>723</v>
      </c>
      <c r="VAC326" s="7" t="s">
        <v>723</v>
      </c>
      <c r="VAD326" s="7" t="s">
        <v>723</v>
      </c>
      <c r="VAE326" s="7" t="s">
        <v>723</v>
      </c>
      <c r="VAF326" s="7" t="s">
        <v>723</v>
      </c>
      <c r="VAG326" s="7" t="s">
        <v>723</v>
      </c>
      <c r="VAH326" s="7" t="s">
        <v>723</v>
      </c>
      <c r="VAI326" s="7" t="s">
        <v>723</v>
      </c>
      <c r="VAJ326" s="7" t="s">
        <v>723</v>
      </c>
      <c r="VAK326" s="7" t="s">
        <v>723</v>
      </c>
      <c r="VAL326" s="7" t="s">
        <v>723</v>
      </c>
      <c r="VAM326" s="7" t="s">
        <v>723</v>
      </c>
      <c r="VAN326" s="7" t="s">
        <v>723</v>
      </c>
      <c r="VAO326" s="7" t="s">
        <v>723</v>
      </c>
      <c r="VAP326" s="7" t="s">
        <v>723</v>
      </c>
      <c r="VAQ326" s="7" t="s">
        <v>723</v>
      </c>
      <c r="VAR326" s="7" t="s">
        <v>723</v>
      </c>
      <c r="VAS326" s="7" t="s">
        <v>723</v>
      </c>
      <c r="VAT326" s="7" t="s">
        <v>723</v>
      </c>
      <c r="VAU326" s="7" t="s">
        <v>723</v>
      </c>
      <c r="VAV326" s="7" t="s">
        <v>723</v>
      </c>
      <c r="VAW326" s="7" t="s">
        <v>723</v>
      </c>
      <c r="VAX326" s="7" t="s">
        <v>723</v>
      </c>
      <c r="VAY326" s="7" t="s">
        <v>723</v>
      </c>
      <c r="VAZ326" s="7" t="s">
        <v>723</v>
      </c>
      <c r="VBA326" s="7" t="s">
        <v>723</v>
      </c>
      <c r="VBB326" s="7" t="s">
        <v>723</v>
      </c>
      <c r="VBC326" s="7" t="s">
        <v>723</v>
      </c>
      <c r="VBD326" s="7" t="s">
        <v>723</v>
      </c>
      <c r="VBE326" s="7" t="s">
        <v>723</v>
      </c>
      <c r="VBF326" s="7" t="s">
        <v>723</v>
      </c>
      <c r="VBG326" s="7" t="s">
        <v>723</v>
      </c>
      <c r="VBH326" s="7" t="s">
        <v>723</v>
      </c>
      <c r="VBI326" s="7" t="s">
        <v>723</v>
      </c>
      <c r="VBJ326" s="7" t="s">
        <v>723</v>
      </c>
      <c r="VBK326" s="7" t="s">
        <v>723</v>
      </c>
      <c r="VBL326" s="7" t="s">
        <v>723</v>
      </c>
      <c r="VBM326" s="7" t="s">
        <v>723</v>
      </c>
      <c r="VBN326" s="7" t="s">
        <v>723</v>
      </c>
      <c r="VBO326" s="7" t="s">
        <v>723</v>
      </c>
      <c r="VBP326" s="7" t="s">
        <v>723</v>
      </c>
      <c r="VBQ326" s="7" t="s">
        <v>723</v>
      </c>
      <c r="VBR326" s="7" t="s">
        <v>723</v>
      </c>
      <c r="VBS326" s="7" t="s">
        <v>723</v>
      </c>
      <c r="VBT326" s="7" t="s">
        <v>723</v>
      </c>
      <c r="VBU326" s="7" t="s">
        <v>723</v>
      </c>
      <c r="VBV326" s="7" t="s">
        <v>723</v>
      </c>
      <c r="VBW326" s="7" t="s">
        <v>723</v>
      </c>
      <c r="VBX326" s="7" t="s">
        <v>723</v>
      </c>
      <c r="VBY326" s="7" t="s">
        <v>723</v>
      </c>
      <c r="VBZ326" s="7" t="s">
        <v>723</v>
      </c>
      <c r="VCA326" s="7" t="s">
        <v>723</v>
      </c>
      <c r="VCB326" s="7" t="s">
        <v>723</v>
      </c>
      <c r="VCC326" s="7" t="s">
        <v>723</v>
      </c>
      <c r="VCD326" s="7" t="s">
        <v>723</v>
      </c>
      <c r="VCE326" s="7" t="s">
        <v>723</v>
      </c>
      <c r="VCF326" s="7" t="s">
        <v>723</v>
      </c>
      <c r="VCG326" s="7" t="s">
        <v>723</v>
      </c>
      <c r="VCH326" s="7" t="s">
        <v>723</v>
      </c>
      <c r="VCI326" s="7" t="s">
        <v>723</v>
      </c>
      <c r="VCJ326" s="7" t="s">
        <v>723</v>
      </c>
      <c r="VCK326" s="7" t="s">
        <v>723</v>
      </c>
      <c r="VCL326" s="7" t="s">
        <v>723</v>
      </c>
      <c r="VCM326" s="7" t="s">
        <v>723</v>
      </c>
      <c r="VCN326" s="7" t="s">
        <v>723</v>
      </c>
      <c r="VCO326" s="7" t="s">
        <v>723</v>
      </c>
      <c r="VCP326" s="7" t="s">
        <v>723</v>
      </c>
      <c r="VCQ326" s="7" t="s">
        <v>723</v>
      </c>
      <c r="VCR326" s="7" t="s">
        <v>723</v>
      </c>
      <c r="VCS326" s="7" t="s">
        <v>723</v>
      </c>
      <c r="VCT326" s="7" t="s">
        <v>723</v>
      </c>
      <c r="VCU326" s="7" t="s">
        <v>723</v>
      </c>
      <c r="VCV326" s="7" t="s">
        <v>723</v>
      </c>
      <c r="VCW326" s="7" t="s">
        <v>723</v>
      </c>
      <c r="VCX326" s="7" t="s">
        <v>723</v>
      </c>
      <c r="VCY326" s="7" t="s">
        <v>723</v>
      </c>
      <c r="VCZ326" s="7" t="s">
        <v>723</v>
      </c>
      <c r="VDA326" s="7" t="s">
        <v>723</v>
      </c>
      <c r="VDB326" s="7" t="s">
        <v>723</v>
      </c>
      <c r="VDC326" s="7" t="s">
        <v>723</v>
      </c>
      <c r="VDD326" s="7" t="s">
        <v>723</v>
      </c>
      <c r="VDE326" s="7" t="s">
        <v>723</v>
      </c>
      <c r="VDF326" s="7" t="s">
        <v>723</v>
      </c>
      <c r="VDG326" s="7" t="s">
        <v>723</v>
      </c>
      <c r="VDH326" s="7" t="s">
        <v>723</v>
      </c>
      <c r="VDI326" s="7" t="s">
        <v>723</v>
      </c>
      <c r="VDJ326" s="7" t="s">
        <v>723</v>
      </c>
      <c r="VDK326" s="7" t="s">
        <v>723</v>
      </c>
      <c r="VDL326" s="7" t="s">
        <v>723</v>
      </c>
      <c r="VDM326" s="7" t="s">
        <v>723</v>
      </c>
      <c r="VDN326" s="7" t="s">
        <v>723</v>
      </c>
      <c r="VDO326" s="7" t="s">
        <v>723</v>
      </c>
      <c r="VDP326" s="7" t="s">
        <v>723</v>
      </c>
      <c r="VDQ326" s="7" t="s">
        <v>723</v>
      </c>
      <c r="VDR326" s="7" t="s">
        <v>723</v>
      </c>
      <c r="VDS326" s="7" t="s">
        <v>723</v>
      </c>
      <c r="VDT326" s="7" t="s">
        <v>723</v>
      </c>
      <c r="VDU326" s="7" t="s">
        <v>723</v>
      </c>
      <c r="VDV326" s="7" t="s">
        <v>723</v>
      </c>
      <c r="VDW326" s="7" t="s">
        <v>723</v>
      </c>
      <c r="VDX326" s="7" t="s">
        <v>723</v>
      </c>
      <c r="VDY326" s="7" t="s">
        <v>723</v>
      </c>
      <c r="VDZ326" s="7" t="s">
        <v>723</v>
      </c>
      <c r="VEA326" s="7" t="s">
        <v>723</v>
      </c>
      <c r="VEB326" s="7" t="s">
        <v>723</v>
      </c>
      <c r="VEC326" s="7" t="s">
        <v>723</v>
      </c>
      <c r="VED326" s="7" t="s">
        <v>723</v>
      </c>
      <c r="VEE326" s="7" t="s">
        <v>723</v>
      </c>
      <c r="VEF326" s="7" t="s">
        <v>723</v>
      </c>
      <c r="VEG326" s="7" t="s">
        <v>723</v>
      </c>
      <c r="VEH326" s="7" t="s">
        <v>723</v>
      </c>
      <c r="VEI326" s="7" t="s">
        <v>723</v>
      </c>
      <c r="VEJ326" s="7" t="s">
        <v>723</v>
      </c>
      <c r="VEK326" s="7" t="s">
        <v>723</v>
      </c>
      <c r="VEL326" s="7" t="s">
        <v>723</v>
      </c>
      <c r="VEM326" s="7" t="s">
        <v>723</v>
      </c>
      <c r="VEN326" s="7" t="s">
        <v>723</v>
      </c>
      <c r="VEO326" s="7" t="s">
        <v>723</v>
      </c>
      <c r="VEP326" s="7" t="s">
        <v>723</v>
      </c>
      <c r="VEQ326" s="7" t="s">
        <v>723</v>
      </c>
      <c r="VER326" s="7" t="s">
        <v>723</v>
      </c>
      <c r="VES326" s="7" t="s">
        <v>723</v>
      </c>
      <c r="VET326" s="7" t="s">
        <v>723</v>
      </c>
      <c r="VEU326" s="7" t="s">
        <v>723</v>
      </c>
      <c r="VEV326" s="7" t="s">
        <v>723</v>
      </c>
      <c r="VEW326" s="7" t="s">
        <v>723</v>
      </c>
      <c r="VEX326" s="7" t="s">
        <v>723</v>
      </c>
      <c r="VEY326" s="7" t="s">
        <v>723</v>
      </c>
      <c r="VEZ326" s="7" t="s">
        <v>723</v>
      </c>
      <c r="VFA326" s="7" t="s">
        <v>723</v>
      </c>
      <c r="VFB326" s="7" t="s">
        <v>723</v>
      </c>
      <c r="VFC326" s="7" t="s">
        <v>723</v>
      </c>
      <c r="VFD326" s="7" t="s">
        <v>723</v>
      </c>
      <c r="VFE326" s="7" t="s">
        <v>723</v>
      </c>
      <c r="VFF326" s="7" t="s">
        <v>723</v>
      </c>
      <c r="VFG326" s="7" t="s">
        <v>723</v>
      </c>
      <c r="VFH326" s="7" t="s">
        <v>723</v>
      </c>
      <c r="VFI326" s="7" t="s">
        <v>723</v>
      </c>
      <c r="VFJ326" s="7" t="s">
        <v>723</v>
      </c>
      <c r="VFK326" s="7" t="s">
        <v>723</v>
      </c>
      <c r="VFL326" s="7" t="s">
        <v>723</v>
      </c>
      <c r="VFM326" s="7" t="s">
        <v>723</v>
      </c>
      <c r="VFN326" s="7" t="s">
        <v>723</v>
      </c>
      <c r="VFO326" s="7" t="s">
        <v>723</v>
      </c>
      <c r="VFP326" s="7" t="s">
        <v>723</v>
      </c>
      <c r="VFQ326" s="7" t="s">
        <v>723</v>
      </c>
      <c r="VFR326" s="7" t="s">
        <v>723</v>
      </c>
      <c r="VFS326" s="7" t="s">
        <v>723</v>
      </c>
      <c r="VFT326" s="7" t="s">
        <v>723</v>
      </c>
      <c r="VFU326" s="7" t="s">
        <v>723</v>
      </c>
      <c r="VFV326" s="7" t="s">
        <v>723</v>
      </c>
      <c r="VFW326" s="7" t="s">
        <v>723</v>
      </c>
      <c r="VFX326" s="7" t="s">
        <v>723</v>
      </c>
      <c r="VFY326" s="7" t="s">
        <v>723</v>
      </c>
      <c r="VFZ326" s="7" t="s">
        <v>723</v>
      </c>
      <c r="VGA326" s="7" t="s">
        <v>723</v>
      </c>
      <c r="VGB326" s="7" t="s">
        <v>723</v>
      </c>
      <c r="VGC326" s="7" t="s">
        <v>723</v>
      </c>
      <c r="VGD326" s="7" t="s">
        <v>723</v>
      </c>
      <c r="VGE326" s="7" t="s">
        <v>723</v>
      </c>
      <c r="VGF326" s="7" t="s">
        <v>723</v>
      </c>
      <c r="VGG326" s="7" t="s">
        <v>723</v>
      </c>
      <c r="VGH326" s="7" t="s">
        <v>723</v>
      </c>
      <c r="VGI326" s="7" t="s">
        <v>723</v>
      </c>
      <c r="VGJ326" s="7" t="s">
        <v>723</v>
      </c>
      <c r="VGK326" s="7" t="s">
        <v>723</v>
      </c>
      <c r="VGL326" s="7" t="s">
        <v>723</v>
      </c>
      <c r="VGM326" s="7" t="s">
        <v>723</v>
      </c>
      <c r="VGN326" s="7" t="s">
        <v>723</v>
      </c>
      <c r="VGO326" s="7" t="s">
        <v>723</v>
      </c>
      <c r="VGP326" s="7" t="s">
        <v>723</v>
      </c>
      <c r="VGQ326" s="7" t="s">
        <v>723</v>
      </c>
      <c r="VGR326" s="7" t="s">
        <v>723</v>
      </c>
      <c r="VGS326" s="7" t="s">
        <v>723</v>
      </c>
      <c r="VGT326" s="7" t="s">
        <v>723</v>
      </c>
      <c r="VGU326" s="7" t="s">
        <v>723</v>
      </c>
      <c r="VGV326" s="7" t="s">
        <v>723</v>
      </c>
      <c r="VGW326" s="7" t="s">
        <v>723</v>
      </c>
      <c r="VGX326" s="7" t="s">
        <v>723</v>
      </c>
      <c r="VGY326" s="7" t="s">
        <v>723</v>
      </c>
      <c r="VGZ326" s="7" t="s">
        <v>723</v>
      </c>
      <c r="VHA326" s="7" t="s">
        <v>723</v>
      </c>
      <c r="VHB326" s="7" t="s">
        <v>723</v>
      </c>
      <c r="VHC326" s="7" t="s">
        <v>723</v>
      </c>
      <c r="VHD326" s="7" t="s">
        <v>723</v>
      </c>
      <c r="VHE326" s="7" t="s">
        <v>723</v>
      </c>
      <c r="VHF326" s="7" t="s">
        <v>723</v>
      </c>
      <c r="VHG326" s="7" t="s">
        <v>723</v>
      </c>
      <c r="VHH326" s="7" t="s">
        <v>723</v>
      </c>
      <c r="VHI326" s="7" t="s">
        <v>723</v>
      </c>
      <c r="VHJ326" s="7" t="s">
        <v>723</v>
      </c>
      <c r="VHK326" s="7" t="s">
        <v>723</v>
      </c>
      <c r="VHL326" s="7" t="s">
        <v>723</v>
      </c>
      <c r="VHM326" s="7" t="s">
        <v>723</v>
      </c>
      <c r="VHN326" s="7" t="s">
        <v>723</v>
      </c>
      <c r="VHO326" s="7" t="s">
        <v>723</v>
      </c>
      <c r="VHP326" s="7" t="s">
        <v>723</v>
      </c>
      <c r="VHQ326" s="7" t="s">
        <v>723</v>
      </c>
      <c r="VHR326" s="7" t="s">
        <v>723</v>
      </c>
      <c r="VHS326" s="7" t="s">
        <v>723</v>
      </c>
      <c r="VHT326" s="7" t="s">
        <v>723</v>
      </c>
      <c r="VHU326" s="7" t="s">
        <v>723</v>
      </c>
      <c r="VHV326" s="7" t="s">
        <v>723</v>
      </c>
      <c r="VHW326" s="7" t="s">
        <v>723</v>
      </c>
      <c r="VHX326" s="7" t="s">
        <v>723</v>
      </c>
      <c r="VHY326" s="7" t="s">
        <v>723</v>
      </c>
      <c r="VHZ326" s="7" t="s">
        <v>723</v>
      </c>
      <c r="VIA326" s="7" t="s">
        <v>723</v>
      </c>
      <c r="VIB326" s="7" t="s">
        <v>723</v>
      </c>
      <c r="VIC326" s="7" t="s">
        <v>723</v>
      </c>
      <c r="VID326" s="7" t="s">
        <v>723</v>
      </c>
      <c r="VIE326" s="7" t="s">
        <v>723</v>
      </c>
      <c r="VIF326" s="7" t="s">
        <v>723</v>
      </c>
      <c r="VIG326" s="7" t="s">
        <v>723</v>
      </c>
      <c r="VIH326" s="7" t="s">
        <v>723</v>
      </c>
      <c r="VII326" s="7" t="s">
        <v>723</v>
      </c>
      <c r="VIJ326" s="7" t="s">
        <v>723</v>
      </c>
      <c r="VIK326" s="7" t="s">
        <v>723</v>
      </c>
      <c r="VIL326" s="7" t="s">
        <v>723</v>
      </c>
      <c r="VIM326" s="7" t="s">
        <v>723</v>
      </c>
      <c r="VIN326" s="7" t="s">
        <v>723</v>
      </c>
      <c r="VIO326" s="7" t="s">
        <v>723</v>
      </c>
      <c r="VIP326" s="7" t="s">
        <v>723</v>
      </c>
      <c r="VIQ326" s="7" t="s">
        <v>723</v>
      </c>
      <c r="VIR326" s="7" t="s">
        <v>723</v>
      </c>
      <c r="VIS326" s="7" t="s">
        <v>723</v>
      </c>
      <c r="VIT326" s="7" t="s">
        <v>723</v>
      </c>
      <c r="VIU326" s="7" t="s">
        <v>723</v>
      </c>
      <c r="VIV326" s="7" t="s">
        <v>723</v>
      </c>
      <c r="VIW326" s="7" t="s">
        <v>723</v>
      </c>
      <c r="VIX326" s="7" t="s">
        <v>723</v>
      </c>
      <c r="VIY326" s="7" t="s">
        <v>723</v>
      </c>
      <c r="VIZ326" s="7" t="s">
        <v>723</v>
      </c>
      <c r="VJA326" s="7" t="s">
        <v>723</v>
      </c>
      <c r="VJB326" s="7" t="s">
        <v>723</v>
      </c>
      <c r="VJC326" s="7" t="s">
        <v>723</v>
      </c>
      <c r="VJD326" s="7" t="s">
        <v>723</v>
      </c>
      <c r="VJE326" s="7" t="s">
        <v>723</v>
      </c>
      <c r="VJF326" s="7" t="s">
        <v>723</v>
      </c>
      <c r="VJG326" s="7" t="s">
        <v>723</v>
      </c>
      <c r="VJH326" s="7" t="s">
        <v>723</v>
      </c>
      <c r="VJI326" s="7" t="s">
        <v>723</v>
      </c>
      <c r="VJJ326" s="7" t="s">
        <v>723</v>
      </c>
      <c r="VJK326" s="7" t="s">
        <v>723</v>
      </c>
      <c r="VJL326" s="7" t="s">
        <v>723</v>
      </c>
      <c r="VJM326" s="7" t="s">
        <v>723</v>
      </c>
      <c r="VJN326" s="7" t="s">
        <v>723</v>
      </c>
      <c r="VJO326" s="7" t="s">
        <v>723</v>
      </c>
      <c r="VJP326" s="7" t="s">
        <v>723</v>
      </c>
      <c r="VJQ326" s="7" t="s">
        <v>723</v>
      </c>
      <c r="VJR326" s="7" t="s">
        <v>723</v>
      </c>
      <c r="VJS326" s="7" t="s">
        <v>723</v>
      </c>
      <c r="VJT326" s="7" t="s">
        <v>723</v>
      </c>
      <c r="VJU326" s="7" t="s">
        <v>723</v>
      </c>
      <c r="VJV326" s="7" t="s">
        <v>723</v>
      </c>
      <c r="VJW326" s="7" t="s">
        <v>723</v>
      </c>
      <c r="VJX326" s="7" t="s">
        <v>723</v>
      </c>
      <c r="VJY326" s="7" t="s">
        <v>723</v>
      </c>
      <c r="VJZ326" s="7" t="s">
        <v>723</v>
      </c>
      <c r="VKA326" s="7" t="s">
        <v>723</v>
      </c>
      <c r="VKB326" s="7" t="s">
        <v>723</v>
      </c>
      <c r="VKC326" s="7" t="s">
        <v>723</v>
      </c>
      <c r="VKD326" s="7" t="s">
        <v>723</v>
      </c>
      <c r="VKE326" s="7" t="s">
        <v>723</v>
      </c>
      <c r="VKF326" s="7" t="s">
        <v>723</v>
      </c>
      <c r="VKG326" s="7" t="s">
        <v>723</v>
      </c>
      <c r="VKH326" s="7" t="s">
        <v>723</v>
      </c>
      <c r="VKI326" s="7" t="s">
        <v>723</v>
      </c>
      <c r="VKJ326" s="7" t="s">
        <v>723</v>
      </c>
      <c r="VKK326" s="7" t="s">
        <v>723</v>
      </c>
      <c r="VKL326" s="7" t="s">
        <v>723</v>
      </c>
      <c r="VKM326" s="7" t="s">
        <v>723</v>
      </c>
      <c r="VKN326" s="7" t="s">
        <v>723</v>
      </c>
      <c r="VKO326" s="7" t="s">
        <v>723</v>
      </c>
      <c r="VKP326" s="7" t="s">
        <v>723</v>
      </c>
      <c r="VKQ326" s="7" t="s">
        <v>723</v>
      </c>
      <c r="VKR326" s="7" t="s">
        <v>723</v>
      </c>
      <c r="VKS326" s="7" t="s">
        <v>723</v>
      </c>
      <c r="VKT326" s="7" t="s">
        <v>723</v>
      </c>
      <c r="VKU326" s="7" t="s">
        <v>723</v>
      </c>
      <c r="VKV326" s="7" t="s">
        <v>723</v>
      </c>
      <c r="VKW326" s="7" t="s">
        <v>723</v>
      </c>
      <c r="VKX326" s="7" t="s">
        <v>723</v>
      </c>
      <c r="VKY326" s="7" t="s">
        <v>723</v>
      </c>
      <c r="VKZ326" s="7" t="s">
        <v>723</v>
      </c>
      <c r="VLA326" s="7" t="s">
        <v>723</v>
      </c>
      <c r="VLB326" s="7" t="s">
        <v>723</v>
      </c>
      <c r="VLC326" s="7" t="s">
        <v>723</v>
      </c>
      <c r="VLD326" s="7" t="s">
        <v>723</v>
      </c>
      <c r="VLE326" s="7" t="s">
        <v>723</v>
      </c>
      <c r="VLF326" s="7" t="s">
        <v>723</v>
      </c>
      <c r="VLG326" s="7" t="s">
        <v>723</v>
      </c>
      <c r="VLH326" s="7" t="s">
        <v>723</v>
      </c>
      <c r="VLI326" s="7" t="s">
        <v>723</v>
      </c>
      <c r="VLJ326" s="7" t="s">
        <v>723</v>
      </c>
      <c r="VLK326" s="7" t="s">
        <v>723</v>
      </c>
      <c r="VLL326" s="7" t="s">
        <v>723</v>
      </c>
      <c r="VLM326" s="7" t="s">
        <v>723</v>
      </c>
      <c r="VLN326" s="7" t="s">
        <v>723</v>
      </c>
      <c r="VLO326" s="7" t="s">
        <v>723</v>
      </c>
      <c r="VLP326" s="7" t="s">
        <v>723</v>
      </c>
      <c r="VLQ326" s="7" t="s">
        <v>723</v>
      </c>
      <c r="VLR326" s="7" t="s">
        <v>723</v>
      </c>
      <c r="VLS326" s="7" t="s">
        <v>723</v>
      </c>
      <c r="VLT326" s="7" t="s">
        <v>723</v>
      </c>
      <c r="VLU326" s="7" t="s">
        <v>723</v>
      </c>
      <c r="VLV326" s="7" t="s">
        <v>723</v>
      </c>
      <c r="VLW326" s="7" t="s">
        <v>723</v>
      </c>
      <c r="VLX326" s="7" t="s">
        <v>723</v>
      </c>
      <c r="VLY326" s="7" t="s">
        <v>723</v>
      </c>
      <c r="VLZ326" s="7" t="s">
        <v>723</v>
      </c>
      <c r="VMA326" s="7" t="s">
        <v>723</v>
      </c>
      <c r="VMB326" s="7" t="s">
        <v>723</v>
      </c>
      <c r="VMC326" s="7" t="s">
        <v>723</v>
      </c>
      <c r="VMD326" s="7" t="s">
        <v>723</v>
      </c>
      <c r="VME326" s="7" t="s">
        <v>723</v>
      </c>
      <c r="VMF326" s="7" t="s">
        <v>723</v>
      </c>
      <c r="VMG326" s="7" t="s">
        <v>723</v>
      </c>
      <c r="VMH326" s="7" t="s">
        <v>723</v>
      </c>
      <c r="VMI326" s="7" t="s">
        <v>723</v>
      </c>
      <c r="VMJ326" s="7" t="s">
        <v>723</v>
      </c>
      <c r="VMK326" s="7" t="s">
        <v>723</v>
      </c>
      <c r="VML326" s="7" t="s">
        <v>723</v>
      </c>
      <c r="VMM326" s="7" t="s">
        <v>723</v>
      </c>
      <c r="VMN326" s="7" t="s">
        <v>723</v>
      </c>
      <c r="VMO326" s="7" t="s">
        <v>723</v>
      </c>
      <c r="VMP326" s="7" t="s">
        <v>723</v>
      </c>
      <c r="VMQ326" s="7" t="s">
        <v>723</v>
      </c>
      <c r="VMR326" s="7" t="s">
        <v>723</v>
      </c>
      <c r="VMS326" s="7" t="s">
        <v>723</v>
      </c>
      <c r="VMT326" s="7" t="s">
        <v>723</v>
      </c>
      <c r="VMU326" s="7" t="s">
        <v>723</v>
      </c>
      <c r="VMV326" s="7" t="s">
        <v>723</v>
      </c>
      <c r="VMW326" s="7" t="s">
        <v>723</v>
      </c>
      <c r="VMX326" s="7" t="s">
        <v>723</v>
      </c>
      <c r="VMY326" s="7" t="s">
        <v>723</v>
      </c>
      <c r="VMZ326" s="7" t="s">
        <v>723</v>
      </c>
      <c r="VNA326" s="7" t="s">
        <v>723</v>
      </c>
      <c r="VNB326" s="7" t="s">
        <v>723</v>
      </c>
      <c r="VNC326" s="7" t="s">
        <v>723</v>
      </c>
      <c r="VND326" s="7" t="s">
        <v>723</v>
      </c>
      <c r="VNE326" s="7" t="s">
        <v>723</v>
      </c>
      <c r="VNF326" s="7" t="s">
        <v>723</v>
      </c>
      <c r="VNG326" s="7" t="s">
        <v>723</v>
      </c>
      <c r="VNH326" s="7" t="s">
        <v>723</v>
      </c>
      <c r="VNI326" s="7" t="s">
        <v>723</v>
      </c>
      <c r="VNJ326" s="7" t="s">
        <v>723</v>
      </c>
      <c r="VNK326" s="7" t="s">
        <v>723</v>
      </c>
      <c r="VNL326" s="7" t="s">
        <v>723</v>
      </c>
      <c r="VNM326" s="7" t="s">
        <v>723</v>
      </c>
      <c r="VNN326" s="7" t="s">
        <v>723</v>
      </c>
      <c r="VNO326" s="7" t="s">
        <v>723</v>
      </c>
      <c r="VNP326" s="7" t="s">
        <v>723</v>
      </c>
      <c r="VNQ326" s="7" t="s">
        <v>723</v>
      </c>
      <c r="VNR326" s="7" t="s">
        <v>723</v>
      </c>
      <c r="VNS326" s="7" t="s">
        <v>723</v>
      </c>
      <c r="VNT326" s="7" t="s">
        <v>723</v>
      </c>
      <c r="VNU326" s="7" t="s">
        <v>723</v>
      </c>
      <c r="VNV326" s="7" t="s">
        <v>723</v>
      </c>
      <c r="VNW326" s="7" t="s">
        <v>723</v>
      </c>
      <c r="VNX326" s="7" t="s">
        <v>723</v>
      </c>
      <c r="VNY326" s="7" t="s">
        <v>723</v>
      </c>
      <c r="VNZ326" s="7" t="s">
        <v>723</v>
      </c>
      <c r="VOA326" s="7" t="s">
        <v>723</v>
      </c>
      <c r="VOB326" s="7" t="s">
        <v>723</v>
      </c>
      <c r="VOC326" s="7" t="s">
        <v>723</v>
      </c>
      <c r="VOD326" s="7" t="s">
        <v>723</v>
      </c>
      <c r="VOE326" s="7" t="s">
        <v>723</v>
      </c>
      <c r="VOF326" s="7" t="s">
        <v>723</v>
      </c>
      <c r="VOG326" s="7" t="s">
        <v>723</v>
      </c>
      <c r="VOH326" s="7" t="s">
        <v>723</v>
      </c>
      <c r="VOI326" s="7" t="s">
        <v>723</v>
      </c>
      <c r="VOJ326" s="7" t="s">
        <v>723</v>
      </c>
      <c r="VOK326" s="7" t="s">
        <v>723</v>
      </c>
      <c r="VOL326" s="7" t="s">
        <v>723</v>
      </c>
      <c r="VOM326" s="7" t="s">
        <v>723</v>
      </c>
      <c r="VON326" s="7" t="s">
        <v>723</v>
      </c>
      <c r="VOO326" s="7" t="s">
        <v>723</v>
      </c>
      <c r="VOP326" s="7" t="s">
        <v>723</v>
      </c>
      <c r="VOQ326" s="7" t="s">
        <v>723</v>
      </c>
      <c r="VOR326" s="7" t="s">
        <v>723</v>
      </c>
      <c r="VOS326" s="7" t="s">
        <v>723</v>
      </c>
      <c r="VOT326" s="7" t="s">
        <v>723</v>
      </c>
      <c r="VOU326" s="7" t="s">
        <v>723</v>
      </c>
      <c r="VOV326" s="7" t="s">
        <v>723</v>
      </c>
      <c r="VOW326" s="7" t="s">
        <v>723</v>
      </c>
      <c r="VOX326" s="7" t="s">
        <v>723</v>
      </c>
      <c r="VOY326" s="7" t="s">
        <v>723</v>
      </c>
      <c r="VOZ326" s="7" t="s">
        <v>723</v>
      </c>
      <c r="VPA326" s="7" t="s">
        <v>723</v>
      </c>
      <c r="VPB326" s="7" t="s">
        <v>723</v>
      </c>
      <c r="VPC326" s="7" t="s">
        <v>723</v>
      </c>
      <c r="VPD326" s="7" t="s">
        <v>723</v>
      </c>
      <c r="VPE326" s="7" t="s">
        <v>723</v>
      </c>
      <c r="VPF326" s="7" t="s">
        <v>723</v>
      </c>
      <c r="VPG326" s="7" t="s">
        <v>723</v>
      </c>
      <c r="VPH326" s="7" t="s">
        <v>723</v>
      </c>
      <c r="VPI326" s="7" t="s">
        <v>723</v>
      </c>
      <c r="VPJ326" s="7" t="s">
        <v>723</v>
      </c>
      <c r="VPK326" s="7" t="s">
        <v>723</v>
      </c>
      <c r="VPL326" s="7" t="s">
        <v>723</v>
      </c>
      <c r="VPM326" s="7" t="s">
        <v>723</v>
      </c>
      <c r="VPN326" s="7" t="s">
        <v>723</v>
      </c>
      <c r="VPO326" s="7" t="s">
        <v>723</v>
      </c>
      <c r="VPP326" s="7" t="s">
        <v>723</v>
      </c>
      <c r="VPQ326" s="7" t="s">
        <v>723</v>
      </c>
      <c r="VPR326" s="7" t="s">
        <v>723</v>
      </c>
      <c r="VPS326" s="7" t="s">
        <v>723</v>
      </c>
      <c r="VPT326" s="7" t="s">
        <v>723</v>
      </c>
      <c r="VPU326" s="7" t="s">
        <v>723</v>
      </c>
      <c r="VPV326" s="7" t="s">
        <v>723</v>
      </c>
      <c r="VPW326" s="7" t="s">
        <v>723</v>
      </c>
      <c r="VPX326" s="7" t="s">
        <v>723</v>
      </c>
      <c r="VPY326" s="7" t="s">
        <v>723</v>
      </c>
      <c r="VPZ326" s="7" t="s">
        <v>723</v>
      </c>
      <c r="VQA326" s="7" t="s">
        <v>723</v>
      </c>
      <c r="VQB326" s="7" t="s">
        <v>723</v>
      </c>
      <c r="VQC326" s="7" t="s">
        <v>723</v>
      </c>
      <c r="VQD326" s="7" t="s">
        <v>723</v>
      </c>
      <c r="VQE326" s="7" t="s">
        <v>723</v>
      </c>
      <c r="VQF326" s="7" t="s">
        <v>723</v>
      </c>
      <c r="VQG326" s="7" t="s">
        <v>723</v>
      </c>
      <c r="VQH326" s="7" t="s">
        <v>723</v>
      </c>
      <c r="VQI326" s="7" t="s">
        <v>723</v>
      </c>
      <c r="VQJ326" s="7" t="s">
        <v>723</v>
      </c>
      <c r="VQK326" s="7" t="s">
        <v>723</v>
      </c>
      <c r="VQL326" s="7" t="s">
        <v>723</v>
      </c>
      <c r="VQM326" s="7" t="s">
        <v>723</v>
      </c>
      <c r="VQN326" s="7" t="s">
        <v>723</v>
      </c>
      <c r="VQO326" s="7" t="s">
        <v>723</v>
      </c>
      <c r="VQP326" s="7" t="s">
        <v>723</v>
      </c>
      <c r="VQQ326" s="7" t="s">
        <v>723</v>
      </c>
      <c r="VQR326" s="7" t="s">
        <v>723</v>
      </c>
      <c r="VQS326" s="7" t="s">
        <v>723</v>
      </c>
      <c r="VQT326" s="7" t="s">
        <v>723</v>
      </c>
      <c r="VQU326" s="7" t="s">
        <v>723</v>
      </c>
      <c r="VQV326" s="7" t="s">
        <v>723</v>
      </c>
      <c r="VQW326" s="7" t="s">
        <v>723</v>
      </c>
      <c r="VQX326" s="7" t="s">
        <v>723</v>
      </c>
      <c r="VQY326" s="7" t="s">
        <v>723</v>
      </c>
      <c r="VQZ326" s="7" t="s">
        <v>723</v>
      </c>
      <c r="VRA326" s="7" t="s">
        <v>723</v>
      </c>
      <c r="VRB326" s="7" t="s">
        <v>723</v>
      </c>
      <c r="VRC326" s="7" t="s">
        <v>723</v>
      </c>
      <c r="VRD326" s="7" t="s">
        <v>723</v>
      </c>
      <c r="VRE326" s="7" t="s">
        <v>723</v>
      </c>
      <c r="VRF326" s="7" t="s">
        <v>723</v>
      </c>
      <c r="VRG326" s="7" t="s">
        <v>723</v>
      </c>
      <c r="VRH326" s="7" t="s">
        <v>723</v>
      </c>
      <c r="VRI326" s="7" t="s">
        <v>723</v>
      </c>
      <c r="VRJ326" s="7" t="s">
        <v>723</v>
      </c>
      <c r="VRK326" s="7" t="s">
        <v>723</v>
      </c>
      <c r="VRL326" s="7" t="s">
        <v>723</v>
      </c>
      <c r="VRM326" s="7" t="s">
        <v>723</v>
      </c>
      <c r="VRN326" s="7" t="s">
        <v>723</v>
      </c>
      <c r="VRO326" s="7" t="s">
        <v>723</v>
      </c>
      <c r="VRP326" s="7" t="s">
        <v>723</v>
      </c>
      <c r="VRQ326" s="7" t="s">
        <v>723</v>
      </c>
      <c r="VRR326" s="7" t="s">
        <v>723</v>
      </c>
      <c r="VRS326" s="7" t="s">
        <v>723</v>
      </c>
      <c r="VRT326" s="7" t="s">
        <v>723</v>
      </c>
      <c r="VRU326" s="7" t="s">
        <v>723</v>
      </c>
      <c r="VRV326" s="7" t="s">
        <v>723</v>
      </c>
      <c r="VRW326" s="7" t="s">
        <v>723</v>
      </c>
      <c r="VRX326" s="7" t="s">
        <v>723</v>
      </c>
      <c r="VRY326" s="7" t="s">
        <v>723</v>
      </c>
      <c r="VRZ326" s="7" t="s">
        <v>723</v>
      </c>
      <c r="VSA326" s="7" t="s">
        <v>723</v>
      </c>
      <c r="VSB326" s="7" t="s">
        <v>723</v>
      </c>
      <c r="VSC326" s="7" t="s">
        <v>723</v>
      </c>
      <c r="VSD326" s="7" t="s">
        <v>723</v>
      </c>
      <c r="VSE326" s="7" t="s">
        <v>723</v>
      </c>
      <c r="VSF326" s="7" t="s">
        <v>723</v>
      </c>
      <c r="VSG326" s="7" t="s">
        <v>723</v>
      </c>
      <c r="VSH326" s="7" t="s">
        <v>723</v>
      </c>
      <c r="VSI326" s="7" t="s">
        <v>723</v>
      </c>
      <c r="VSJ326" s="7" t="s">
        <v>723</v>
      </c>
      <c r="VSK326" s="7" t="s">
        <v>723</v>
      </c>
      <c r="VSL326" s="7" t="s">
        <v>723</v>
      </c>
      <c r="VSM326" s="7" t="s">
        <v>723</v>
      </c>
      <c r="VSN326" s="7" t="s">
        <v>723</v>
      </c>
      <c r="VSO326" s="7" t="s">
        <v>723</v>
      </c>
      <c r="VSP326" s="7" t="s">
        <v>723</v>
      </c>
      <c r="VSQ326" s="7" t="s">
        <v>723</v>
      </c>
      <c r="VSR326" s="7" t="s">
        <v>723</v>
      </c>
      <c r="VSS326" s="7" t="s">
        <v>723</v>
      </c>
      <c r="VST326" s="7" t="s">
        <v>723</v>
      </c>
      <c r="VSU326" s="7" t="s">
        <v>723</v>
      </c>
      <c r="VSV326" s="7" t="s">
        <v>723</v>
      </c>
      <c r="VSW326" s="7" t="s">
        <v>723</v>
      </c>
      <c r="VSX326" s="7" t="s">
        <v>723</v>
      </c>
      <c r="VSY326" s="7" t="s">
        <v>723</v>
      </c>
      <c r="VSZ326" s="7" t="s">
        <v>723</v>
      </c>
      <c r="VTA326" s="7" t="s">
        <v>723</v>
      </c>
      <c r="VTB326" s="7" t="s">
        <v>723</v>
      </c>
      <c r="VTC326" s="7" t="s">
        <v>723</v>
      </c>
      <c r="VTD326" s="7" t="s">
        <v>723</v>
      </c>
      <c r="VTE326" s="7" t="s">
        <v>723</v>
      </c>
      <c r="VTF326" s="7" t="s">
        <v>723</v>
      </c>
      <c r="VTG326" s="7" t="s">
        <v>723</v>
      </c>
      <c r="VTH326" s="7" t="s">
        <v>723</v>
      </c>
      <c r="VTI326" s="7" t="s">
        <v>723</v>
      </c>
      <c r="VTJ326" s="7" t="s">
        <v>723</v>
      </c>
      <c r="VTK326" s="7" t="s">
        <v>723</v>
      </c>
      <c r="VTL326" s="7" t="s">
        <v>723</v>
      </c>
      <c r="VTM326" s="7" t="s">
        <v>723</v>
      </c>
      <c r="VTN326" s="7" t="s">
        <v>723</v>
      </c>
      <c r="VTO326" s="7" t="s">
        <v>723</v>
      </c>
      <c r="VTP326" s="7" t="s">
        <v>723</v>
      </c>
      <c r="VTQ326" s="7" t="s">
        <v>723</v>
      </c>
      <c r="VTR326" s="7" t="s">
        <v>723</v>
      </c>
      <c r="VTS326" s="7" t="s">
        <v>723</v>
      </c>
      <c r="VTT326" s="7" t="s">
        <v>723</v>
      </c>
      <c r="VTU326" s="7" t="s">
        <v>723</v>
      </c>
      <c r="VTV326" s="7" t="s">
        <v>723</v>
      </c>
      <c r="VTW326" s="7" t="s">
        <v>723</v>
      </c>
      <c r="VTX326" s="7" t="s">
        <v>723</v>
      </c>
      <c r="VTY326" s="7" t="s">
        <v>723</v>
      </c>
      <c r="VTZ326" s="7" t="s">
        <v>723</v>
      </c>
      <c r="VUA326" s="7" t="s">
        <v>723</v>
      </c>
      <c r="VUB326" s="7" t="s">
        <v>723</v>
      </c>
      <c r="VUC326" s="7" t="s">
        <v>723</v>
      </c>
      <c r="VUD326" s="7" t="s">
        <v>723</v>
      </c>
      <c r="VUE326" s="7" t="s">
        <v>723</v>
      </c>
      <c r="VUF326" s="7" t="s">
        <v>723</v>
      </c>
      <c r="VUG326" s="7" t="s">
        <v>723</v>
      </c>
      <c r="VUH326" s="7" t="s">
        <v>723</v>
      </c>
      <c r="VUI326" s="7" t="s">
        <v>723</v>
      </c>
      <c r="VUJ326" s="7" t="s">
        <v>723</v>
      </c>
      <c r="VUK326" s="7" t="s">
        <v>723</v>
      </c>
      <c r="VUL326" s="7" t="s">
        <v>723</v>
      </c>
      <c r="VUM326" s="7" t="s">
        <v>723</v>
      </c>
      <c r="VUN326" s="7" t="s">
        <v>723</v>
      </c>
      <c r="VUO326" s="7" t="s">
        <v>723</v>
      </c>
      <c r="VUP326" s="7" t="s">
        <v>723</v>
      </c>
      <c r="VUQ326" s="7" t="s">
        <v>723</v>
      </c>
      <c r="VUR326" s="7" t="s">
        <v>723</v>
      </c>
      <c r="VUS326" s="7" t="s">
        <v>723</v>
      </c>
      <c r="VUT326" s="7" t="s">
        <v>723</v>
      </c>
      <c r="VUU326" s="7" t="s">
        <v>723</v>
      </c>
      <c r="VUV326" s="7" t="s">
        <v>723</v>
      </c>
      <c r="VUW326" s="7" t="s">
        <v>723</v>
      </c>
      <c r="VUX326" s="7" t="s">
        <v>723</v>
      </c>
      <c r="VUY326" s="7" t="s">
        <v>723</v>
      </c>
      <c r="VUZ326" s="7" t="s">
        <v>723</v>
      </c>
      <c r="VVA326" s="7" t="s">
        <v>723</v>
      </c>
      <c r="VVB326" s="7" t="s">
        <v>723</v>
      </c>
      <c r="VVC326" s="7" t="s">
        <v>723</v>
      </c>
      <c r="VVD326" s="7" t="s">
        <v>723</v>
      </c>
      <c r="VVE326" s="7" t="s">
        <v>723</v>
      </c>
      <c r="VVF326" s="7" t="s">
        <v>723</v>
      </c>
      <c r="VVG326" s="7" t="s">
        <v>723</v>
      </c>
      <c r="VVH326" s="7" t="s">
        <v>723</v>
      </c>
      <c r="VVI326" s="7" t="s">
        <v>723</v>
      </c>
      <c r="VVJ326" s="7" t="s">
        <v>723</v>
      </c>
      <c r="VVK326" s="7" t="s">
        <v>723</v>
      </c>
      <c r="VVL326" s="7" t="s">
        <v>723</v>
      </c>
      <c r="VVM326" s="7" t="s">
        <v>723</v>
      </c>
      <c r="VVN326" s="7" t="s">
        <v>723</v>
      </c>
      <c r="VVO326" s="7" t="s">
        <v>723</v>
      </c>
      <c r="VVP326" s="7" t="s">
        <v>723</v>
      </c>
      <c r="VVQ326" s="7" t="s">
        <v>723</v>
      </c>
      <c r="VVR326" s="7" t="s">
        <v>723</v>
      </c>
      <c r="VVS326" s="7" t="s">
        <v>723</v>
      </c>
      <c r="VVT326" s="7" t="s">
        <v>723</v>
      </c>
      <c r="VVU326" s="7" t="s">
        <v>723</v>
      </c>
      <c r="VVV326" s="7" t="s">
        <v>723</v>
      </c>
      <c r="VVW326" s="7" t="s">
        <v>723</v>
      </c>
      <c r="VVX326" s="7" t="s">
        <v>723</v>
      </c>
      <c r="VVY326" s="7" t="s">
        <v>723</v>
      </c>
      <c r="VVZ326" s="7" t="s">
        <v>723</v>
      </c>
      <c r="VWA326" s="7" t="s">
        <v>723</v>
      </c>
      <c r="VWB326" s="7" t="s">
        <v>723</v>
      </c>
      <c r="VWC326" s="7" t="s">
        <v>723</v>
      </c>
      <c r="VWD326" s="7" t="s">
        <v>723</v>
      </c>
      <c r="VWE326" s="7" t="s">
        <v>723</v>
      </c>
      <c r="VWF326" s="7" t="s">
        <v>723</v>
      </c>
      <c r="VWG326" s="7" t="s">
        <v>723</v>
      </c>
      <c r="VWH326" s="7" t="s">
        <v>723</v>
      </c>
      <c r="VWI326" s="7" t="s">
        <v>723</v>
      </c>
      <c r="VWJ326" s="7" t="s">
        <v>723</v>
      </c>
      <c r="VWK326" s="7" t="s">
        <v>723</v>
      </c>
      <c r="VWL326" s="7" t="s">
        <v>723</v>
      </c>
      <c r="VWM326" s="7" t="s">
        <v>723</v>
      </c>
      <c r="VWN326" s="7" t="s">
        <v>723</v>
      </c>
      <c r="VWO326" s="7" t="s">
        <v>723</v>
      </c>
      <c r="VWP326" s="7" t="s">
        <v>723</v>
      </c>
      <c r="VWQ326" s="7" t="s">
        <v>723</v>
      </c>
      <c r="VWR326" s="7" t="s">
        <v>723</v>
      </c>
      <c r="VWS326" s="7" t="s">
        <v>723</v>
      </c>
      <c r="VWT326" s="7" t="s">
        <v>723</v>
      </c>
      <c r="VWU326" s="7" t="s">
        <v>723</v>
      </c>
      <c r="VWV326" s="7" t="s">
        <v>723</v>
      </c>
      <c r="VWW326" s="7" t="s">
        <v>723</v>
      </c>
      <c r="VWX326" s="7" t="s">
        <v>723</v>
      </c>
      <c r="VWY326" s="7" t="s">
        <v>723</v>
      </c>
      <c r="VWZ326" s="7" t="s">
        <v>723</v>
      </c>
      <c r="VXA326" s="7" t="s">
        <v>723</v>
      </c>
      <c r="VXB326" s="7" t="s">
        <v>723</v>
      </c>
      <c r="VXC326" s="7" t="s">
        <v>723</v>
      </c>
      <c r="VXD326" s="7" t="s">
        <v>723</v>
      </c>
      <c r="VXE326" s="7" t="s">
        <v>723</v>
      </c>
      <c r="VXF326" s="7" t="s">
        <v>723</v>
      </c>
      <c r="VXG326" s="7" t="s">
        <v>723</v>
      </c>
      <c r="VXH326" s="7" t="s">
        <v>723</v>
      </c>
      <c r="VXI326" s="7" t="s">
        <v>723</v>
      </c>
      <c r="VXJ326" s="7" t="s">
        <v>723</v>
      </c>
      <c r="VXK326" s="7" t="s">
        <v>723</v>
      </c>
      <c r="VXL326" s="7" t="s">
        <v>723</v>
      </c>
      <c r="VXM326" s="7" t="s">
        <v>723</v>
      </c>
      <c r="VXN326" s="7" t="s">
        <v>723</v>
      </c>
      <c r="VXO326" s="7" t="s">
        <v>723</v>
      </c>
      <c r="VXP326" s="7" t="s">
        <v>723</v>
      </c>
      <c r="VXQ326" s="7" t="s">
        <v>723</v>
      </c>
      <c r="VXR326" s="7" t="s">
        <v>723</v>
      </c>
      <c r="VXS326" s="7" t="s">
        <v>723</v>
      </c>
      <c r="VXT326" s="7" t="s">
        <v>723</v>
      </c>
      <c r="VXU326" s="7" t="s">
        <v>723</v>
      </c>
      <c r="VXV326" s="7" t="s">
        <v>723</v>
      </c>
      <c r="VXW326" s="7" t="s">
        <v>723</v>
      </c>
      <c r="VXX326" s="7" t="s">
        <v>723</v>
      </c>
      <c r="VXY326" s="7" t="s">
        <v>723</v>
      </c>
      <c r="VXZ326" s="7" t="s">
        <v>723</v>
      </c>
      <c r="VYA326" s="7" t="s">
        <v>723</v>
      </c>
      <c r="VYB326" s="7" t="s">
        <v>723</v>
      </c>
      <c r="VYC326" s="7" t="s">
        <v>723</v>
      </c>
      <c r="VYD326" s="7" t="s">
        <v>723</v>
      </c>
      <c r="VYE326" s="7" t="s">
        <v>723</v>
      </c>
      <c r="VYF326" s="7" t="s">
        <v>723</v>
      </c>
      <c r="VYG326" s="7" t="s">
        <v>723</v>
      </c>
      <c r="VYH326" s="7" t="s">
        <v>723</v>
      </c>
      <c r="VYI326" s="7" t="s">
        <v>723</v>
      </c>
      <c r="VYJ326" s="7" t="s">
        <v>723</v>
      </c>
      <c r="VYK326" s="7" t="s">
        <v>723</v>
      </c>
      <c r="VYL326" s="7" t="s">
        <v>723</v>
      </c>
      <c r="VYM326" s="7" t="s">
        <v>723</v>
      </c>
      <c r="VYN326" s="7" t="s">
        <v>723</v>
      </c>
      <c r="VYO326" s="7" t="s">
        <v>723</v>
      </c>
      <c r="VYP326" s="7" t="s">
        <v>723</v>
      </c>
      <c r="VYQ326" s="7" t="s">
        <v>723</v>
      </c>
      <c r="VYR326" s="7" t="s">
        <v>723</v>
      </c>
      <c r="VYS326" s="7" t="s">
        <v>723</v>
      </c>
      <c r="VYT326" s="7" t="s">
        <v>723</v>
      </c>
      <c r="VYU326" s="7" t="s">
        <v>723</v>
      </c>
      <c r="VYV326" s="7" t="s">
        <v>723</v>
      </c>
      <c r="VYW326" s="7" t="s">
        <v>723</v>
      </c>
      <c r="VYX326" s="7" t="s">
        <v>723</v>
      </c>
      <c r="VYY326" s="7" t="s">
        <v>723</v>
      </c>
      <c r="VYZ326" s="7" t="s">
        <v>723</v>
      </c>
      <c r="VZA326" s="7" t="s">
        <v>723</v>
      </c>
      <c r="VZB326" s="7" t="s">
        <v>723</v>
      </c>
      <c r="VZC326" s="7" t="s">
        <v>723</v>
      </c>
      <c r="VZD326" s="7" t="s">
        <v>723</v>
      </c>
      <c r="VZE326" s="7" t="s">
        <v>723</v>
      </c>
      <c r="VZF326" s="7" t="s">
        <v>723</v>
      </c>
      <c r="VZG326" s="7" t="s">
        <v>723</v>
      </c>
      <c r="VZH326" s="7" t="s">
        <v>723</v>
      </c>
      <c r="VZI326" s="7" t="s">
        <v>723</v>
      </c>
      <c r="VZJ326" s="7" t="s">
        <v>723</v>
      </c>
      <c r="VZK326" s="7" t="s">
        <v>723</v>
      </c>
      <c r="VZL326" s="7" t="s">
        <v>723</v>
      </c>
      <c r="VZM326" s="7" t="s">
        <v>723</v>
      </c>
      <c r="VZN326" s="7" t="s">
        <v>723</v>
      </c>
      <c r="VZO326" s="7" t="s">
        <v>723</v>
      </c>
      <c r="VZP326" s="7" t="s">
        <v>723</v>
      </c>
      <c r="VZQ326" s="7" t="s">
        <v>723</v>
      </c>
      <c r="VZR326" s="7" t="s">
        <v>723</v>
      </c>
      <c r="VZS326" s="7" t="s">
        <v>723</v>
      </c>
      <c r="VZT326" s="7" t="s">
        <v>723</v>
      </c>
      <c r="VZU326" s="7" t="s">
        <v>723</v>
      </c>
      <c r="VZV326" s="7" t="s">
        <v>723</v>
      </c>
      <c r="VZW326" s="7" t="s">
        <v>723</v>
      </c>
      <c r="VZX326" s="7" t="s">
        <v>723</v>
      </c>
      <c r="VZY326" s="7" t="s">
        <v>723</v>
      </c>
      <c r="VZZ326" s="7" t="s">
        <v>723</v>
      </c>
      <c r="WAA326" s="7" t="s">
        <v>723</v>
      </c>
      <c r="WAB326" s="7" t="s">
        <v>723</v>
      </c>
      <c r="WAC326" s="7" t="s">
        <v>723</v>
      </c>
      <c r="WAD326" s="7" t="s">
        <v>723</v>
      </c>
      <c r="WAE326" s="7" t="s">
        <v>723</v>
      </c>
      <c r="WAF326" s="7" t="s">
        <v>723</v>
      </c>
      <c r="WAG326" s="7" t="s">
        <v>723</v>
      </c>
      <c r="WAH326" s="7" t="s">
        <v>723</v>
      </c>
      <c r="WAI326" s="7" t="s">
        <v>723</v>
      </c>
      <c r="WAJ326" s="7" t="s">
        <v>723</v>
      </c>
      <c r="WAK326" s="7" t="s">
        <v>723</v>
      </c>
      <c r="WAL326" s="7" t="s">
        <v>723</v>
      </c>
      <c r="WAM326" s="7" t="s">
        <v>723</v>
      </c>
      <c r="WAN326" s="7" t="s">
        <v>723</v>
      </c>
      <c r="WAO326" s="7" t="s">
        <v>723</v>
      </c>
      <c r="WAP326" s="7" t="s">
        <v>723</v>
      </c>
      <c r="WAQ326" s="7" t="s">
        <v>723</v>
      </c>
      <c r="WAR326" s="7" t="s">
        <v>723</v>
      </c>
      <c r="WAS326" s="7" t="s">
        <v>723</v>
      </c>
      <c r="WAT326" s="7" t="s">
        <v>723</v>
      </c>
      <c r="WAU326" s="7" t="s">
        <v>723</v>
      </c>
      <c r="WAV326" s="7" t="s">
        <v>723</v>
      </c>
      <c r="WAW326" s="7" t="s">
        <v>723</v>
      </c>
      <c r="WAX326" s="7" t="s">
        <v>723</v>
      </c>
      <c r="WAY326" s="7" t="s">
        <v>723</v>
      </c>
      <c r="WAZ326" s="7" t="s">
        <v>723</v>
      </c>
      <c r="WBA326" s="7" t="s">
        <v>723</v>
      </c>
      <c r="WBB326" s="7" t="s">
        <v>723</v>
      </c>
      <c r="WBC326" s="7" t="s">
        <v>723</v>
      </c>
      <c r="WBD326" s="7" t="s">
        <v>723</v>
      </c>
      <c r="WBE326" s="7" t="s">
        <v>723</v>
      </c>
      <c r="WBF326" s="7" t="s">
        <v>723</v>
      </c>
      <c r="WBG326" s="7" t="s">
        <v>723</v>
      </c>
      <c r="WBH326" s="7" t="s">
        <v>723</v>
      </c>
      <c r="WBI326" s="7" t="s">
        <v>723</v>
      </c>
      <c r="WBJ326" s="7" t="s">
        <v>723</v>
      </c>
      <c r="WBK326" s="7" t="s">
        <v>723</v>
      </c>
      <c r="WBL326" s="7" t="s">
        <v>723</v>
      </c>
      <c r="WBM326" s="7" t="s">
        <v>723</v>
      </c>
      <c r="WBN326" s="7" t="s">
        <v>723</v>
      </c>
      <c r="WBO326" s="7" t="s">
        <v>723</v>
      </c>
      <c r="WBP326" s="7" t="s">
        <v>723</v>
      </c>
      <c r="WBQ326" s="7" t="s">
        <v>723</v>
      </c>
      <c r="WBR326" s="7" t="s">
        <v>723</v>
      </c>
      <c r="WBS326" s="7" t="s">
        <v>723</v>
      </c>
      <c r="WBT326" s="7" t="s">
        <v>723</v>
      </c>
      <c r="WBU326" s="7" t="s">
        <v>723</v>
      </c>
      <c r="WBV326" s="7" t="s">
        <v>723</v>
      </c>
      <c r="WBW326" s="7" t="s">
        <v>723</v>
      </c>
      <c r="WBX326" s="7" t="s">
        <v>723</v>
      </c>
      <c r="WBY326" s="7" t="s">
        <v>723</v>
      </c>
      <c r="WBZ326" s="7" t="s">
        <v>723</v>
      </c>
      <c r="WCA326" s="7" t="s">
        <v>723</v>
      </c>
      <c r="WCB326" s="7" t="s">
        <v>723</v>
      </c>
      <c r="WCC326" s="7" t="s">
        <v>723</v>
      </c>
      <c r="WCD326" s="7" t="s">
        <v>723</v>
      </c>
      <c r="WCE326" s="7" t="s">
        <v>723</v>
      </c>
      <c r="WCF326" s="7" t="s">
        <v>723</v>
      </c>
      <c r="WCG326" s="7" t="s">
        <v>723</v>
      </c>
      <c r="WCH326" s="7" t="s">
        <v>723</v>
      </c>
      <c r="WCI326" s="7" t="s">
        <v>723</v>
      </c>
      <c r="WCJ326" s="7" t="s">
        <v>723</v>
      </c>
      <c r="WCK326" s="7" t="s">
        <v>723</v>
      </c>
      <c r="WCL326" s="7" t="s">
        <v>723</v>
      </c>
      <c r="WCM326" s="7" t="s">
        <v>723</v>
      </c>
      <c r="WCN326" s="7" t="s">
        <v>723</v>
      </c>
      <c r="WCO326" s="7" t="s">
        <v>723</v>
      </c>
      <c r="WCP326" s="7" t="s">
        <v>723</v>
      </c>
      <c r="WCQ326" s="7" t="s">
        <v>723</v>
      </c>
      <c r="WCR326" s="7" t="s">
        <v>723</v>
      </c>
      <c r="WCS326" s="7" t="s">
        <v>723</v>
      </c>
      <c r="WCT326" s="7" t="s">
        <v>723</v>
      </c>
      <c r="WCU326" s="7" t="s">
        <v>723</v>
      </c>
      <c r="WCV326" s="7" t="s">
        <v>723</v>
      </c>
      <c r="WCW326" s="7" t="s">
        <v>723</v>
      </c>
      <c r="WCX326" s="7" t="s">
        <v>723</v>
      </c>
      <c r="WCY326" s="7" t="s">
        <v>723</v>
      </c>
      <c r="WCZ326" s="7" t="s">
        <v>723</v>
      </c>
      <c r="WDA326" s="7" t="s">
        <v>723</v>
      </c>
      <c r="WDB326" s="7" t="s">
        <v>723</v>
      </c>
      <c r="WDC326" s="7" t="s">
        <v>723</v>
      </c>
      <c r="WDD326" s="7" t="s">
        <v>723</v>
      </c>
      <c r="WDE326" s="7" t="s">
        <v>723</v>
      </c>
      <c r="WDF326" s="7" t="s">
        <v>723</v>
      </c>
      <c r="WDG326" s="7" t="s">
        <v>723</v>
      </c>
      <c r="WDH326" s="7" t="s">
        <v>723</v>
      </c>
      <c r="WDI326" s="7" t="s">
        <v>723</v>
      </c>
      <c r="WDJ326" s="7" t="s">
        <v>723</v>
      </c>
      <c r="WDK326" s="7" t="s">
        <v>723</v>
      </c>
      <c r="WDL326" s="7" t="s">
        <v>723</v>
      </c>
      <c r="WDM326" s="7" t="s">
        <v>723</v>
      </c>
      <c r="WDN326" s="7" t="s">
        <v>723</v>
      </c>
      <c r="WDO326" s="7" t="s">
        <v>723</v>
      </c>
      <c r="WDP326" s="7" t="s">
        <v>723</v>
      </c>
      <c r="WDQ326" s="7" t="s">
        <v>723</v>
      </c>
      <c r="WDR326" s="7" t="s">
        <v>723</v>
      </c>
      <c r="WDS326" s="7" t="s">
        <v>723</v>
      </c>
      <c r="WDT326" s="7" t="s">
        <v>723</v>
      </c>
      <c r="WDU326" s="7" t="s">
        <v>723</v>
      </c>
      <c r="WDV326" s="7" t="s">
        <v>723</v>
      </c>
      <c r="WDW326" s="7" t="s">
        <v>723</v>
      </c>
      <c r="WDX326" s="7" t="s">
        <v>723</v>
      </c>
      <c r="WDY326" s="7" t="s">
        <v>723</v>
      </c>
      <c r="WDZ326" s="7" t="s">
        <v>723</v>
      </c>
      <c r="WEA326" s="7" t="s">
        <v>723</v>
      </c>
      <c r="WEB326" s="7" t="s">
        <v>723</v>
      </c>
      <c r="WEC326" s="7" t="s">
        <v>723</v>
      </c>
      <c r="WED326" s="7" t="s">
        <v>723</v>
      </c>
      <c r="WEE326" s="7" t="s">
        <v>723</v>
      </c>
      <c r="WEF326" s="7" t="s">
        <v>723</v>
      </c>
      <c r="WEG326" s="7" t="s">
        <v>723</v>
      </c>
      <c r="WEH326" s="7" t="s">
        <v>723</v>
      </c>
      <c r="WEI326" s="7" t="s">
        <v>723</v>
      </c>
      <c r="WEJ326" s="7" t="s">
        <v>723</v>
      </c>
      <c r="WEK326" s="7" t="s">
        <v>723</v>
      </c>
      <c r="WEL326" s="7" t="s">
        <v>723</v>
      </c>
      <c r="WEM326" s="7" t="s">
        <v>723</v>
      </c>
      <c r="WEN326" s="7" t="s">
        <v>723</v>
      </c>
      <c r="WEO326" s="7" t="s">
        <v>723</v>
      </c>
      <c r="WEP326" s="7" t="s">
        <v>723</v>
      </c>
      <c r="WEQ326" s="7" t="s">
        <v>723</v>
      </c>
      <c r="WER326" s="7" t="s">
        <v>723</v>
      </c>
      <c r="WES326" s="7" t="s">
        <v>723</v>
      </c>
      <c r="WET326" s="7" t="s">
        <v>723</v>
      </c>
      <c r="WEU326" s="7" t="s">
        <v>723</v>
      </c>
      <c r="WEV326" s="7" t="s">
        <v>723</v>
      </c>
      <c r="WEW326" s="7" t="s">
        <v>723</v>
      </c>
      <c r="WEX326" s="7" t="s">
        <v>723</v>
      </c>
      <c r="WEY326" s="7" t="s">
        <v>723</v>
      </c>
      <c r="WEZ326" s="7" t="s">
        <v>723</v>
      </c>
      <c r="WFA326" s="7" t="s">
        <v>723</v>
      </c>
      <c r="WFB326" s="7" t="s">
        <v>723</v>
      </c>
      <c r="WFC326" s="7" t="s">
        <v>723</v>
      </c>
      <c r="WFD326" s="7" t="s">
        <v>723</v>
      </c>
      <c r="WFE326" s="7" t="s">
        <v>723</v>
      </c>
      <c r="WFF326" s="7" t="s">
        <v>723</v>
      </c>
      <c r="WFG326" s="7" t="s">
        <v>723</v>
      </c>
      <c r="WFH326" s="7" t="s">
        <v>723</v>
      </c>
      <c r="WFI326" s="7" t="s">
        <v>723</v>
      </c>
      <c r="WFJ326" s="7" t="s">
        <v>723</v>
      </c>
      <c r="WFK326" s="7" t="s">
        <v>723</v>
      </c>
      <c r="WFL326" s="7" t="s">
        <v>723</v>
      </c>
      <c r="WFM326" s="7" t="s">
        <v>723</v>
      </c>
      <c r="WFN326" s="7" t="s">
        <v>723</v>
      </c>
      <c r="WFO326" s="7" t="s">
        <v>723</v>
      </c>
      <c r="WFP326" s="7" t="s">
        <v>723</v>
      </c>
      <c r="WFQ326" s="7" t="s">
        <v>723</v>
      </c>
      <c r="WFR326" s="7" t="s">
        <v>723</v>
      </c>
      <c r="WFS326" s="7" t="s">
        <v>723</v>
      </c>
      <c r="WFT326" s="7" t="s">
        <v>723</v>
      </c>
      <c r="WFU326" s="7" t="s">
        <v>723</v>
      </c>
      <c r="WFV326" s="7" t="s">
        <v>723</v>
      </c>
      <c r="WFW326" s="7" t="s">
        <v>723</v>
      </c>
      <c r="WFX326" s="7" t="s">
        <v>723</v>
      </c>
      <c r="WFY326" s="7" t="s">
        <v>723</v>
      </c>
      <c r="WFZ326" s="7" t="s">
        <v>723</v>
      </c>
      <c r="WGA326" s="7" t="s">
        <v>723</v>
      </c>
      <c r="WGB326" s="7" t="s">
        <v>723</v>
      </c>
      <c r="WGC326" s="7" t="s">
        <v>723</v>
      </c>
      <c r="WGD326" s="7" t="s">
        <v>723</v>
      </c>
      <c r="WGE326" s="7" t="s">
        <v>723</v>
      </c>
      <c r="WGF326" s="7" t="s">
        <v>723</v>
      </c>
      <c r="WGG326" s="7" t="s">
        <v>723</v>
      </c>
      <c r="WGH326" s="7" t="s">
        <v>723</v>
      </c>
      <c r="WGI326" s="7" t="s">
        <v>723</v>
      </c>
      <c r="WGJ326" s="7" t="s">
        <v>723</v>
      </c>
      <c r="WGK326" s="7" t="s">
        <v>723</v>
      </c>
      <c r="WGL326" s="7" t="s">
        <v>723</v>
      </c>
      <c r="WGM326" s="7" t="s">
        <v>723</v>
      </c>
      <c r="WGN326" s="7" t="s">
        <v>723</v>
      </c>
      <c r="WGO326" s="7" t="s">
        <v>723</v>
      </c>
      <c r="WGP326" s="7" t="s">
        <v>723</v>
      </c>
      <c r="WGQ326" s="7" t="s">
        <v>723</v>
      </c>
      <c r="WGR326" s="7" t="s">
        <v>723</v>
      </c>
      <c r="WGS326" s="7" t="s">
        <v>723</v>
      </c>
      <c r="WGT326" s="7" t="s">
        <v>723</v>
      </c>
      <c r="WGU326" s="7" t="s">
        <v>723</v>
      </c>
      <c r="WGV326" s="7" t="s">
        <v>723</v>
      </c>
      <c r="WGW326" s="7" t="s">
        <v>723</v>
      </c>
      <c r="WGX326" s="7" t="s">
        <v>723</v>
      </c>
      <c r="WGY326" s="7" t="s">
        <v>723</v>
      </c>
      <c r="WGZ326" s="7" t="s">
        <v>723</v>
      </c>
      <c r="WHA326" s="7" t="s">
        <v>723</v>
      </c>
      <c r="WHB326" s="7" t="s">
        <v>723</v>
      </c>
      <c r="WHC326" s="7" t="s">
        <v>723</v>
      </c>
      <c r="WHD326" s="7" t="s">
        <v>723</v>
      </c>
      <c r="WHE326" s="7" t="s">
        <v>723</v>
      </c>
      <c r="WHF326" s="7" t="s">
        <v>723</v>
      </c>
      <c r="WHG326" s="7" t="s">
        <v>723</v>
      </c>
      <c r="WHH326" s="7" t="s">
        <v>723</v>
      </c>
      <c r="WHI326" s="7" t="s">
        <v>723</v>
      </c>
      <c r="WHJ326" s="7" t="s">
        <v>723</v>
      </c>
      <c r="WHK326" s="7" t="s">
        <v>723</v>
      </c>
      <c r="WHL326" s="7" t="s">
        <v>723</v>
      </c>
      <c r="WHM326" s="7" t="s">
        <v>723</v>
      </c>
      <c r="WHN326" s="7" t="s">
        <v>723</v>
      </c>
      <c r="WHO326" s="7" t="s">
        <v>723</v>
      </c>
      <c r="WHP326" s="7" t="s">
        <v>723</v>
      </c>
      <c r="WHQ326" s="7" t="s">
        <v>723</v>
      </c>
      <c r="WHR326" s="7" t="s">
        <v>723</v>
      </c>
      <c r="WHS326" s="7" t="s">
        <v>723</v>
      </c>
      <c r="WHT326" s="7" t="s">
        <v>723</v>
      </c>
      <c r="WHU326" s="7" t="s">
        <v>723</v>
      </c>
      <c r="WHV326" s="7" t="s">
        <v>723</v>
      </c>
      <c r="WHW326" s="7" t="s">
        <v>723</v>
      </c>
      <c r="WHX326" s="7" t="s">
        <v>723</v>
      </c>
      <c r="WHY326" s="7" t="s">
        <v>723</v>
      </c>
      <c r="WHZ326" s="7" t="s">
        <v>723</v>
      </c>
      <c r="WIA326" s="7" t="s">
        <v>723</v>
      </c>
      <c r="WIB326" s="7" t="s">
        <v>723</v>
      </c>
      <c r="WIC326" s="7" t="s">
        <v>723</v>
      </c>
      <c r="WID326" s="7" t="s">
        <v>723</v>
      </c>
      <c r="WIE326" s="7" t="s">
        <v>723</v>
      </c>
      <c r="WIF326" s="7" t="s">
        <v>723</v>
      </c>
      <c r="WIG326" s="7" t="s">
        <v>723</v>
      </c>
      <c r="WIH326" s="7" t="s">
        <v>723</v>
      </c>
      <c r="WII326" s="7" t="s">
        <v>723</v>
      </c>
      <c r="WIJ326" s="7" t="s">
        <v>723</v>
      </c>
      <c r="WIK326" s="7" t="s">
        <v>723</v>
      </c>
      <c r="WIL326" s="7" t="s">
        <v>723</v>
      </c>
      <c r="WIM326" s="7" t="s">
        <v>723</v>
      </c>
      <c r="WIN326" s="7" t="s">
        <v>723</v>
      </c>
      <c r="WIO326" s="7" t="s">
        <v>723</v>
      </c>
      <c r="WIP326" s="7" t="s">
        <v>723</v>
      </c>
      <c r="WIQ326" s="7" t="s">
        <v>723</v>
      </c>
      <c r="WIR326" s="7" t="s">
        <v>723</v>
      </c>
      <c r="WIS326" s="7" t="s">
        <v>723</v>
      </c>
      <c r="WIT326" s="7" t="s">
        <v>723</v>
      </c>
      <c r="WIU326" s="7" t="s">
        <v>723</v>
      </c>
      <c r="WIV326" s="7" t="s">
        <v>723</v>
      </c>
      <c r="WIW326" s="7" t="s">
        <v>723</v>
      </c>
      <c r="WIX326" s="7" t="s">
        <v>723</v>
      </c>
      <c r="WIY326" s="7" t="s">
        <v>723</v>
      </c>
      <c r="WIZ326" s="7" t="s">
        <v>723</v>
      </c>
      <c r="WJA326" s="7" t="s">
        <v>723</v>
      </c>
      <c r="WJB326" s="7" t="s">
        <v>723</v>
      </c>
      <c r="WJC326" s="7" t="s">
        <v>723</v>
      </c>
      <c r="WJD326" s="7" t="s">
        <v>723</v>
      </c>
      <c r="WJE326" s="7" t="s">
        <v>723</v>
      </c>
      <c r="WJF326" s="7" t="s">
        <v>723</v>
      </c>
      <c r="WJG326" s="7" t="s">
        <v>723</v>
      </c>
      <c r="WJH326" s="7" t="s">
        <v>723</v>
      </c>
      <c r="WJI326" s="7" t="s">
        <v>723</v>
      </c>
      <c r="WJJ326" s="7" t="s">
        <v>723</v>
      </c>
      <c r="WJK326" s="7" t="s">
        <v>723</v>
      </c>
      <c r="WJL326" s="7" t="s">
        <v>723</v>
      </c>
      <c r="WJM326" s="7" t="s">
        <v>723</v>
      </c>
      <c r="WJN326" s="7" t="s">
        <v>723</v>
      </c>
      <c r="WJO326" s="7" t="s">
        <v>723</v>
      </c>
      <c r="WJP326" s="7" t="s">
        <v>723</v>
      </c>
      <c r="WJQ326" s="7" t="s">
        <v>723</v>
      </c>
      <c r="WJR326" s="7" t="s">
        <v>723</v>
      </c>
      <c r="WJS326" s="7" t="s">
        <v>723</v>
      </c>
      <c r="WJT326" s="7" t="s">
        <v>723</v>
      </c>
      <c r="WJU326" s="7" t="s">
        <v>723</v>
      </c>
      <c r="WJV326" s="7" t="s">
        <v>723</v>
      </c>
      <c r="WJW326" s="7" t="s">
        <v>723</v>
      </c>
      <c r="WJX326" s="7" t="s">
        <v>723</v>
      </c>
      <c r="WJY326" s="7" t="s">
        <v>723</v>
      </c>
      <c r="WJZ326" s="7" t="s">
        <v>723</v>
      </c>
      <c r="WKA326" s="7" t="s">
        <v>723</v>
      </c>
      <c r="WKB326" s="7" t="s">
        <v>723</v>
      </c>
      <c r="WKC326" s="7" t="s">
        <v>723</v>
      </c>
      <c r="WKD326" s="7" t="s">
        <v>723</v>
      </c>
      <c r="WKE326" s="7" t="s">
        <v>723</v>
      </c>
      <c r="WKF326" s="7" t="s">
        <v>723</v>
      </c>
      <c r="WKG326" s="7" t="s">
        <v>723</v>
      </c>
      <c r="WKH326" s="7" t="s">
        <v>723</v>
      </c>
      <c r="WKI326" s="7" t="s">
        <v>723</v>
      </c>
      <c r="WKJ326" s="7" t="s">
        <v>723</v>
      </c>
      <c r="WKK326" s="7" t="s">
        <v>723</v>
      </c>
      <c r="WKL326" s="7" t="s">
        <v>723</v>
      </c>
      <c r="WKM326" s="7" t="s">
        <v>723</v>
      </c>
      <c r="WKN326" s="7" t="s">
        <v>723</v>
      </c>
      <c r="WKO326" s="7" t="s">
        <v>723</v>
      </c>
      <c r="WKP326" s="7" t="s">
        <v>723</v>
      </c>
      <c r="WKQ326" s="7" t="s">
        <v>723</v>
      </c>
      <c r="WKR326" s="7" t="s">
        <v>723</v>
      </c>
      <c r="WKS326" s="7" t="s">
        <v>723</v>
      </c>
      <c r="WKT326" s="7" t="s">
        <v>723</v>
      </c>
      <c r="WKU326" s="7" t="s">
        <v>723</v>
      </c>
      <c r="WKV326" s="7" t="s">
        <v>723</v>
      </c>
      <c r="WKW326" s="7" t="s">
        <v>723</v>
      </c>
      <c r="WKX326" s="7" t="s">
        <v>723</v>
      </c>
      <c r="WKY326" s="7" t="s">
        <v>723</v>
      </c>
      <c r="WKZ326" s="7" t="s">
        <v>723</v>
      </c>
      <c r="WLA326" s="7" t="s">
        <v>723</v>
      </c>
      <c r="WLB326" s="7" t="s">
        <v>723</v>
      </c>
      <c r="WLC326" s="7" t="s">
        <v>723</v>
      </c>
      <c r="WLD326" s="7" t="s">
        <v>723</v>
      </c>
      <c r="WLE326" s="7" t="s">
        <v>723</v>
      </c>
      <c r="WLF326" s="7" t="s">
        <v>723</v>
      </c>
      <c r="WLG326" s="7" t="s">
        <v>723</v>
      </c>
      <c r="WLH326" s="7" t="s">
        <v>723</v>
      </c>
      <c r="WLI326" s="7" t="s">
        <v>723</v>
      </c>
      <c r="WLJ326" s="7" t="s">
        <v>723</v>
      </c>
      <c r="WLK326" s="7" t="s">
        <v>723</v>
      </c>
      <c r="WLL326" s="7" t="s">
        <v>723</v>
      </c>
      <c r="WLM326" s="7" t="s">
        <v>723</v>
      </c>
      <c r="WLN326" s="7" t="s">
        <v>723</v>
      </c>
      <c r="WLO326" s="7" t="s">
        <v>723</v>
      </c>
      <c r="WLP326" s="7" t="s">
        <v>723</v>
      </c>
      <c r="WLQ326" s="7" t="s">
        <v>723</v>
      </c>
      <c r="WLR326" s="7" t="s">
        <v>723</v>
      </c>
      <c r="WLS326" s="7" t="s">
        <v>723</v>
      </c>
      <c r="WLT326" s="7" t="s">
        <v>723</v>
      </c>
      <c r="WLU326" s="7" t="s">
        <v>723</v>
      </c>
      <c r="WLV326" s="7" t="s">
        <v>723</v>
      </c>
      <c r="WLW326" s="7" t="s">
        <v>723</v>
      </c>
      <c r="WLX326" s="7" t="s">
        <v>723</v>
      </c>
      <c r="WLY326" s="7" t="s">
        <v>723</v>
      </c>
      <c r="WLZ326" s="7" t="s">
        <v>723</v>
      </c>
      <c r="WMA326" s="7" t="s">
        <v>723</v>
      </c>
      <c r="WMB326" s="7" t="s">
        <v>723</v>
      </c>
      <c r="WMC326" s="7" t="s">
        <v>723</v>
      </c>
      <c r="WMD326" s="7" t="s">
        <v>723</v>
      </c>
      <c r="WME326" s="7" t="s">
        <v>723</v>
      </c>
      <c r="WMF326" s="7" t="s">
        <v>723</v>
      </c>
      <c r="WMG326" s="7" t="s">
        <v>723</v>
      </c>
      <c r="WMH326" s="7" t="s">
        <v>723</v>
      </c>
      <c r="WMI326" s="7" t="s">
        <v>723</v>
      </c>
      <c r="WMJ326" s="7" t="s">
        <v>723</v>
      </c>
      <c r="WMK326" s="7" t="s">
        <v>723</v>
      </c>
      <c r="WML326" s="7" t="s">
        <v>723</v>
      </c>
      <c r="WMM326" s="7" t="s">
        <v>723</v>
      </c>
      <c r="WMN326" s="7" t="s">
        <v>723</v>
      </c>
      <c r="WMO326" s="7" t="s">
        <v>723</v>
      </c>
      <c r="WMP326" s="7" t="s">
        <v>723</v>
      </c>
      <c r="WMQ326" s="7" t="s">
        <v>723</v>
      </c>
      <c r="WMR326" s="7" t="s">
        <v>723</v>
      </c>
      <c r="WMS326" s="7" t="s">
        <v>723</v>
      </c>
      <c r="WMT326" s="7" t="s">
        <v>723</v>
      </c>
      <c r="WMU326" s="7" t="s">
        <v>723</v>
      </c>
      <c r="WMV326" s="7" t="s">
        <v>723</v>
      </c>
      <c r="WMW326" s="7" t="s">
        <v>723</v>
      </c>
      <c r="WMX326" s="7" t="s">
        <v>723</v>
      </c>
      <c r="WMY326" s="7" t="s">
        <v>723</v>
      </c>
      <c r="WMZ326" s="7" t="s">
        <v>723</v>
      </c>
      <c r="WNA326" s="7" t="s">
        <v>723</v>
      </c>
      <c r="WNB326" s="7" t="s">
        <v>723</v>
      </c>
      <c r="WNC326" s="7" t="s">
        <v>723</v>
      </c>
      <c r="WND326" s="7" t="s">
        <v>723</v>
      </c>
      <c r="WNE326" s="7" t="s">
        <v>723</v>
      </c>
      <c r="WNF326" s="7" t="s">
        <v>723</v>
      </c>
      <c r="WNG326" s="7" t="s">
        <v>723</v>
      </c>
      <c r="WNH326" s="7" t="s">
        <v>723</v>
      </c>
      <c r="WNI326" s="7" t="s">
        <v>723</v>
      </c>
      <c r="WNJ326" s="7" t="s">
        <v>723</v>
      </c>
      <c r="WNK326" s="7" t="s">
        <v>723</v>
      </c>
      <c r="WNL326" s="7" t="s">
        <v>723</v>
      </c>
      <c r="WNM326" s="7" t="s">
        <v>723</v>
      </c>
      <c r="WNN326" s="7" t="s">
        <v>723</v>
      </c>
      <c r="WNO326" s="7" t="s">
        <v>723</v>
      </c>
      <c r="WNP326" s="7" t="s">
        <v>723</v>
      </c>
      <c r="WNQ326" s="7" t="s">
        <v>723</v>
      </c>
      <c r="WNR326" s="7" t="s">
        <v>723</v>
      </c>
      <c r="WNS326" s="7" t="s">
        <v>723</v>
      </c>
      <c r="WNT326" s="7" t="s">
        <v>723</v>
      </c>
      <c r="WNU326" s="7" t="s">
        <v>723</v>
      </c>
      <c r="WNV326" s="7" t="s">
        <v>723</v>
      </c>
      <c r="WNW326" s="7" t="s">
        <v>723</v>
      </c>
      <c r="WNX326" s="7" t="s">
        <v>723</v>
      </c>
      <c r="WNY326" s="7" t="s">
        <v>723</v>
      </c>
      <c r="WNZ326" s="7" t="s">
        <v>723</v>
      </c>
      <c r="WOA326" s="7" t="s">
        <v>723</v>
      </c>
      <c r="WOB326" s="7" t="s">
        <v>723</v>
      </c>
      <c r="WOC326" s="7" t="s">
        <v>723</v>
      </c>
      <c r="WOD326" s="7" t="s">
        <v>723</v>
      </c>
      <c r="WOE326" s="7" t="s">
        <v>723</v>
      </c>
      <c r="WOF326" s="7" t="s">
        <v>723</v>
      </c>
      <c r="WOG326" s="7" t="s">
        <v>723</v>
      </c>
      <c r="WOH326" s="7" t="s">
        <v>723</v>
      </c>
      <c r="WOI326" s="7" t="s">
        <v>723</v>
      </c>
      <c r="WOJ326" s="7" t="s">
        <v>723</v>
      </c>
      <c r="WOK326" s="7" t="s">
        <v>723</v>
      </c>
      <c r="WOL326" s="7" t="s">
        <v>723</v>
      </c>
      <c r="WOM326" s="7" t="s">
        <v>723</v>
      </c>
      <c r="WON326" s="7" t="s">
        <v>723</v>
      </c>
      <c r="WOO326" s="7" t="s">
        <v>723</v>
      </c>
      <c r="WOP326" s="7" t="s">
        <v>723</v>
      </c>
      <c r="WOQ326" s="7" t="s">
        <v>723</v>
      </c>
      <c r="WOR326" s="7" t="s">
        <v>723</v>
      </c>
      <c r="WOS326" s="7" t="s">
        <v>723</v>
      </c>
      <c r="WOT326" s="7" t="s">
        <v>723</v>
      </c>
      <c r="WOU326" s="7" t="s">
        <v>723</v>
      </c>
      <c r="WOV326" s="7" t="s">
        <v>723</v>
      </c>
      <c r="WOW326" s="7" t="s">
        <v>723</v>
      </c>
      <c r="WOX326" s="7" t="s">
        <v>723</v>
      </c>
      <c r="WOY326" s="7" t="s">
        <v>723</v>
      </c>
      <c r="WOZ326" s="7" t="s">
        <v>723</v>
      </c>
      <c r="WPA326" s="7" t="s">
        <v>723</v>
      </c>
      <c r="WPB326" s="7" t="s">
        <v>723</v>
      </c>
      <c r="WPC326" s="7" t="s">
        <v>723</v>
      </c>
      <c r="WPD326" s="7" t="s">
        <v>723</v>
      </c>
      <c r="WPE326" s="7" t="s">
        <v>723</v>
      </c>
      <c r="WPF326" s="7" t="s">
        <v>723</v>
      </c>
      <c r="WPG326" s="7" t="s">
        <v>723</v>
      </c>
      <c r="WPH326" s="7" t="s">
        <v>723</v>
      </c>
      <c r="WPI326" s="7" t="s">
        <v>723</v>
      </c>
      <c r="WPJ326" s="7" t="s">
        <v>723</v>
      </c>
      <c r="WPK326" s="7" t="s">
        <v>723</v>
      </c>
      <c r="WPL326" s="7" t="s">
        <v>723</v>
      </c>
      <c r="WPM326" s="7" t="s">
        <v>723</v>
      </c>
      <c r="WPN326" s="7" t="s">
        <v>723</v>
      </c>
      <c r="WPO326" s="7" t="s">
        <v>723</v>
      </c>
      <c r="WPP326" s="7" t="s">
        <v>723</v>
      </c>
      <c r="WPQ326" s="7" t="s">
        <v>723</v>
      </c>
      <c r="WPR326" s="7" t="s">
        <v>723</v>
      </c>
      <c r="WPS326" s="7" t="s">
        <v>723</v>
      </c>
      <c r="WPT326" s="7" t="s">
        <v>723</v>
      </c>
      <c r="WPU326" s="7" t="s">
        <v>723</v>
      </c>
      <c r="WPV326" s="7" t="s">
        <v>723</v>
      </c>
      <c r="WPW326" s="7" t="s">
        <v>723</v>
      </c>
      <c r="WPX326" s="7" t="s">
        <v>723</v>
      </c>
      <c r="WPY326" s="7" t="s">
        <v>723</v>
      </c>
      <c r="WPZ326" s="7" t="s">
        <v>723</v>
      </c>
      <c r="WQA326" s="7" t="s">
        <v>723</v>
      </c>
      <c r="WQB326" s="7" t="s">
        <v>723</v>
      </c>
      <c r="WQC326" s="7" t="s">
        <v>723</v>
      </c>
      <c r="WQD326" s="7" t="s">
        <v>723</v>
      </c>
      <c r="WQE326" s="7" t="s">
        <v>723</v>
      </c>
      <c r="WQF326" s="7" t="s">
        <v>723</v>
      </c>
      <c r="WQG326" s="7" t="s">
        <v>723</v>
      </c>
      <c r="WQH326" s="7" t="s">
        <v>723</v>
      </c>
      <c r="WQI326" s="7" t="s">
        <v>723</v>
      </c>
      <c r="WQJ326" s="7" t="s">
        <v>723</v>
      </c>
      <c r="WQK326" s="7" t="s">
        <v>723</v>
      </c>
      <c r="WQL326" s="7" t="s">
        <v>723</v>
      </c>
      <c r="WQM326" s="7" t="s">
        <v>723</v>
      </c>
      <c r="WQN326" s="7" t="s">
        <v>723</v>
      </c>
      <c r="WQO326" s="7" t="s">
        <v>723</v>
      </c>
      <c r="WQP326" s="7" t="s">
        <v>723</v>
      </c>
      <c r="WQQ326" s="7" t="s">
        <v>723</v>
      </c>
      <c r="WQR326" s="7" t="s">
        <v>723</v>
      </c>
      <c r="WQS326" s="7" t="s">
        <v>723</v>
      </c>
      <c r="WQT326" s="7" t="s">
        <v>723</v>
      </c>
      <c r="WQU326" s="7" t="s">
        <v>723</v>
      </c>
      <c r="WQV326" s="7" t="s">
        <v>723</v>
      </c>
      <c r="WQW326" s="7" t="s">
        <v>723</v>
      </c>
      <c r="WQX326" s="7" t="s">
        <v>723</v>
      </c>
      <c r="WQY326" s="7" t="s">
        <v>723</v>
      </c>
      <c r="WQZ326" s="7" t="s">
        <v>723</v>
      </c>
      <c r="WRA326" s="7" t="s">
        <v>723</v>
      </c>
      <c r="WRB326" s="7" t="s">
        <v>723</v>
      </c>
      <c r="WRC326" s="7" t="s">
        <v>723</v>
      </c>
      <c r="WRD326" s="7" t="s">
        <v>723</v>
      </c>
      <c r="WRE326" s="7" t="s">
        <v>723</v>
      </c>
      <c r="WRF326" s="7" t="s">
        <v>723</v>
      </c>
      <c r="WRG326" s="7" t="s">
        <v>723</v>
      </c>
      <c r="WRH326" s="7" t="s">
        <v>723</v>
      </c>
      <c r="WRI326" s="7" t="s">
        <v>723</v>
      </c>
      <c r="WRJ326" s="7" t="s">
        <v>723</v>
      </c>
      <c r="WRK326" s="7" t="s">
        <v>723</v>
      </c>
      <c r="WRL326" s="7" t="s">
        <v>723</v>
      </c>
      <c r="WRM326" s="7" t="s">
        <v>723</v>
      </c>
      <c r="WRN326" s="7" t="s">
        <v>723</v>
      </c>
      <c r="WRO326" s="7" t="s">
        <v>723</v>
      </c>
      <c r="WRP326" s="7" t="s">
        <v>723</v>
      </c>
      <c r="WRQ326" s="7" t="s">
        <v>723</v>
      </c>
      <c r="WRR326" s="7" t="s">
        <v>723</v>
      </c>
      <c r="WRS326" s="7" t="s">
        <v>723</v>
      </c>
      <c r="WRT326" s="7" t="s">
        <v>723</v>
      </c>
      <c r="WRU326" s="7" t="s">
        <v>723</v>
      </c>
      <c r="WRV326" s="7" t="s">
        <v>723</v>
      </c>
      <c r="WRW326" s="7" t="s">
        <v>723</v>
      </c>
      <c r="WRX326" s="7" t="s">
        <v>723</v>
      </c>
      <c r="WRY326" s="7" t="s">
        <v>723</v>
      </c>
      <c r="WRZ326" s="7" t="s">
        <v>723</v>
      </c>
      <c r="WSA326" s="7" t="s">
        <v>723</v>
      </c>
      <c r="WSB326" s="7" t="s">
        <v>723</v>
      </c>
      <c r="WSC326" s="7" t="s">
        <v>723</v>
      </c>
      <c r="WSD326" s="7" t="s">
        <v>723</v>
      </c>
      <c r="WSE326" s="7" t="s">
        <v>723</v>
      </c>
      <c r="WSF326" s="7" t="s">
        <v>723</v>
      </c>
      <c r="WSG326" s="7" t="s">
        <v>723</v>
      </c>
      <c r="WSH326" s="7" t="s">
        <v>723</v>
      </c>
      <c r="WSI326" s="7" t="s">
        <v>723</v>
      </c>
      <c r="WSJ326" s="7" t="s">
        <v>723</v>
      </c>
      <c r="WSK326" s="7" t="s">
        <v>723</v>
      </c>
      <c r="WSL326" s="7" t="s">
        <v>723</v>
      </c>
      <c r="WSM326" s="7" t="s">
        <v>723</v>
      </c>
      <c r="WSN326" s="7" t="s">
        <v>723</v>
      </c>
      <c r="WSO326" s="7" t="s">
        <v>723</v>
      </c>
      <c r="WSP326" s="7" t="s">
        <v>723</v>
      </c>
      <c r="WSQ326" s="7" t="s">
        <v>723</v>
      </c>
      <c r="WSR326" s="7" t="s">
        <v>723</v>
      </c>
      <c r="WSS326" s="7" t="s">
        <v>723</v>
      </c>
      <c r="WST326" s="7" t="s">
        <v>723</v>
      </c>
      <c r="WSU326" s="7" t="s">
        <v>723</v>
      </c>
      <c r="WSV326" s="7" t="s">
        <v>723</v>
      </c>
      <c r="WSW326" s="7" t="s">
        <v>723</v>
      </c>
      <c r="WSX326" s="7" t="s">
        <v>723</v>
      </c>
      <c r="WSY326" s="7" t="s">
        <v>723</v>
      </c>
      <c r="WSZ326" s="7" t="s">
        <v>723</v>
      </c>
      <c r="WTA326" s="7" t="s">
        <v>723</v>
      </c>
      <c r="WTB326" s="7" t="s">
        <v>723</v>
      </c>
      <c r="WTC326" s="7" t="s">
        <v>723</v>
      </c>
      <c r="WTD326" s="7" t="s">
        <v>723</v>
      </c>
      <c r="WTE326" s="7" t="s">
        <v>723</v>
      </c>
      <c r="WTF326" s="7" t="s">
        <v>723</v>
      </c>
      <c r="WTG326" s="7" t="s">
        <v>723</v>
      </c>
      <c r="WTH326" s="7" t="s">
        <v>723</v>
      </c>
      <c r="WTI326" s="7" t="s">
        <v>723</v>
      </c>
      <c r="WTJ326" s="7" t="s">
        <v>723</v>
      </c>
      <c r="WTK326" s="7" t="s">
        <v>723</v>
      </c>
      <c r="WTL326" s="7" t="s">
        <v>723</v>
      </c>
      <c r="WTM326" s="7" t="s">
        <v>723</v>
      </c>
      <c r="WTN326" s="7" t="s">
        <v>723</v>
      </c>
      <c r="WTO326" s="7" t="s">
        <v>723</v>
      </c>
      <c r="WTP326" s="7" t="s">
        <v>723</v>
      </c>
      <c r="WTQ326" s="7" t="s">
        <v>723</v>
      </c>
      <c r="WTR326" s="7" t="s">
        <v>723</v>
      </c>
      <c r="WTS326" s="7" t="s">
        <v>723</v>
      </c>
      <c r="WTT326" s="7" t="s">
        <v>723</v>
      </c>
      <c r="WTU326" s="7" t="s">
        <v>723</v>
      </c>
      <c r="WTV326" s="7" t="s">
        <v>723</v>
      </c>
      <c r="WTW326" s="7" t="s">
        <v>723</v>
      </c>
      <c r="WTX326" s="7" t="s">
        <v>723</v>
      </c>
      <c r="WTY326" s="7" t="s">
        <v>723</v>
      </c>
      <c r="WTZ326" s="7" t="s">
        <v>723</v>
      </c>
      <c r="WUA326" s="7" t="s">
        <v>723</v>
      </c>
      <c r="WUB326" s="7" t="s">
        <v>723</v>
      </c>
      <c r="WUC326" s="7" t="s">
        <v>723</v>
      </c>
      <c r="WUD326" s="7" t="s">
        <v>723</v>
      </c>
      <c r="WUE326" s="7" t="s">
        <v>723</v>
      </c>
      <c r="WUF326" s="7" t="s">
        <v>723</v>
      </c>
      <c r="WUG326" s="7" t="s">
        <v>723</v>
      </c>
      <c r="WUH326" s="7" t="s">
        <v>723</v>
      </c>
      <c r="WUI326" s="7" t="s">
        <v>723</v>
      </c>
      <c r="WUJ326" s="7" t="s">
        <v>723</v>
      </c>
      <c r="WUK326" s="7" t="s">
        <v>723</v>
      </c>
      <c r="WUL326" s="7" t="s">
        <v>723</v>
      </c>
      <c r="WUM326" s="7" t="s">
        <v>723</v>
      </c>
      <c r="WUN326" s="7" t="s">
        <v>723</v>
      </c>
      <c r="WUO326" s="7" t="s">
        <v>723</v>
      </c>
      <c r="WUP326" s="7" t="s">
        <v>723</v>
      </c>
      <c r="WUQ326" s="7" t="s">
        <v>723</v>
      </c>
      <c r="WUR326" s="7" t="s">
        <v>723</v>
      </c>
      <c r="WUS326" s="7" t="s">
        <v>723</v>
      </c>
      <c r="WUT326" s="7" t="s">
        <v>723</v>
      </c>
      <c r="WUU326" s="7" t="s">
        <v>723</v>
      </c>
      <c r="WUV326" s="7" t="s">
        <v>723</v>
      </c>
      <c r="WUW326" s="7" t="s">
        <v>723</v>
      </c>
      <c r="WUX326" s="7" t="s">
        <v>723</v>
      </c>
      <c r="WUY326" s="7" t="s">
        <v>723</v>
      </c>
      <c r="WUZ326" s="7" t="s">
        <v>723</v>
      </c>
      <c r="WVA326" s="7" t="s">
        <v>723</v>
      </c>
      <c r="WVB326" s="7" t="s">
        <v>723</v>
      </c>
      <c r="WVC326" s="7" t="s">
        <v>723</v>
      </c>
      <c r="WVD326" s="7" t="s">
        <v>723</v>
      </c>
      <c r="WVE326" s="7" t="s">
        <v>723</v>
      </c>
      <c r="WVF326" s="7" t="s">
        <v>723</v>
      </c>
      <c r="WVG326" s="7" t="s">
        <v>723</v>
      </c>
      <c r="WVH326" s="7" t="s">
        <v>723</v>
      </c>
      <c r="WVI326" s="7" t="s">
        <v>723</v>
      </c>
      <c r="WVJ326" s="7" t="s">
        <v>723</v>
      </c>
      <c r="WVK326" s="7" t="s">
        <v>723</v>
      </c>
      <c r="WVL326" s="7" t="s">
        <v>723</v>
      </c>
      <c r="WVM326" s="7" t="s">
        <v>723</v>
      </c>
      <c r="WVN326" s="7" t="s">
        <v>723</v>
      </c>
      <c r="WVO326" s="7" t="s">
        <v>723</v>
      </c>
      <c r="WVP326" s="7" t="s">
        <v>723</v>
      </c>
      <c r="WVQ326" s="7" t="s">
        <v>723</v>
      </c>
      <c r="WVR326" s="7" t="s">
        <v>723</v>
      </c>
      <c r="WVS326" s="7" t="s">
        <v>723</v>
      </c>
      <c r="WVT326" s="7" t="s">
        <v>723</v>
      </c>
      <c r="WVU326" s="7" t="s">
        <v>723</v>
      </c>
      <c r="WVV326" s="7" t="s">
        <v>723</v>
      </c>
      <c r="WVW326" s="7" t="s">
        <v>723</v>
      </c>
      <c r="WVX326" s="7" t="s">
        <v>723</v>
      </c>
      <c r="WVY326" s="7" t="s">
        <v>723</v>
      </c>
      <c r="WVZ326" s="7" t="s">
        <v>723</v>
      </c>
      <c r="WWA326" s="7" t="s">
        <v>723</v>
      </c>
      <c r="WWB326" s="7" t="s">
        <v>723</v>
      </c>
      <c r="WWC326" s="7" t="s">
        <v>723</v>
      </c>
      <c r="WWD326" s="7" t="s">
        <v>723</v>
      </c>
      <c r="WWE326" s="7" t="s">
        <v>723</v>
      </c>
      <c r="WWF326" s="7" t="s">
        <v>723</v>
      </c>
      <c r="WWG326" s="7" t="s">
        <v>723</v>
      </c>
      <c r="WWH326" s="7" t="s">
        <v>723</v>
      </c>
      <c r="WWI326" s="7" t="s">
        <v>723</v>
      </c>
      <c r="WWJ326" s="7" t="s">
        <v>723</v>
      </c>
      <c r="WWK326" s="7" t="s">
        <v>723</v>
      </c>
      <c r="WWL326" s="7" t="s">
        <v>723</v>
      </c>
      <c r="WWM326" s="7" t="s">
        <v>723</v>
      </c>
      <c r="WWN326" s="7" t="s">
        <v>723</v>
      </c>
      <c r="WWO326" s="7" t="s">
        <v>723</v>
      </c>
      <c r="WWP326" s="7" t="s">
        <v>723</v>
      </c>
      <c r="WWQ326" s="7" t="s">
        <v>723</v>
      </c>
      <c r="WWR326" s="7" t="s">
        <v>723</v>
      </c>
      <c r="WWS326" s="7" t="s">
        <v>723</v>
      </c>
      <c r="WWT326" s="7" t="s">
        <v>723</v>
      </c>
      <c r="WWU326" s="7" t="s">
        <v>723</v>
      </c>
      <c r="WWV326" s="7" t="s">
        <v>723</v>
      </c>
      <c r="WWW326" s="7" t="s">
        <v>723</v>
      </c>
      <c r="WWX326" s="7" t="s">
        <v>723</v>
      </c>
      <c r="WWY326" s="7" t="s">
        <v>723</v>
      </c>
      <c r="WWZ326" s="7" t="s">
        <v>723</v>
      </c>
      <c r="WXA326" s="7" t="s">
        <v>723</v>
      </c>
      <c r="WXB326" s="7" t="s">
        <v>723</v>
      </c>
      <c r="WXC326" s="7" t="s">
        <v>723</v>
      </c>
      <c r="WXD326" s="7" t="s">
        <v>723</v>
      </c>
      <c r="WXE326" s="7" t="s">
        <v>723</v>
      </c>
      <c r="WXF326" s="7" t="s">
        <v>723</v>
      </c>
      <c r="WXG326" s="7" t="s">
        <v>723</v>
      </c>
      <c r="WXH326" s="7" t="s">
        <v>723</v>
      </c>
      <c r="WXI326" s="7" t="s">
        <v>723</v>
      </c>
      <c r="WXJ326" s="7" t="s">
        <v>723</v>
      </c>
      <c r="WXK326" s="7" t="s">
        <v>723</v>
      </c>
      <c r="WXL326" s="7" t="s">
        <v>723</v>
      </c>
      <c r="WXM326" s="7" t="s">
        <v>723</v>
      </c>
      <c r="WXN326" s="7" t="s">
        <v>723</v>
      </c>
      <c r="WXO326" s="7" t="s">
        <v>723</v>
      </c>
    </row>
    <row r="327" spans="1:16187" s="7" customFormat="1">
      <c r="A327" s="25">
        <f t="shared" si="35"/>
        <v>312</v>
      </c>
      <c r="B327" s="26">
        <f t="shared" si="36"/>
        <v>119</v>
      </c>
      <c r="C327" s="55" t="s">
        <v>724</v>
      </c>
      <c r="D327" s="27" t="s">
        <v>391</v>
      </c>
      <c r="E327" s="28">
        <f t="shared" si="37"/>
        <v>71696112.560389519</v>
      </c>
      <c r="F327" s="29">
        <v>8624090.4981803093</v>
      </c>
      <c r="G327" s="29">
        <v>5036444.3060622402</v>
      </c>
      <c r="H327" s="29">
        <v>5439076.9790404001</v>
      </c>
      <c r="I327" s="29">
        <v>4190749.92926224</v>
      </c>
      <c r="J327" s="29">
        <v>1964229.2361069501</v>
      </c>
      <c r="K327" s="29"/>
      <c r="L327" s="29">
        <v>408501.99902710598</v>
      </c>
      <c r="M327" s="29"/>
      <c r="N327" s="29"/>
      <c r="O327" s="29"/>
      <c r="P327" s="29">
        <v>30921783.3644013</v>
      </c>
      <c r="Q327" s="29">
        <v>12054826.9045102</v>
      </c>
      <c r="R327" s="29">
        <v>1506877.3285041</v>
      </c>
      <c r="S327" s="29">
        <v>48520.724843999997</v>
      </c>
      <c r="T327" s="56">
        <v>1501011.2904506801</v>
      </c>
      <c r="U327" s="37">
        <f t="shared" si="38"/>
        <v>8</v>
      </c>
      <c r="CW327" s="7" t="s">
        <v>724</v>
      </c>
      <c r="CX327" s="7" t="s">
        <v>724</v>
      </c>
      <c r="CY327" s="7" t="s">
        <v>724</v>
      </c>
      <c r="CZ327" s="7" t="s">
        <v>724</v>
      </c>
      <c r="DA327" s="7" t="s">
        <v>724</v>
      </c>
      <c r="DB327" s="7" t="s">
        <v>724</v>
      </c>
      <c r="DC327" s="7" t="s">
        <v>724</v>
      </c>
      <c r="DD327" s="7" t="s">
        <v>724</v>
      </c>
      <c r="DE327" s="7" t="s">
        <v>724</v>
      </c>
      <c r="DF327" s="7" t="s">
        <v>724</v>
      </c>
      <c r="DG327" s="7" t="s">
        <v>724</v>
      </c>
      <c r="DH327" s="7" t="s">
        <v>724</v>
      </c>
      <c r="DI327" s="7" t="s">
        <v>724</v>
      </c>
      <c r="DJ327" s="7" t="s">
        <v>724</v>
      </c>
      <c r="DK327" s="7" t="s">
        <v>724</v>
      </c>
      <c r="DL327" s="7" t="s">
        <v>724</v>
      </c>
      <c r="DM327" s="7" t="s">
        <v>724</v>
      </c>
      <c r="DN327" s="7" t="s">
        <v>724</v>
      </c>
      <c r="DO327" s="7" t="s">
        <v>724</v>
      </c>
      <c r="DP327" s="7" t="s">
        <v>724</v>
      </c>
      <c r="DQ327" s="7" t="s">
        <v>724</v>
      </c>
      <c r="DR327" s="7" t="s">
        <v>724</v>
      </c>
      <c r="DS327" s="7" t="s">
        <v>724</v>
      </c>
      <c r="DT327" s="7" t="s">
        <v>724</v>
      </c>
      <c r="DU327" s="7" t="s">
        <v>724</v>
      </c>
      <c r="DV327" s="7" t="s">
        <v>724</v>
      </c>
      <c r="DW327" s="7" t="s">
        <v>724</v>
      </c>
      <c r="DX327" s="7" t="s">
        <v>724</v>
      </c>
      <c r="DY327" s="7" t="s">
        <v>724</v>
      </c>
      <c r="DZ327" s="7" t="s">
        <v>724</v>
      </c>
      <c r="EA327" s="7" t="s">
        <v>724</v>
      </c>
      <c r="EB327" s="7" t="s">
        <v>724</v>
      </c>
      <c r="EC327" s="7" t="s">
        <v>724</v>
      </c>
      <c r="ED327" s="7" t="s">
        <v>724</v>
      </c>
      <c r="EE327" s="7" t="s">
        <v>724</v>
      </c>
      <c r="EF327" s="7" t="s">
        <v>724</v>
      </c>
      <c r="EG327" s="7" t="s">
        <v>724</v>
      </c>
      <c r="EH327" s="7" t="s">
        <v>724</v>
      </c>
      <c r="EI327" s="7" t="s">
        <v>724</v>
      </c>
      <c r="EJ327" s="7" t="s">
        <v>724</v>
      </c>
      <c r="EK327" s="7" t="s">
        <v>724</v>
      </c>
      <c r="EL327" s="7" t="s">
        <v>724</v>
      </c>
      <c r="EM327" s="7" t="s">
        <v>724</v>
      </c>
      <c r="EN327" s="7" t="s">
        <v>724</v>
      </c>
      <c r="EO327" s="7" t="s">
        <v>724</v>
      </c>
      <c r="EP327" s="7" t="s">
        <v>724</v>
      </c>
      <c r="EQ327" s="7" t="s">
        <v>724</v>
      </c>
      <c r="ER327" s="7" t="s">
        <v>724</v>
      </c>
      <c r="ES327" s="7" t="s">
        <v>724</v>
      </c>
      <c r="ET327" s="7" t="s">
        <v>724</v>
      </c>
      <c r="EU327" s="7" t="s">
        <v>724</v>
      </c>
      <c r="EV327" s="7" t="s">
        <v>724</v>
      </c>
      <c r="EW327" s="7" t="s">
        <v>724</v>
      </c>
      <c r="EX327" s="7" t="s">
        <v>724</v>
      </c>
      <c r="EY327" s="7" t="s">
        <v>724</v>
      </c>
      <c r="EZ327" s="7" t="s">
        <v>724</v>
      </c>
      <c r="FA327" s="7" t="s">
        <v>724</v>
      </c>
      <c r="FB327" s="7" t="s">
        <v>724</v>
      </c>
      <c r="FC327" s="7" t="s">
        <v>724</v>
      </c>
      <c r="FD327" s="7" t="s">
        <v>724</v>
      </c>
      <c r="FE327" s="7" t="s">
        <v>724</v>
      </c>
      <c r="FF327" s="7" t="s">
        <v>724</v>
      </c>
      <c r="FG327" s="7" t="s">
        <v>724</v>
      </c>
      <c r="FH327" s="7" t="s">
        <v>724</v>
      </c>
      <c r="FI327" s="7" t="s">
        <v>724</v>
      </c>
      <c r="FJ327" s="7" t="s">
        <v>724</v>
      </c>
      <c r="FK327" s="7" t="s">
        <v>724</v>
      </c>
      <c r="FL327" s="7" t="s">
        <v>724</v>
      </c>
      <c r="FM327" s="7" t="s">
        <v>724</v>
      </c>
      <c r="FN327" s="7" t="s">
        <v>724</v>
      </c>
      <c r="FO327" s="7" t="s">
        <v>724</v>
      </c>
      <c r="FP327" s="7" t="s">
        <v>724</v>
      </c>
      <c r="FQ327" s="7" t="s">
        <v>724</v>
      </c>
      <c r="FR327" s="7" t="s">
        <v>724</v>
      </c>
      <c r="FS327" s="7" t="s">
        <v>724</v>
      </c>
      <c r="FT327" s="7" t="s">
        <v>724</v>
      </c>
      <c r="FU327" s="7" t="s">
        <v>724</v>
      </c>
      <c r="FV327" s="7" t="s">
        <v>724</v>
      </c>
      <c r="FW327" s="7" t="s">
        <v>724</v>
      </c>
      <c r="FX327" s="7" t="s">
        <v>724</v>
      </c>
      <c r="FY327" s="7" t="s">
        <v>724</v>
      </c>
      <c r="FZ327" s="7" t="s">
        <v>724</v>
      </c>
      <c r="GA327" s="7" t="s">
        <v>724</v>
      </c>
      <c r="GB327" s="7" t="s">
        <v>724</v>
      </c>
      <c r="GC327" s="7" t="s">
        <v>724</v>
      </c>
      <c r="GD327" s="7" t="s">
        <v>724</v>
      </c>
      <c r="GE327" s="7" t="s">
        <v>724</v>
      </c>
      <c r="GF327" s="7" t="s">
        <v>724</v>
      </c>
      <c r="GG327" s="7" t="s">
        <v>724</v>
      </c>
      <c r="GH327" s="7" t="s">
        <v>724</v>
      </c>
      <c r="GI327" s="7" t="s">
        <v>724</v>
      </c>
      <c r="GJ327" s="7" t="s">
        <v>724</v>
      </c>
      <c r="GK327" s="7" t="s">
        <v>724</v>
      </c>
      <c r="GL327" s="7" t="s">
        <v>724</v>
      </c>
      <c r="GM327" s="7" t="s">
        <v>724</v>
      </c>
      <c r="GN327" s="7" t="s">
        <v>724</v>
      </c>
      <c r="GO327" s="7" t="s">
        <v>724</v>
      </c>
      <c r="GP327" s="7" t="s">
        <v>724</v>
      </c>
      <c r="GQ327" s="7" t="s">
        <v>724</v>
      </c>
      <c r="GR327" s="7" t="s">
        <v>724</v>
      </c>
      <c r="GS327" s="7" t="s">
        <v>724</v>
      </c>
      <c r="GT327" s="7" t="s">
        <v>724</v>
      </c>
      <c r="GU327" s="7" t="s">
        <v>724</v>
      </c>
      <c r="GV327" s="7" t="s">
        <v>724</v>
      </c>
      <c r="GW327" s="7" t="s">
        <v>724</v>
      </c>
      <c r="GX327" s="7" t="s">
        <v>724</v>
      </c>
      <c r="GY327" s="7" t="s">
        <v>724</v>
      </c>
      <c r="GZ327" s="7" t="s">
        <v>724</v>
      </c>
      <c r="HA327" s="7" t="s">
        <v>724</v>
      </c>
      <c r="HB327" s="7" t="s">
        <v>724</v>
      </c>
      <c r="HC327" s="7" t="s">
        <v>724</v>
      </c>
      <c r="HD327" s="7" t="s">
        <v>724</v>
      </c>
      <c r="HE327" s="7" t="s">
        <v>724</v>
      </c>
      <c r="HF327" s="7" t="s">
        <v>724</v>
      </c>
      <c r="HG327" s="7" t="s">
        <v>724</v>
      </c>
      <c r="HH327" s="7" t="s">
        <v>724</v>
      </c>
      <c r="HI327" s="7" t="s">
        <v>724</v>
      </c>
      <c r="HJ327" s="7" t="s">
        <v>724</v>
      </c>
      <c r="HK327" s="7" t="s">
        <v>724</v>
      </c>
      <c r="HL327" s="7" t="s">
        <v>724</v>
      </c>
      <c r="HM327" s="7" t="s">
        <v>724</v>
      </c>
      <c r="HN327" s="7" t="s">
        <v>724</v>
      </c>
      <c r="HO327" s="7" t="s">
        <v>724</v>
      </c>
      <c r="HP327" s="7" t="s">
        <v>724</v>
      </c>
      <c r="HQ327" s="7" t="s">
        <v>724</v>
      </c>
      <c r="HR327" s="7" t="s">
        <v>724</v>
      </c>
      <c r="HS327" s="7" t="s">
        <v>724</v>
      </c>
      <c r="HT327" s="7" t="s">
        <v>724</v>
      </c>
      <c r="HU327" s="7" t="s">
        <v>724</v>
      </c>
      <c r="HV327" s="7" t="s">
        <v>724</v>
      </c>
      <c r="HW327" s="7" t="s">
        <v>724</v>
      </c>
      <c r="HX327" s="7" t="s">
        <v>724</v>
      </c>
      <c r="HY327" s="7" t="s">
        <v>724</v>
      </c>
      <c r="HZ327" s="7" t="s">
        <v>724</v>
      </c>
      <c r="IA327" s="7" t="s">
        <v>724</v>
      </c>
      <c r="IB327" s="7" t="s">
        <v>724</v>
      </c>
      <c r="IC327" s="7" t="s">
        <v>724</v>
      </c>
      <c r="ID327" s="7" t="s">
        <v>724</v>
      </c>
      <c r="IE327" s="7" t="s">
        <v>724</v>
      </c>
      <c r="IF327" s="7" t="s">
        <v>724</v>
      </c>
      <c r="IG327" s="7" t="s">
        <v>724</v>
      </c>
      <c r="IH327" s="7" t="s">
        <v>724</v>
      </c>
      <c r="II327" s="7" t="s">
        <v>724</v>
      </c>
      <c r="IJ327" s="7" t="s">
        <v>724</v>
      </c>
      <c r="IK327" s="7" t="s">
        <v>724</v>
      </c>
      <c r="IL327" s="7" t="s">
        <v>724</v>
      </c>
      <c r="IM327" s="7" t="s">
        <v>724</v>
      </c>
      <c r="IN327" s="7" t="s">
        <v>724</v>
      </c>
      <c r="IO327" s="7" t="s">
        <v>724</v>
      </c>
      <c r="IP327" s="7" t="s">
        <v>724</v>
      </c>
      <c r="IQ327" s="7" t="s">
        <v>724</v>
      </c>
      <c r="IR327" s="7" t="s">
        <v>724</v>
      </c>
      <c r="IS327" s="7" t="s">
        <v>724</v>
      </c>
      <c r="IT327" s="7" t="s">
        <v>724</v>
      </c>
      <c r="IU327" s="7" t="s">
        <v>724</v>
      </c>
      <c r="IV327" s="7" t="s">
        <v>724</v>
      </c>
      <c r="IW327" s="7" t="s">
        <v>724</v>
      </c>
      <c r="IX327" s="7" t="s">
        <v>724</v>
      </c>
      <c r="IY327" s="7" t="s">
        <v>724</v>
      </c>
      <c r="IZ327" s="7" t="s">
        <v>724</v>
      </c>
      <c r="JA327" s="7" t="s">
        <v>724</v>
      </c>
      <c r="JB327" s="7" t="s">
        <v>724</v>
      </c>
      <c r="JC327" s="7" t="s">
        <v>724</v>
      </c>
      <c r="JD327" s="7" t="s">
        <v>724</v>
      </c>
      <c r="JE327" s="7" t="s">
        <v>724</v>
      </c>
      <c r="JF327" s="7" t="s">
        <v>724</v>
      </c>
      <c r="JG327" s="7" t="s">
        <v>724</v>
      </c>
      <c r="JH327" s="7" t="s">
        <v>724</v>
      </c>
      <c r="JI327" s="7" t="s">
        <v>724</v>
      </c>
      <c r="JJ327" s="7" t="s">
        <v>724</v>
      </c>
      <c r="JK327" s="7" t="s">
        <v>724</v>
      </c>
      <c r="JL327" s="7" t="s">
        <v>724</v>
      </c>
      <c r="JM327" s="7" t="s">
        <v>724</v>
      </c>
      <c r="JN327" s="7" t="s">
        <v>724</v>
      </c>
      <c r="JO327" s="7" t="s">
        <v>724</v>
      </c>
      <c r="JP327" s="7" t="s">
        <v>724</v>
      </c>
      <c r="JQ327" s="7" t="s">
        <v>724</v>
      </c>
      <c r="JR327" s="7" t="s">
        <v>724</v>
      </c>
      <c r="JS327" s="7" t="s">
        <v>724</v>
      </c>
      <c r="JT327" s="7" t="s">
        <v>724</v>
      </c>
      <c r="JU327" s="7" t="s">
        <v>724</v>
      </c>
      <c r="JV327" s="7" t="s">
        <v>724</v>
      </c>
      <c r="JW327" s="7" t="s">
        <v>724</v>
      </c>
      <c r="JX327" s="7" t="s">
        <v>724</v>
      </c>
      <c r="JY327" s="7" t="s">
        <v>724</v>
      </c>
      <c r="JZ327" s="7" t="s">
        <v>724</v>
      </c>
      <c r="KA327" s="7" t="s">
        <v>724</v>
      </c>
      <c r="KB327" s="7" t="s">
        <v>724</v>
      </c>
      <c r="KC327" s="7" t="s">
        <v>724</v>
      </c>
      <c r="KD327" s="7" t="s">
        <v>724</v>
      </c>
      <c r="KE327" s="7" t="s">
        <v>724</v>
      </c>
      <c r="KF327" s="7" t="s">
        <v>724</v>
      </c>
      <c r="KG327" s="7" t="s">
        <v>724</v>
      </c>
      <c r="KH327" s="7" t="s">
        <v>724</v>
      </c>
      <c r="KI327" s="7" t="s">
        <v>724</v>
      </c>
      <c r="KJ327" s="7" t="s">
        <v>724</v>
      </c>
      <c r="KK327" s="7" t="s">
        <v>724</v>
      </c>
      <c r="KL327" s="7" t="s">
        <v>724</v>
      </c>
      <c r="KM327" s="7" t="s">
        <v>724</v>
      </c>
      <c r="KN327" s="7" t="s">
        <v>724</v>
      </c>
      <c r="KO327" s="7" t="s">
        <v>724</v>
      </c>
      <c r="KP327" s="7" t="s">
        <v>724</v>
      </c>
      <c r="KQ327" s="7" t="s">
        <v>724</v>
      </c>
      <c r="KR327" s="7" t="s">
        <v>724</v>
      </c>
      <c r="KS327" s="7" t="s">
        <v>724</v>
      </c>
      <c r="KT327" s="7" t="s">
        <v>724</v>
      </c>
      <c r="KU327" s="7" t="s">
        <v>724</v>
      </c>
      <c r="KV327" s="7" t="s">
        <v>724</v>
      </c>
      <c r="KW327" s="7" t="s">
        <v>724</v>
      </c>
      <c r="KX327" s="7" t="s">
        <v>724</v>
      </c>
      <c r="KY327" s="7" t="s">
        <v>724</v>
      </c>
      <c r="KZ327" s="7" t="s">
        <v>724</v>
      </c>
      <c r="LA327" s="7" t="s">
        <v>724</v>
      </c>
      <c r="LB327" s="7" t="s">
        <v>724</v>
      </c>
      <c r="LC327" s="7" t="s">
        <v>724</v>
      </c>
      <c r="LD327" s="7" t="s">
        <v>724</v>
      </c>
      <c r="LE327" s="7" t="s">
        <v>724</v>
      </c>
      <c r="LF327" s="7" t="s">
        <v>724</v>
      </c>
      <c r="LG327" s="7" t="s">
        <v>724</v>
      </c>
      <c r="LH327" s="7" t="s">
        <v>724</v>
      </c>
      <c r="LI327" s="7" t="s">
        <v>724</v>
      </c>
      <c r="LJ327" s="7" t="s">
        <v>724</v>
      </c>
      <c r="LK327" s="7" t="s">
        <v>724</v>
      </c>
      <c r="LL327" s="7" t="s">
        <v>724</v>
      </c>
      <c r="LM327" s="7" t="s">
        <v>724</v>
      </c>
      <c r="LN327" s="7" t="s">
        <v>724</v>
      </c>
      <c r="LO327" s="7" t="s">
        <v>724</v>
      </c>
      <c r="LP327" s="7" t="s">
        <v>724</v>
      </c>
      <c r="LQ327" s="7" t="s">
        <v>724</v>
      </c>
      <c r="LR327" s="7" t="s">
        <v>724</v>
      </c>
      <c r="LS327" s="7" t="s">
        <v>724</v>
      </c>
      <c r="LT327" s="7" t="s">
        <v>724</v>
      </c>
      <c r="LU327" s="7" t="s">
        <v>724</v>
      </c>
      <c r="LV327" s="7" t="s">
        <v>724</v>
      </c>
      <c r="LW327" s="7" t="s">
        <v>724</v>
      </c>
      <c r="LX327" s="7" t="s">
        <v>724</v>
      </c>
      <c r="LY327" s="7" t="s">
        <v>724</v>
      </c>
      <c r="LZ327" s="7" t="s">
        <v>724</v>
      </c>
      <c r="MA327" s="7" t="s">
        <v>724</v>
      </c>
      <c r="MB327" s="7" t="s">
        <v>724</v>
      </c>
      <c r="MC327" s="7" t="s">
        <v>724</v>
      </c>
      <c r="MD327" s="7" t="s">
        <v>724</v>
      </c>
      <c r="ME327" s="7" t="s">
        <v>724</v>
      </c>
      <c r="MF327" s="7" t="s">
        <v>724</v>
      </c>
      <c r="MG327" s="7" t="s">
        <v>724</v>
      </c>
      <c r="MH327" s="7" t="s">
        <v>724</v>
      </c>
      <c r="MI327" s="7" t="s">
        <v>724</v>
      </c>
      <c r="MJ327" s="7" t="s">
        <v>724</v>
      </c>
      <c r="MK327" s="7" t="s">
        <v>724</v>
      </c>
      <c r="ML327" s="7" t="s">
        <v>724</v>
      </c>
      <c r="MM327" s="7" t="s">
        <v>724</v>
      </c>
      <c r="MN327" s="7" t="s">
        <v>724</v>
      </c>
      <c r="MO327" s="7" t="s">
        <v>724</v>
      </c>
      <c r="MP327" s="7" t="s">
        <v>724</v>
      </c>
      <c r="MQ327" s="7" t="s">
        <v>724</v>
      </c>
      <c r="MR327" s="7" t="s">
        <v>724</v>
      </c>
      <c r="MS327" s="7" t="s">
        <v>724</v>
      </c>
      <c r="MT327" s="7" t="s">
        <v>724</v>
      </c>
      <c r="MU327" s="7" t="s">
        <v>724</v>
      </c>
      <c r="MV327" s="7" t="s">
        <v>724</v>
      </c>
      <c r="MW327" s="7" t="s">
        <v>724</v>
      </c>
      <c r="MX327" s="7" t="s">
        <v>724</v>
      </c>
      <c r="MY327" s="7" t="s">
        <v>724</v>
      </c>
      <c r="MZ327" s="7" t="s">
        <v>724</v>
      </c>
      <c r="NA327" s="7" t="s">
        <v>724</v>
      </c>
      <c r="NB327" s="7" t="s">
        <v>724</v>
      </c>
      <c r="NC327" s="7" t="s">
        <v>724</v>
      </c>
      <c r="ND327" s="7" t="s">
        <v>724</v>
      </c>
      <c r="NE327" s="7" t="s">
        <v>724</v>
      </c>
      <c r="NF327" s="7" t="s">
        <v>724</v>
      </c>
      <c r="NG327" s="7" t="s">
        <v>724</v>
      </c>
      <c r="NH327" s="7" t="s">
        <v>724</v>
      </c>
      <c r="NI327" s="7" t="s">
        <v>724</v>
      </c>
      <c r="NJ327" s="7" t="s">
        <v>724</v>
      </c>
      <c r="NK327" s="7" t="s">
        <v>724</v>
      </c>
      <c r="NL327" s="7" t="s">
        <v>724</v>
      </c>
      <c r="NM327" s="7" t="s">
        <v>724</v>
      </c>
      <c r="NN327" s="7" t="s">
        <v>724</v>
      </c>
      <c r="NO327" s="7" t="s">
        <v>724</v>
      </c>
      <c r="NP327" s="7" t="s">
        <v>724</v>
      </c>
      <c r="NQ327" s="7" t="s">
        <v>724</v>
      </c>
      <c r="NR327" s="7" t="s">
        <v>724</v>
      </c>
      <c r="NS327" s="7" t="s">
        <v>724</v>
      </c>
      <c r="NT327" s="7" t="s">
        <v>724</v>
      </c>
      <c r="NU327" s="7" t="s">
        <v>724</v>
      </c>
      <c r="NV327" s="7" t="s">
        <v>724</v>
      </c>
      <c r="NW327" s="7" t="s">
        <v>724</v>
      </c>
      <c r="NX327" s="7" t="s">
        <v>724</v>
      </c>
      <c r="NY327" s="7" t="s">
        <v>724</v>
      </c>
      <c r="NZ327" s="7" t="s">
        <v>724</v>
      </c>
      <c r="OA327" s="7" t="s">
        <v>724</v>
      </c>
      <c r="OB327" s="7" t="s">
        <v>724</v>
      </c>
      <c r="OC327" s="7" t="s">
        <v>724</v>
      </c>
      <c r="OD327" s="7" t="s">
        <v>724</v>
      </c>
      <c r="OE327" s="7" t="s">
        <v>724</v>
      </c>
      <c r="OF327" s="7" t="s">
        <v>724</v>
      </c>
      <c r="OG327" s="7" t="s">
        <v>724</v>
      </c>
      <c r="OH327" s="7" t="s">
        <v>724</v>
      </c>
      <c r="OI327" s="7" t="s">
        <v>724</v>
      </c>
      <c r="OJ327" s="7" t="s">
        <v>724</v>
      </c>
      <c r="OK327" s="7" t="s">
        <v>724</v>
      </c>
      <c r="OL327" s="7" t="s">
        <v>724</v>
      </c>
      <c r="OM327" s="7" t="s">
        <v>724</v>
      </c>
      <c r="ON327" s="7" t="s">
        <v>724</v>
      </c>
      <c r="OO327" s="7" t="s">
        <v>724</v>
      </c>
      <c r="OP327" s="7" t="s">
        <v>724</v>
      </c>
      <c r="OQ327" s="7" t="s">
        <v>724</v>
      </c>
      <c r="OR327" s="7" t="s">
        <v>724</v>
      </c>
      <c r="OS327" s="7" t="s">
        <v>724</v>
      </c>
      <c r="OT327" s="7" t="s">
        <v>724</v>
      </c>
      <c r="OU327" s="7" t="s">
        <v>724</v>
      </c>
      <c r="OV327" s="7" t="s">
        <v>724</v>
      </c>
      <c r="OW327" s="7" t="s">
        <v>724</v>
      </c>
      <c r="OX327" s="7" t="s">
        <v>724</v>
      </c>
      <c r="OY327" s="7" t="s">
        <v>724</v>
      </c>
      <c r="OZ327" s="7" t="s">
        <v>724</v>
      </c>
      <c r="PA327" s="7" t="s">
        <v>724</v>
      </c>
      <c r="PB327" s="7" t="s">
        <v>724</v>
      </c>
      <c r="PC327" s="7" t="s">
        <v>724</v>
      </c>
      <c r="PD327" s="7" t="s">
        <v>724</v>
      </c>
      <c r="PE327" s="7" t="s">
        <v>724</v>
      </c>
      <c r="PF327" s="7" t="s">
        <v>724</v>
      </c>
      <c r="PG327" s="7" t="s">
        <v>724</v>
      </c>
      <c r="PH327" s="7" t="s">
        <v>724</v>
      </c>
      <c r="PI327" s="7" t="s">
        <v>724</v>
      </c>
      <c r="PJ327" s="7" t="s">
        <v>724</v>
      </c>
      <c r="PK327" s="7" t="s">
        <v>724</v>
      </c>
      <c r="PL327" s="7" t="s">
        <v>724</v>
      </c>
      <c r="PM327" s="7" t="s">
        <v>724</v>
      </c>
      <c r="PN327" s="7" t="s">
        <v>724</v>
      </c>
      <c r="PO327" s="7" t="s">
        <v>724</v>
      </c>
      <c r="PP327" s="7" t="s">
        <v>724</v>
      </c>
      <c r="PQ327" s="7" t="s">
        <v>724</v>
      </c>
      <c r="PR327" s="7" t="s">
        <v>724</v>
      </c>
      <c r="PS327" s="7" t="s">
        <v>724</v>
      </c>
      <c r="PT327" s="7" t="s">
        <v>724</v>
      </c>
      <c r="PU327" s="7" t="s">
        <v>724</v>
      </c>
      <c r="PV327" s="7" t="s">
        <v>724</v>
      </c>
      <c r="PW327" s="7" t="s">
        <v>724</v>
      </c>
      <c r="PX327" s="7" t="s">
        <v>724</v>
      </c>
      <c r="PY327" s="7" t="s">
        <v>724</v>
      </c>
      <c r="PZ327" s="7" t="s">
        <v>724</v>
      </c>
      <c r="QA327" s="7" t="s">
        <v>724</v>
      </c>
      <c r="QB327" s="7" t="s">
        <v>724</v>
      </c>
      <c r="QC327" s="7" t="s">
        <v>724</v>
      </c>
      <c r="QD327" s="7" t="s">
        <v>724</v>
      </c>
      <c r="QE327" s="7" t="s">
        <v>724</v>
      </c>
      <c r="QF327" s="7" t="s">
        <v>724</v>
      </c>
      <c r="QG327" s="7" t="s">
        <v>724</v>
      </c>
      <c r="QH327" s="7" t="s">
        <v>724</v>
      </c>
      <c r="QI327" s="7" t="s">
        <v>724</v>
      </c>
      <c r="QJ327" s="7" t="s">
        <v>724</v>
      </c>
      <c r="QK327" s="7" t="s">
        <v>724</v>
      </c>
      <c r="QL327" s="7" t="s">
        <v>724</v>
      </c>
      <c r="QM327" s="7" t="s">
        <v>724</v>
      </c>
      <c r="QN327" s="7" t="s">
        <v>724</v>
      </c>
      <c r="QO327" s="7" t="s">
        <v>724</v>
      </c>
      <c r="QP327" s="7" t="s">
        <v>724</v>
      </c>
      <c r="QQ327" s="7" t="s">
        <v>724</v>
      </c>
      <c r="QR327" s="7" t="s">
        <v>724</v>
      </c>
      <c r="QS327" s="7" t="s">
        <v>724</v>
      </c>
      <c r="QT327" s="7" t="s">
        <v>724</v>
      </c>
      <c r="QU327" s="7" t="s">
        <v>724</v>
      </c>
      <c r="QV327" s="7" t="s">
        <v>724</v>
      </c>
      <c r="QW327" s="7" t="s">
        <v>724</v>
      </c>
      <c r="QX327" s="7" t="s">
        <v>724</v>
      </c>
      <c r="QY327" s="7" t="s">
        <v>724</v>
      </c>
      <c r="QZ327" s="7" t="s">
        <v>724</v>
      </c>
      <c r="RA327" s="7" t="s">
        <v>724</v>
      </c>
      <c r="RB327" s="7" t="s">
        <v>724</v>
      </c>
      <c r="RC327" s="7" t="s">
        <v>724</v>
      </c>
      <c r="RD327" s="7" t="s">
        <v>724</v>
      </c>
      <c r="RE327" s="7" t="s">
        <v>724</v>
      </c>
      <c r="RF327" s="7" t="s">
        <v>724</v>
      </c>
      <c r="RG327" s="7" t="s">
        <v>724</v>
      </c>
      <c r="RH327" s="7" t="s">
        <v>724</v>
      </c>
      <c r="RI327" s="7" t="s">
        <v>724</v>
      </c>
      <c r="RJ327" s="7" t="s">
        <v>724</v>
      </c>
      <c r="RK327" s="7" t="s">
        <v>724</v>
      </c>
      <c r="RL327" s="7" t="s">
        <v>724</v>
      </c>
      <c r="RM327" s="7" t="s">
        <v>724</v>
      </c>
      <c r="RN327" s="7" t="s">
        <v>724</v>
      </c>
      <c r="RO327" s="7" t="s">
        <v>724</v>
      </c>
      <c r="RP327" s="7" t="s">
        <v>724</v>
      </c>
      <c r="RQ327" s="7" t="s">
        <v>724</v>
      </c>
      <c r="RR327" s="7" t="s">
        <v>724</v>
      </c>
      <c r="RS327" s="7" t="s">
        <v>724</v>
      </c>
      <c r="RT327" s="7" t="s">
        <v>724</v>
      </c>
      <c r="RU327" s="7" t="s">
        <v>724</v>
      </c>
      <c r="RV327" s="7" t="s">
        <v>724</v>
      </c>
      <c r="RW327" s="7" t="s">
        <v>724</v>
      </c>
      <c r="RX327" s="7" t="s">
        <v>724</v>
      </c>
      <c r="RY327" s="7" t="s">
        <v>724</v>
      </c>
      <c r="RZ327" s="7" t="s">
        <v>724</v>
      </c>
      <c r="SA327" s="7" t="s">
        <v>724</v>
      </c>
      <c r="SB327" s="7" t="s">
        <v>724</v>
      </c>
      <c r="SC327" s="7" t="s">
        <v>724</v>
      </c>
      <c r="SD327" s="7" t="s">
        <v>724</v>
      </c>
      <c r="SE327" s="7" t="s">
        <v>724</v>
      </c>
      <c r="SF327" s="7" t="s">
        <v>724</v>
      </c>
      <c r="SG327" s="7" t="s">
        <v>724</v>
      </c>
      <c r="SH327" s="7" t="s">
        <v>724</v>
      </c>
      <c r="SI327" s="7" t="s">
        <v>724</v>
      </c>
      <c r="SJ327" s="7" t="s">
        <v>724</v>
      </c>
      <c r="SK327" s="7" t="s">
        <v>724</v>
      </c>
      <c r="SL327" s="7" t="s">
        <v>724</v>
      </c>
      <c r="SM327" s="7" t="s">
        <v>724</v>
      </c>
      <c r="SN327" s="7" t="s">
        <v>724</v>
      </c>
      <c r="SO327" s="7" t="s">
        <v>724</v>
      </c>
      <c r="SP327" s="7" t="s">
        <v>724</v>
      </c>
      <c r="SQ327" s="7" t="s">
        <v>724</v>
      </c>
      <c r="SR327" s="7" t="s">
        <v>724</v>
      </c>
      <c r="SS327" s="7" t="s">
        <v>724</v>
      </c>
      <c r="ST327" s="7" t="s">
        <v>724</v>
      </c>
      <c r="SU327" s="7" t="s">
        <v>724</v>
      </c>
      <c r="SV327" s="7" t="s">
        <v>724</v>
      </c>
      <c r="SW327" s="7" t="s">
        <v>724</v>
      </c>
      <c r="SX327" s="7" t="s">
        <v>724</v>
      </c>
      <c r="SY327" s="7" t="s">
        <v>724</v>
      </c>
      <c r="SZ327" s="7" t="s">
        <v>724</v>
      </c>
      <c r="TA327" s="7" t="s">
        <v>724</v>
      </c>
      <c r="TB327" s="7" t="s">
        <v>724</v>
      </c>
      <c r="TC327" s="7" t="s">
        <v>724</v>
      </c>
      <c r="TD327" s="7" t="s">
        <v>724</v>
      </c>
      <c r="TE327" s="7" t="s">
        <v>724</v>
      </c>
      <c r="TF327" s="7" t="s">
        <v>724</v>
      </c>
      <c r="TG327" s="7" t="s">
        <v>724</v>
      </c>
      <c r="TH327" s="7" t="s">
        <v>724</v>
      </c>
      <c r="TI327" s="7" t="s">
        <v>724</v>
      </c>
      <c r="TJ327" s="7" t="s">
        <v>724</v>
      </c>
      <c r="TK327" s="7" t="s">
        <v>724</v>
      </c>
      <c r="TL327" s="7" t="s">
        <v>724</v>
      </c>
      <c r="TM327" s="7" t="s">
        <v>724</v>
      </c>
      <c r="TN327" s="7" t="s">
        <v>724</v>
      </c>
      <c r="TO327" s="7" t="s">
        <v>724</v>
      </c>
      <c r="TP327" s="7" t="s">
        <v>724</v>
      </c>
      <c r="TQ327" s="7" t="s">
        <v>724</v>
      </c>
      <c r="TR327" s="7" t="s">
        <v>724</v>
      </c>
      <c r="TS327" s="7" t="s">
        <v>724</v>
      </c>
      <c r="TT327" s="7" t="s">
        <v>724</v>
      </c>
      <c r="TU327" s="7" t="s">
        <v>724</v>
      </c>
      <c r="TV327" s="7" t="s">
        <v>724</v>
      </c>
      <c r="TW327" s="7" t="s">
        <v>724</v>
      </c>
      <c r="TX327" s="7" t="s">
        <v>724</v>
      </c>
      <c r="TY327" s="7" t="s">
        <v>724</v>
      </c>
      <c r="TZ327" s="7" t="s">
        <v>724</v>
      </c>
      <c r="UA327" s="7" t="s">
        <v>724</v>
      </c>
      <c r="UB327" s="7" t="s">
        <v>724</v>
      </c>
      <c r="UC327" s="7" t="s">
        <v>724</v>
      </c>
      <c r="UD327" s="7" t="s">
        <v>724</v>
      </c>
      <c r="UE327" s="7" t="s">
        <v>724</v>
      </c>
      <c r="UF327" s="7" t="s">
        <v>724</v>
      </c>
      <c r="UG327" s="7" t="s">
        <v>724</v>
      </c>
      <c r="UH327" s="7" t="s">
        <v>724</v>
      </c>
      <c r="UI327" s="7" t="s">
        <v>724</v>
      </c>
      <c r="UJ327" s="7" t="s">
        <v>724</v>
      </c>
      <c r="UK327" s="7" t="s">
        <v>724</v>
      </c>
      <c r="UL327" s="7" t="s">
        <v>724</v>
      </c>
      <c r="UM327" s="7" t="s">
        <v>724</v>
      </c>
      <c r="UN327" s="7" t="s">
        <v>724</v>
      </c>
      <c r="UO327" s="7" t="s">
        <v>724</v>
      </c>
      <c r="UP327" s="7" t="s">
        <v>724</v>
      </c>
      <c r="UQ327" s="7" t="s">
        <v>724</v>
      </c>
      <c r="UR327" s="7" t="s">
        <v>724</v>
      </c>
      <c r="US327" s="7" t="s">
        <v>724</v>
      </c>
      <c r="UT327" s="7" t="s">
        <v>724</v>
      </c>
      <c r="UU327" s="7" t="s">
        <v>724</v>
      </c>
      <c r="UV327" s="7" t="s">
        <v>724</v>
      </c>
      <c r="UW327" s="7" t="s">
        <v>724</v>
      </c>
      <c r="UX327" s="7" t="s">
        <v>724</v>
      </c>
      <c r="UY327" s="7" t="s">
        <v>724</v>
      </c>
      <c r="UZ327" s="7" t="s">
        <v>724</v>
      </c>
      <c r="VA327" s="7" t="s">
        <v>724</v>
      </c>
      <c r="VB327" s="7" t="s">
        <v>724</v>
      </c>
      <c r="VC327" s="7" t="s">
        <v>724</v>
      </c>
      <c r="VD327" s="7" t="s">
        <v>724</v>
      </c>
      <c r="VE327" s="7" t="s">
        <v>724</v>
      </c>
      <c r="VF327" s="7" t="s">
        <v>724</v>
      </c>
      <c r="VG327" s="7" t="s">
        <v>724</v>
      </c>
      <c r="VH327" s="7" t="s">
        <v>724</v>
      </c>
      <c r="VI327" s="7" t="s">
        <v>724</v>
      </c>
      <c r="VJ327" s="7" t="s">
        <v>724</v>
      </c>
      <c r="VK327" s="7" t="s">
        <v>724</v>
      </c>
      <c r="VL327" s="7" t="s">
        <v>724</v>
      </c>
      <c r="VM327" s="7" t="s">
        <v>724</v>
      </c>
      <c r="VN327" s="7" t="s">
        <v>724</v>
      </c>
      <c r="VO327" s="7" t="s">
        <v>724</v>
      </c>
      <c r="VP327" s="7" t="s">
        <v>724</v>
      </c>
      <c r="VQ327" s="7" t="s">
        <v>724</v>
      </c>
      <c r="VR327" s="7" t="s">
        <v>724</v>
      </c>
      <c r="VS327" s="7" t="s">
        <v>724</v>
      </c>
      <c r="VT327" s="7" t="s">
        <v>724</v>
      </c>
      <c r="VU327" s="7" t="s">
        <v>724</v>
      </c>
      <c r="VV327" s="7" t="s">
        <v>724</v>
      </c>
      <c r="VW327" s="7" t="s">
        <v>724</v>
      </c>
      <c r="VX327" s="7" t="s">
        <v>724</v>
      </c>
      <c r="VY327" s="7" t="s">
        <v>724</v>
      </c>
      <c r="VZ327" s="7" t="s">
        <v>724</v>
      </c>
      <c r="WA327" s="7" t="s">
        <v>724</v>
      </c>
      <c r="WB327" s="7" t="s">
        <v>724</v>
      </c>
      <c r="WC327" s="7" t="s">
        <v>724</v>
      </c>
      <c r="WD327" s="7" t="s">
        <v>724</v>
      </c>
      <c r="WE327" s="7" t="s">
        <v>724</v>
      </c>
      <c r="WF327" s="7" t="s">
        <v>724</v>
      </c>
      <c r="WG327" s="7" t="s">
        <v>724</v>
      </c>
      <c r="WH327" s="7" t="s">
        <v>724</v>
      </c>
      <c r="WI327" s="7" t="s">
        <v>724</v>
      </c>
      <c r="WJ327" s="7" t="s">
        <v>724</v>
      </c>
      <c r="WK327" s="7" t="s">
        <v>724</v>
      </c>
      <c r="WL327" s="7" t="s">
        <v>724</v>
      </c>
      <c r="WM327" s="7" t="s">
        <v>724</v>
      </c>
      <c r="WN327" s="7" t="s">
        <v>724</v>
      </c>
      <c r="WO327" s="7" t="s">
        <v>724</v>
      </c>
      <c r="WP327" s="7" t="s">
        <v>724</v>
      </c>
      <c r="WQ327" s="7" t="s">
        <v>724</v>
      </c>
      <c r="WR327" s="7" t="s">
        <v>724</v>
      </c>
      <c r="WS327" s="7" t="s">
        <v>724</v>
      </c>
      <c r="WT327" s="7" t="s">
        <v>724</v>
      </c>
      <c r="WU327" s="7" t="s">
        <v>724</v>
      </c>
      <c r="WV327" s="7" t="s">
        <v>724</v>
      </c>
      <c r="WW327" s="7" t="s">
        <v>724</v>
      </c>
      <c r="WX327" s="7" t="s">
        <v>724</v>
      </c>
      <c r="WY327" s="7" t="s">
        <v>724</v>
      </c>
      <c r="WZ327" s="7" t="s">
        <v>724</v>
      </c>
      <c r="XA327" s="7" t="s">
        <v>724</v>
      </c>
      <c r="XB327" s="7" t="s">
        <v>724</v>
      </c>
      <c r="XC327" s="7" t="s">
        <v>724</v>
      </c>
      <c r="XD327" s="7" t="s">
        <v>724</v>
      </c>
      <c r="XE327" s="7" t="s">
        <v>724</v>
      </c>
      <c r="XF327" s="7" t="s">
        <v>724</v>
      </c>
      <c r="XG327" s="7" t="s">
        <v>724</v>
      </c>
      <c r="XH327" s="7" t="s">
        <v>724</v>
      </c>
      <c r="XI327" s="7" t="s">
        <v>724</v>
      </c>
      <c r="XJ327" s="7" t="s">
        <v>724</v>
      </c>
      <c r="XK327" s="7" t="s">
        <v>724</v>
      </c>
      <c r="XL327" s="7" t="s">
        <v>724</v>
      </c>
      <c r="XM327" s="7" t="s">
        <v>724</v>
      </c>
      <c r="XN327" s="7" t="s">
        <v>724</v>
      </c>
      <c r="XO327" s="7" t="s">
        <v>724</v>
      </c>
      <c r="XP327" s="7" t="s">
        <v>724</v>
      </c>
      <c r="XQ327" s="7" t="s">
        <v>724</v>
      </c>
      <c r="XR327" s="7" t="s">
        <v>724</v>
      </c>
      <c r="XS327" s="7" t="s">
        <v>724</v>
      </c>
      <c r="XT327" s="7" t="s">
        <v>724</v>
      </c>
      <c r="XU327" s="7" t="s">
        <v>724</v>
      </c>
      <c r="XV327" s="7" t="s">
        <v>724</v>
      </c>
      <c r="XW327" s="7" t="s">
        <v>724</v>
      </c>
      <c r="XX327" s="7" t="s">
        <v>724</v>
      </c>
      <c r="XY327" s="7" t="s">
        <v>724</v>
      </c>
      <c r="XZ327" s="7" t="s">
        <v>724</v>
      </c>
      <c r="YA327" s="7" t="s">
        <v>724</v>
      </c>
      <c r="YB327" s="7" t="s">
        <v>724</v>
      </c>
      <c r="YC327" s="7" t="s">
        <v>724</v>
      </c>
      <c r="YD327" s="7" t="s">
        <v>724</v>
      </c>
      <c r="YE327" s="7" t="s">
        <v>724</v>
      </c>
      <c r="YF327" s="7" t="s">
        <v>724</v>
      </c>
      <c r="YG327" s="7" t="s">
        <v>724</v>
      </c>
      <c r="YH327" s="7" t="s">
        <v>724</v>
      </c>
      <c r="YI327" s="7" t="s">
        <v>724</v>
      </c>
      <c r="YJ327" s="7" t="s">
        <v>724</v>
      </c>
      <c r="YK327" s="7" t="s">
        <v>724</v>
      </c>
      <c r="YL327" s="7" t="s">
        <v>724</v>
      </c>
      <c r="YM327" s="7" t="s">
        <v>724</v>
      </c>
      <c r="YN327" s="7" t="s">
        <v>724</v>
      </c>
      <c r="YO327" s="7" t="s">
        <v>724</v>
      </c>
      <c r="YP327" s="7" t="s">
        <v>724</v>
      </c>
      <c r="YQ327" s="7" t="s">
        <v>724</v>
      </c>
      <c r="YR327" s="7" t="s">
        <v>724</v>
      </c>
      <c r="YS327" s="7" t="s">
        <v>724</v>
      </c>
      <c r="YT327" s="7" t="s">
        <v>724</v>
      </c>
      <c r="YU327" s="7" t="s">
        <v>724</v>
      </c>
      <c r="YV327" s="7" t="s">
        <v>724</v>
      </c>
      <c r="YW327" s="7" t="s">
        <v>724</v>
      </c>
      <c r="YX327" s="7" t="s">
        <v>724</v>
      </c>
      <c r="YY327" s="7" t="s">
        <v>724</v>
      </c>
      <c r="YZ327" s="7" t="s">
        <v>724</v>
      </c>
      <c r="ZA327" s="7" t="s">
        <v>724</v>
      </c>
      <c r="ZB327" s="7" t="s">
        <v>724</v>
      </c>
      <c r="ZC327" s="7" t="s">
        <v>724</v>
      </c>
      <c r="ZD327" s="7" t="s">
        <v>724</v>
      </c>
      <c r="ZE327" s="7" t="s">
        <v>724</v>
      </c>
      <c r="ZF327" s="7" t="s">
        <v>724</v>
      </c>
      <c r="ZG327" s="7" t="s">
        <v>724</v>
      </c>
      <c r="ZH327" s="7" t="s">
        <v>724</v>
      </c>
      <c r="ZI327" s="7" t="s">
        <v>724</v>
      </c>
      <c r="ZJ327" s="7" t="s">
        <v>724</v>
      </c>
      <c r="ZK327" s="7" t="s">
        <v>724</v>
      </c>
      <c r="ZL327" s="7" t="s">
        <v>724</v>
      </c>
      <c r="ZM327" s="7" t="s">
        <v>724</v>
      </c>
      <c r="ZN327" s="7" t="s">
        <v>724</v>
      </c>
      <c r="ZO327" s="7" t="s">
        <v>724</v>
      </c>
      <c r="ZP327" s="7" t="s">
        <v>724</v>
      </c>
      <c r="ZQ327" s="7" t="s">
        <v>724</v>
      </c>
      <c r="ZR327" s="7" t="s">
        <v>724</v>
      </c>
      <c r="ZS327" s="7" t="s">
        <v>724</v>
      </c>
      <c r="ZT327" s="7" t="s">
        <v>724</v>
      </c>
      <c r="ZU327" s="7" t="s">
        <v>724</v>
      </c>
      <c r="ZV327" s="7" t="s">
        <v>724</v>
      </c>
      <c r="ZW327" s="7" t="s">
        <v>724</v>
      </c>
      <c r="ZX327" s="7" t="s">
        <v>724</v>
      </c>
      <c r="ZY327" s="7" t="s">
        <v>724</v>
      </c>
      <c r="ZZ327" s="7" t="s">
        <v>724</v>
      </c>
      <c r="AAA327" s="7" t="s">
        <v>724</v>
      </c>
      <c r="AAB327" s="7" t="s">
        <v>724</v>
      </c>
      <c r="AAC327" s="7" t="s">
        <v>724</v>
      </c>
      <c r="AAD327" s="7" t="s">
        <v>724</v>
      </c>
      <c r="AAE327" s="7" t="s">
        <v>724</v>
      </c>
      <c r="AAF327" s="7" t="s">
        <v>724</v>
      </c>
      <c r="AAG327" s="7" t="s">
        <v>724</v>
      </c>
      <c r="AAH327" s="7" t="s">
        <v>724</v>
      </c>
      <c r="AAI327" s="7" t="s">
        <v>724</v>
      </c>
      <c r="AAJ327" s="7" t="s">
        <v>724</v>
      </c>
      <c r="AAK327" s="7" t="s">
        <v>724</v>
      </c>
      <c r="AAL327" s="7" t="s">
        <v>724</v>
      </c>
      <c r="AAM327" s="7" t="s">
        <v>724</v>
      </c>
      <c r="AAN327" s="7" t="s">
        <v>724</v>
      </c>
      <c r="AAO327" s="7" t="s">
        <v>724</v>
      </c>
      <c r="AAP327" s="7" t="s">
        <v>724</v>
      </c>
      <c r="AAQ327" s="7" t="s">
        <v>724</v>
      </c>
      <c r="AAR327" s="7" t="s">
        <v>724</v>
      </c>
      <c r="AAS327" s="7" t="s">
        <v>724</v>
      </c>
      <c r="AAT327" s="7" t="s">
        <v>724</v>
      </c>
      <c r="AAU327" s="7" t="s">
        <v>724</v>
      </c>
      <c r="AAV327" s="7" t="s">
        <v>724</v>
      </c>
      <c r="AAW327" s="7" t="s">
        <v>724</v>
      </c>
      <c r="AAX327" s="7" t="s">
        <v>724</v>
      </c>
      <c r="AAY327" s="7" t="s">
        <v>724</v>
      </c>
      <c r="AAZ327" s="7" t="s">
        <v>724</v>
      </c>
      <c r="ABA327" s="7" t="s">
        <v>724</v>
      </c>
      <c r="ABB327" s="7" t="s">
        <v>724</v>
      </c>
      <c r="ABC327" s="7" t="s">
        <v>724</v>
      </c>
      <c r="ABD327" s="7" t="s">
        <v>724</v>
      </c>
      <c r="ABE327" s="7" t="s">
        <v>724</v>
      </c>
      <c r="ABF327" s="7" t="s">
        <v>724</v>
      </c>
      <c r="ABG327" s="7" t="s">
        <v>724</v>
      </c>
      <c r="ABH327" s="7" t="s">
        <v>724</v>
      </c>
      <c r="ABI327" s="7" t="s">
        <v>724</v>
      </c>
      <c r="ABJ327" s="7" t="s">
        <v>724</v>
      </c>
      <c r="ABK327" s="7" t="s">
        <v>724</v>
      </c>
      <c r="ABL327" s="7" t="s">
        <v>724</v>
      </c>
      <c r="ABM327" s="7" t="s">
        <v>724</v>
      </c>
      <c r="ABN327" s="7" t="s">
        <v>724</v>
      </c>
      <c r="ABO327" s="7" t="s">
        <v>724</v>
      </c>
      <c r="ABP327" s="7" t="s">
        <v>724</v>
      </c>
      <c r="ABQ327" s="7" t="s">
        <v>724</v>
      </c>
      <c r="ABR327" s="7" t="s">
        <v>724</v>
      </c>
      <c r="ABS327" s="7" t="s">
        <v>724</v>
      </c>
      <c r="ABT327" s="7" t="s">
        <v>724</v>
      </c>
      <c r="ABU327" s="7" t="s">
        <v>724</v>
      </c>
      <c r="ABV327" s="7" t="s">
        <v>724</v>
      </c>
      <c r="ABW327" s="7" t="s">
        <v>724</v>
      </c>
      <c r="ABX327" s="7" t="s">
        <v>724</v>
      </c>
      <c r="ABY327" s="7" t="s">
        <v>724</v>
      </c>
      <c r="ABZ327" s="7" t="s">
        <v>724</v>
      </c>
      <c r="ACA327" s="7" t="s">
        <v>724</v>
      </c>
      <c r="ACB327" s="7" t="s">
        <v>724</v>
      </c>
      <c r="ACC327" s="7" t="s">
        <v>724</v>
      </c>
      <c r="ACD327" s="7" t="s">
        <v>724</v>
      </c>
      <c r="ACE327" s="7" t="s">
        <v>724</v>
      </c>
      <c r="ACF327" s="7" t="s">
        <v>724</v>
      </c>
      <c r="ACG327" s="7" t="s">
        <v>724</v>
      </c>
      <c r="ACH327" s="7" t="s">
        <v>724</v>
      </c>
      <c r="ACI327" s="7" t="s">
        <v>724</v>
      </c>
      <c r="ACJ327" s="7" t="s">
        <v>724</v>
      </c>
      <c r="ACK327" s="7" t="s">
        <v>724</v>
      </c>
      <c r="ACL327" s="7" t="s">
        <v>724</v>
      </c>
      <c r="ACM327" s="7" t="s">
        <v>724</v>
      </c>
      <c r="ACN327" s="7" t="s">
        <v>724</v>
      </c>
      <c r="ACO327" s="7" t="s">
        <v>724</v>
      </c>
      <c r="ACP327" s="7" t="s">
        <v>724</v>
      </c>
      <c r="ACQ327" s="7" t="s">
        <v>724</v>
      </c>
      <c r="ACR327" s="7" t="s">
        <v>724</v>
      </c>
      <c r="ACS327" s="7" t="s">
        <v>724</v>
      </c>
      <c r="ACT327" s="7" t="s">
        <v>724</v>
      </c>
      <c r="ACU327" s="7" t="s">
        <v>724</v>
      </c>
      <c r="ACV327" s="7" t="s">
        <v>724</v>
      </c>
      <c r="ACW327" s="7" t="s">
        <v>724</v>
      </c>
      <c r="ACX327" s="7" t="s">
        <v>724</v>
      </c>
      <c r="ACY327" s="7" t="s">
        <v>724</v>
      </c>
      <c r="ACZ327" s="7" t="s">
        <v>724</v>
      </c>
      <c r="ADA327" s="7" t="s">
        <v>724</v>
      </c>
      <c r="ADB327" s="7" t="s">
        <v>724</v>
      </c>
      <c r="ADC327" s="7" t="s">
        <v>724</v>
      </c>
      <c r="ADD327" s="7" t="s">
        <v>724</v>
      </c>
      <c r="ADE327" s="7" t="s">
        <v>724</v>
      </c>
      <c r="ADF327" s="7" t="s">
        <v>724</v>
      </c>
      <c r="ADG327" s="7" t="s">
        <v>724</v>
      </c>
      <c r="ADH327" s="7" t="s">
        <v>724</v>
      </c>
      <c r="ADI327" s="7" t="s">
        <v>724</v>
      </c>
      <c r="ADJ327" s="7" t="s">
        <v>724</v>
      </c>
      <c r="ADK327" s="7" t="s">
        <v>724</v>
      </c>
      <c r="ADL327" s="7" t="s">
        <v>724</v>
      </c>
      <c r="ADM327" s="7" t="s">
        <v>724</v>
      </c>
      <c r="ADN327" s="7" t="s">
        <v>724</v>
      </c>
      <c r="ADO327" s="7" t="s">
        <v>724</v>
      </c>
      <c r="ADP327" s="7" t="s">
        <v>724</v>
      </c>
      <c r="ADQ327" s="7" t="s">
        <v>724</v>
      </c>
      <c r="ADR327" s="7" t="s">
        <v>724</v>
      </c>
      <c r="ADS327" s="7" t="s">
        <v>724</v>
      </c>
      <c r="ADT327" s="7" t="s">
        <v>724</v>
      </c>
      <c r="ADU327" s="7" t="s">
        <v>724</v>
      </c>
      <c r="ADV327" s="7" t="s">
        <v>724</v>
      </c>
      <c r="ADW327" s="7" t="s">
        <v>724</v>
      </c>
      <c r="ADX327" s="7" t="s">
        <v>724</v>
      </c>
      <c r="ADY327" s="7" t="s">
        <v>724</v>
      </c>
      <c r="ADZ327" s="7" t="s">
        <v>724</v>
      </c>
      <c r="AEA327" s="7" t="s">
        <v>724</v>
      </c>
      <c r="AEB327" s="7" t="s">
        <v>724</v>
      </c>
      <c r="AEC327" s="7" t="s">
        <v>724</v>
      </c>
      <c r="AED327" s="7" t="s">
        <v>724</v>
      </c>
      <c r="AEE327" s="7" t="s">
        <v>724</v>
      </c>
      <c r="AEF327" s="7" t="s">
        <v>724</v>
      </c>
      <c r="AEG327" s="7" t="s">
        <v>724</v>
      </c>
      <c r="AEH327" s="7" t="s">
        <v>724</v>
      </c>
      <c r="AEI327" s="7" t="s">
        <v>724</v>
      </c>
      <c r="AEJ327" s="7" t="s">
        <v>724</v>
      </c>
      <c r="AEK327" s="7" t="s">
        <v>724</v>
      </c>
      <c r="AEL327" s="7" t="s">
        <v>724</v>
      </c>
      <c r="AEM327" s="7" t="s">
        <v>724</v>
      </c>
      <c r="AEN327" s="7" t="s">
        <v>724</v>
      </c>
      <c r="AEO327" s="7" t="s">
        <v>724</v>
      </c>
      <c r="AEP327" s="7" t="s">
        <v>724</v>
      </c>
      <c r="AEQ327" s="7" t="s">
        <v>724</v>
      </c>
      <c r="AER327" s="7" t="s">
        <v>724</v>
      </c>
      <c r="AES327" s="7" t="s">
        <v>724</v>
      </c>
      <c r="AET327" s="7" t="s">
        <v>724</v>
      </c>
      <c r="AEU327" s="7" t="s">
        <v>724</v>
      </c>
      <c r="AEV327" s="7" t="s">
        <v>724</v>
      </c>
      <c r="AEW327" s="7" t="s">
        <v>724</v>
      </c>
      <c r="AEX327" s="7" t="s">
        <v>724</v>
      </c>
      <c r="AEY327" s="7" t="s">
        <v>724</v>
      </c>
      <c r="AEZ327" s="7" t="s">
        <v>724</v>
      </c>
      <c r="AFA327" s="7" t="s">
        <v>724</v>
      </c>
      <c r="AFB327" s="7" t="s">
        <v>724</v>
      </c>
      <c r="AFC327" s="7" t="s">
        <v>724</v>
      </c>
      <c r="AFD327" s="7" t="s">
        <v>724</v>
      </c>
      <c r="AFE327" s="7" t="s">
        <v>724</v>
      </c>
      <c r="AFF327" s="7" t="s">
        <v>724</v>
      </c>
      <c r="AFG327" s="7" t="s">
        <v>724</v>
      </c>
      <c r="AFH327" s="7" t="s">
        <v>724</v>
      </c>
      <c r="AFI327" s="7" t="s">
        <v>724</v>
      </c>
      <c r="AFJ327" s="7" t="s">
        <v>724</v>
      </c>
      <c r="AFK327" s="7" t="s">
        <v>724</v>
      </c>
      <c r="AFL327" s="7" t="s">
        <v>724</v>
      </c>
      <c r="AFM327" s="7" t="s">
        <v>724</v>
      </c>
      <c r="AFN327" s="7" t="s">
        <v>724</v>
      </c>
      <c r="AFO327" s="7" t="s">
        <v>724</v>
      </c>
      <c r="AFP327" s="7" t="s">
        <v>724</v>
      </c>
      <c r="AFQ327" s="7" t="s">
        <v>724</v>
      </c>
      <c r="AFR327" s="7" t="s">
        <v>724</v>
      </c>
      <c r="AFS327" s="7" t="s">
        <v>724</v>
      </c>
      <c r="AFT327" s="7" t="s">
        <v>724</v>
      </c>
      <c r="AFU327" s="7" t="s">
        <v>724</v>
      </c>
      <c r="AFV327" s="7" t="s">
        <v>724</v>
      </c>
      <c r="AFW327" s="7" t="s">
        <v>724</v>
      </c>
      <c r="AFX327" s="7" t="s">
        <v>724</v>
      </c>
      <c r="AFY327" s="7" t="s">
        <v>724</v>
      </c>
      <c r="AFZ327" s="7" t="s">
        <v>724</v>
      </c>
      <c r="AGA327" s="7" t="s">
        <v>724</v>
      </c>
      <c r="AGB327" s="7" t="s">
        <v>724</v>
      </c>
      <c r="AGC327" s="7" t="s">
        <v>724</v>
      </c>
      <c r="AGD327" s="7" t="s">
        <v>724</v>
      </c>
      <c r="AGE327" s="7" t="s">
        <v>724</v>
      </c>
      <c r="AGF327" s="7" t="s">
        <v>724</v>
      </c>
      <c r="AGG327" s="7" t="s">
        <v>724</v>
      </c>
      <c r="AGH327" s="7" t="s">
        <v>724</v>
      </c>
      <c r="AGI327" s="7" t="s">
        <v>724</v>
      </c>
      <c r="AGJ327" s="7" t="s">
        <v>724</v>
      </c>
      <c r="AGK327" s="7" t="s">
        <v>724</v>
      </c>
      <c r="AGL327" s="7" t="s">
        <v>724</v>
      </c>
      <c r="AGM327" s="7" t="s">
        <v>724</v>
      </c>
      <c r="AGN327" s="7" t="s">
        <v>724</v>
      </c>
      <c r="AGO327" s="7" t="s">
        <v>724</v>
      </c>
      <c r="AGP327" s="7" t="s">
        <v>724</v>
      </c>
      <c r="AGQ327" s="7" t="s">
        <v>724</v>
      </c>
      <c r="AGR327" s="7" t="s">
        <v>724</v>
      </c>
      <c r="AGS327" s="7" t="s">
        <v>724</v>
      </c>
      <c r="AGT327" s="7" t="s">
        <v>724</v>
      </c>
      <c r="AGU327" s="7" t="s">
        <v>724</v>
      </c>
      <c r="AGV327" s="7" t="s">
        <v>724</v>
      </c>
      <c r="AGW327" s="7" t="s">
        <v>724</v>
      </c>
      <c r="AGX327" s="7" t="s">
        <v>724</v>
      </c>
      <c r="AGY327" s="7" t="s">
        <v>724</v>
      </c>
      <c r="AGZ327" s="7" t="s">
        <v>724</v>
      </c>
      <c r="AHA327" s="7" t="s">
        <v>724</v>
      </c>
      <c r="AHB327" s="7" t="s">
        <v>724</v>
      </c>
      <c r="AHC327" s="7" t="s">
        <v>724</v>
      </c>
      <c r="AHD327" s="7" t="s">
        <v>724</v>
      </c>
      <c r="AHE327" s="7" t="s">
        <v>724</v>
      </c>
      <c r="AHF327" s="7" t="s">
        <v>724</v>
      </c>
      <c r="AHG327" s="7" t="s">
        <v>724</v>
      </c>
      <c r="AHH327" s="7" t="s">
        <v>724</v>
      </c>
      <c r="AHI327" s="7" t="s">
        <v>724</v>
      </c>
      <c r="AHJ327" s="7" t="s">
        <v>724</v>
      </c>
      <c r="AHK327" s="7" t="s">
        <v>724</v>
      </c>
      <c r="AHL327" s="7" t="s">
        <v>724</v>
      </c>
      <c r="AHM327" s="7" t="s">
        <v>724</v>
      </c>
      <c r="AHN327" s="7" t="s">
        <v>724</v>
      </c>
      <c r="AHO327" s="7" t="s">
        <v>724</v>
      </c>
      <c r="AHP327" s="7" t="s">
        <v>724</v>
      </c>
      <c r="AHQ327" s="7" t="s">
        <v>724</v>
      </c>
      <c r="AHR327" s="7" t="s">
        <v>724</v>
      </c>
      <c r="AHS327" s="7" t="s">
        <v>724</v>
      </c>
      <c r="AHT327" s="7" t="s">
        <v>724</v>
      </c>
      <c r="AHU327" s="7" t="s">
        <v>724</v>
      </c>
      <c r="AHV327" s="7" t="s">
        <v>724</v>
      </c>
      <c r="AHW327" s="7" t="s">
        <v>724</v>
      </c>
      <c r="AHX327" s="7" t="s">
        <v>724</v>
      </c>
      <c r="AHY327" s="7" t="s">
        <v>724</v>
      </c>
      <c r="AHZ327" s="7" t="s">
        <v>724</v>
      </c>
      <c r="AIA327" s="7" t="s">
        <v>724</v>
      </c>
      <c r="AIB327" s="7" t="s">
        <v>724</v>
      </c>
      <c r="AIC327" s="7" t="s">
        <v>724</v>
      </c>
      <c r="AID327" s="7" t="s">
        <v>724</v>
      </c>
      <c r="AIE327" s="7" t="s">
        <v>724</v>
      </c>
      <c r="AIF327" s="7" t="s">
        <v>724</v>
      </c>
      <c r="AIG327" s="7" t="s">
        <v>724</v>
      </c>
      <c r="AIH327" s="7" t="s">
        <v>724</v>
      </c>
      <c r="AII327" s="7" t="s">
        <v>724</v>
      </c>
      <c r="AIJ327" s="7" t="s">
        <v>724</v>
      </c>
      <c r="AIK327" s="7" t="s">
        <v>724</v>
      </c>
      <c r="AIL327" s="7" t="s">
        <v>724</v>
      </c>
      <c r="AIM327" s="7" t="s">
        <v>724</v>
      </c>
      <c r="AIN327" s="7" t="s">
        <v>724</v>
      </c>
      <c r="AIO327" s="7" t="s">
        <v>724</v>
      </c>
      <c r="AIP327" s="7" t="s">
        <v>724</v>
      </c>
      <c r="AIQ327" s="7" t="s">
        <v>724</v>
      </c>
      <c r="AIR327" s="7" t="s">
        <v>724</v>
      </c>
      <c r="AIS327" s="7" t="s">
        <v>724</v>
      </c>
      <c r="AIT327" s="7" t="s">
        <v>724</v>
      </c>
      <c r="AIU327" s="7" t="s">
        <v>724</v>
      </c>
      <c r="AIV327" s="7" t="s">
        <v>724</v>
      </c>
      <c r="AIW327" s="7" t="s">
        <v>724</v>
      </c>
      <c r="AIX327" s="7" t="s">
        <v>724</v>
      </c>
      <c r="AIY327" s="7" t="s">
        <v>724</v>
      </c>
      <c r="AIZ327" s="7" t="s">
        <v>724</v>
      </c>
      <c r="AJA327" s="7" t="s">
        <v>724</v>
      </c>
      <c r="AJB327" s="7" t="s">
        <v>724</v>
      </c>
      <c r="AJC327" s="7" t="s">
        <v>724</v>
      </c>
      <c r="AJD327" s="7" t="s">
        <v>724</v>
      </c>
      <c r="AJE327" s="7" t="s">
        <v>724</v>
      </c>
      <c r="AJF327" s="7" t="s">
        <v>724</v>
      </c>
      <c r="AJG327" s="7" t="s">
        <v>724</v>
      </c>
      <c r="AJH327" s="7" t="s">
        <v>724</v>
      </c>
      <c r="AJI327" s="7" t="s">
        <v>724</v>
      </c>
      <c r="AJJ327" s="7" t="s">
        <v>724</v>
      </c>
      <c r="AJK327" s="7" t="s">
        <v>724</v>
      </c>
      <c r="AJL327" s="7" t="s">
        <v>724</v>
      </c>
      <c r="AJM327" s="7" t="s">
        <v>724</v>
      </c>
      <c r="AJN327" s="7" t="s">
        <v>724</v>
      </c>
      <c r="AJO327" s="7" t="s">
        <v>724</v>
      </c>
      <c r="AJP327" s="7" t="s">
        <v>724</v>
      </c>
      <c r="AJQ327" s="7" t="s">
        <v>724</v>
      </c>
      <c r="AJR327" s="7" t="s">
        <v>724</v>
      </c>
      <c r="AJS327" s="7" t="s">
        <v>724</v>
      </c>
      <c r="AJT327" s="7" t="s">
        <v>724</v>
      </c>
      <c r="AJU327" s="7" t="s">
        <v>724</v>
      </c>
      <c r="AJV327" s="7" t="s">
        <v>724</v>
      </c>
      <c r="AJW327" s="7" t="s">
        <v>724</v>
      </c>
      <c r="AJX327" s="7" t="s">
        <v>724</v>
      </c>
      <c r="AJY327" s="7" t="s">
        <v>724</v>
      </c>
      <c r="AJZ327" s="7" t="s">
        <v>724</v>
      </c>
      <c r="AKA327" s="7" t="s">
        <v>724</v>
      </c>
      <c r="AKB327" s="7" t="s">
        <v>724</v>
      </c>
      <c r="AKC327" s="7" t="s">
        <v>724</v>
      </c>
      <c r="AKD327" s="7" t="s">
        <v>724</v>
      </c>
      <c r="AKE327" s="7" t="s">
        <v>724</v>
      </c>
      <c r="AKF327" s="7" t="s">
        <v>724</v>
      </c>
      <c r="AKG327" s="7" t="s">
        <v>724</v>
      </c>
      <c r="AKH327" s="7" t="s">
        <v>724</v>
      </c>
      <c r="AKI327" s="7" t="s">
        <v>724</v>
      </c>
      <c r="AKJ327" s="7" t="s">
        <v>724</v>
      </c>
      <c r="AKK327" s="7" t="s">
        <v>724</v>
      </c>
      <c r="AKL327" s="7" t="s">
        <v>724</v>
      </c>
      <c r="AKM327" s="7" t="s">
        <v>724</v>
      </c>
      <c r="AKN327" s="7" t="s">
        <v>724</v>
      </c>
      <c r="AKO327" s="7" t="s">
        <v>724</v>
      </c>
      <c r="AKP327" s="7" t="s">
        <v>724</v>
      </c>
      <c r="AKQ327" s="7" t="s">
        <v>724</v>
      </c>
      <c r="AKR327" s="7" t="s">
        <v>724</v>
      </c>
      <c r="AKS327" s="7" t="s">
        <v>724</v>
      </c>
      <c r="AKT327" s="7" t="s">
        <v>724</v>
      </c>
      <c r="AKU327" s="7" t="s">
        <v>724</v>
      </c>
      <c r="AKV327" s="7" t="s">
        <v>724</v>
      </c>
      <c r="AKW327" s="7" t="s">
        <v>724</v>
      </c>
      <c r="AKX327" s="7" t="s">
        <v>724</v>
      </c>
      <c r="AKY327" s="7" t="s">
        <v>724</v>
      </c>
      <c r="AKZ327" s="7" t="s">
        <v>724</v>
      </c>
      <c r="ALA327" s="7" t="s">
        <v>724</v>
      </c>
      <c r="ALB327" s="7" t="s">
        <v>724</v>
      </c>
      <c r="ALC327" s="7" t="s">
        <v>724</v>
      </c>
      <c r="ALD327" s="7" t="s">
        <v>724</v>
      </c>
      <c r="ALE327" s="7" t="s">
        <v>724</v>
      </c>
      <c r="ALF327" s="7" t="s">
        <v>724</v>
      </c>
      <c r="ALG327" s="7" t="s">
        <v>724</v>
      </c>
      <c r="ALH327" s="7" t="s">
        <v>724</v>
      </c>
      <c r="ALI327" s="7" t="s">
        <v>724</v>
      </c>
      <c r="ALJ327" s="7" t="s">
        <v>724</v>
      </c>
      <c r="ALK327" s="7" t="s">
        <v>724</v>
      </c>
      <c r="ALL327" s="7" t="s">
        <v>724</v>
      </c>
      <c r="ALM327" s="7" t="s">
        <v>724</v>
      </c>
      <c r="ALN327" s="7" t="s">
        <v>724</v>
      </c>
      <c r="ALO327" s="7" t="s">
        <v>724</v>
      </c>
      <c r="ALP327" s="7" t="s">
        <v>724</v>
      </c>
      <c r="ALQ327" s="7" t="s">
        <v>724</v>
      </c>
      <c r="ALR327" s="7" t="s">
        <v>724</v>
      </c>
      <c r="ALS327" s="7" t="s">
        <v>724</v>
      </c>
      <c r="ALT327" s="7" t="s">
        <v>724</v>
      </c>
      <c r="ALU327" s="7" t="s">
        <v>724</v>
      </c>
      <c r="ALV327" s="7" t="s">
        <v>724</v>
      </c>
      <c r="ALW327" s="7" t="s">
        <v>724</v>
      </c>
      <c r="ALX327" s="7" t="s">
        <v>724</v>
      </c>
      <c r="ALY327" s="7" t="s">
        <v>724</v>
      </c>
      <c r="ALZ327" s="7" t="s">
        <v>724</v>
      </c>
      <c r="AMA327" s="7" t="s">
        <v>724</v>
      </c>
      <c r="AMB327" s="7" t="s">
        <v>724</v>
      </c>
      <c r="AMC327" s="7" t="s">
        <v>724</v>
      </c>
      <c r="AMD327" s="7" t="s">
        <v>724</v>
      </c>
      <c r="AME327" s="7" t="s">
        <v>724</v>
      </c>
      <c r="AMF327" s="7" t="s">
        <v>724</v>
      </c>
      <c r="AMG327" s="7" t="s">
        <v>724</v>
      </c>
      <c r="AMH327" s="7" t="s">
        <v>724</v>
      </c>
      <c r="AMI327" s="7" t="s">
        <v>724</v>
      </c>
      <c r="AMJ327" s="7" t="s">
        <v>724</v>
      </c>
      <c r="AMK327" s="7" t="s">
        <v>724</v>
      </c>
      <c r="AML327" s="7" t="s">
        <v>724</v>
      </c>
      <c r="AMM327" s="7" t="s">
        <v>724</v>
      </c>
      <c r="AMN327" s="7" t="s">
        <v>724</v>
      </c>
      <c r="AMO327" s="7" t="s">
        <v>724</v>
      </c>
      <c r="AMP327" s="7" t="s">
        <v>724</v>
      </c>
      <c r="AMQ327" s="7" t="s">
        <v>724</v>
      </c>
      <c r="AMR327" s="7" t="s">
        <v>724</v>
      </c>
      <c r="AMS327" s="7" t="s">
        <v>724</v>
      </c>
      <c r="AMT327" s="7" t="s">
        <v>724</v>
      </c>
      <c r="AMU327" s="7" t="s">
        <v>724</v>
      </c>
      <c r="AMV327" s="7" t="s">
        <v>724</v>
      </c>
      <c r="AMW327" s="7" t="s">
        <v>724</v>
      </c>
      <c r="AMX327" s="7" t="s">
        <v>724</v>
      </c>
      <c r="AMY327" s="7" t="s">
        <v>724</v>
      </c>
      <c r="AMZ327" s="7" t="s">
        <v>724</v>
      </c>
      <c r="ANA327" s="7" t="s">
        <v>724</v>
      </c>
      <c r="ANB327" s="7" t="s">
        <v>724</v>
      </c>
      <c r="ANC327" s="7" t="s">
        <v>724</v>
      </c>
      <c r="AND327" s="7" t="s">
        <v>724</v>
      </c>
      <c r="ANE327" s="7" t="s">
        <v>724</v>
      </c>
      <c r="ANF327" s="7" t="s">
        <v>724</v>
      </c>
      <c r="ANG327" s="7" t="s">
        <v>724</v>
      </c>
      <c r="ANH327" s="7" t="s">
        <v>724</v>
      </c>
      <c r="ANI327" s="7" t="s">
        <v>724</v>
      </c>
      <c r="ANJ327" s="7" t="s">
        <v>724</v>
      </c>
      <c r="ANK327" s="7" t="s">
        <v>724</v>
      </c>
      <c r="ANL327" s="7" t="s">
        <v>724</v>
      </c>
      <c r="ANM327" s="7" t="s">
        <v>724</v>
      </c>
      <c r="ANN327" s="7" t="s">
        <v>724</v>
      </c>
      <c r="ANO327" s="7" t="s">
        <v>724</v>
      </c>
      <c r="ANP327" s="7" t="s">
        <v>724</v>
      </c>
      <c r="ANQ327" s="7" t="s">
        <v>724</v>
      </c>
      <c r="ANR327" s="7" t="s">
        <v>724</v>
      </c>
      <c r="ANS327" s="7" t="s">
        <v>724</v>
      </c>
      <c r="ANT327" s="7" t="s">
        <v>724</v>
      </c>
      <c r="ANU327" s="7" t="s">
        <v>724</v>
      </c>
      <c r="ANV327" s="7" t="s">
        <v>724</v>
      </c>
      <c r="ANW327" s="7" t="s">
        <v>724</v>
      </c>
      <c r="ANX327" s="7" t="s">
        <v>724</v>
      </c>
      <c r="ANY327" s="7" t="s">
        <v>724</v>
      </c>
      <c r="ANZ327" s="7" t="s">
        <v>724</v>
      </c>
      <c r="AOA327" s="7" t="s">
        <v>724</v>
      </c>
      <c r="AOB327" s="7" t="s">
        <v>724</v>
      </c>
      <c r="AOC327" s="7" t="s">
        <v>724</v>
      </c>
      <c r="AOD327" s="7" t="s">
        <v>724</v>
      </c>
      <c r="AOE327" s="7" t="s">
        <v>724</v>
      </c>
      <c r="AOF327" s="7" t="s">
        <v>724</v>
      </c>
      <c r="AOG327" s="7" t="s">
        <v>724</v>
      </c>
      <c r="AOH327" s="7" t="s">
        <v>724</v>
      </c>
      <c r="AOI327" s="7" t="s">
        <v>724</v>
      </c>
      <c r="AOJ327" s="7" t="s">
        <v>724</v>
      </c>
      <c r="AOK327" s="7" t="s">
        <v>724</v>
      </c>
      <c r="AOL327" s="7" t="s">
        <v>724</v>
      </c>
      <c r="AOM327" s="7" t="s">
        <v>724</v>
      </c>
      <c r="AON327" s="7" t="s">
        <v>724</v>
      </c>
      <c r="AOO327" s="7" t="s">
        <v>724</v>
      </c>
      <c r="AOP327" s="7" t="s">
        <v>724</v>
      </c>
      <c r="AOQ327" s="7" t="s">
        <v>724</v>
      </c>
      <c r="AOR327" s="7" t="s">
        <v>724</v>
      </c>
      <c r="AOS327" s="7" t="s">
        <v>724</v>
      </c>
      <c r="AOT327" s="7" t="s">
        <v>724</v>
      </c>
      <c r="AOU327" s="7" t="s">
        <v>724</v>
      </c>
      <c r="AOV327" s="7" t="s">
        <v>724</v>
      </c>
      <c r="AOW327" s="7" t="s">
        <v>724</v>
      </c>
      <c r="AOX327" s="7" t="s">
        <v>724</v>
      </c>
      <c r="AOY327" s="7" t="s">
        <v>724</v>
      </c>
      <c r="AOZ327" s="7" t="s">
        <v>724</v>
      </c>
      <c r="APA327" s="7" t="s">
        <v>724</v>
      </c>
      <c r="APB327" s="7" t="s">
        <v>724</v>
      </c>
      <c r="APC327" s="7" t="s">
        <v>724</v>
      </c>
      <c r="APD327" s="7" t="s">
        <v>724</v>
      </c>
      <c r="APE327" s="7" t="s">
        <v>724</v>
      </c>
      <c r="APF327" s="7" t="s">
        <v>724</v>
      </c>
      <c r="APG327" s="7" t="s">
        <v>724</v>
      </c>
      <c r="APH327" s="7" t="s">
        <v>724</v>
      </c>
      <c r="API327" s="7" t="s">
        <v>724</v>
      </c>
      <c r="APJ327" s="7" t="s">
        <v>724</v>
      </c>
      <c r="APK327" s="7" t="s">
        <v>724</v>
      </c>
      <c r="APL327" s="7" t="s">
        <v>724</v>
      </c>
      <c r="APM327" s="7" t="s">
        <v>724</v>
      </c>
      <c r="APN327" s="7" t="s">
        <v>724</v>
      </c>
      <c r="APO327" s="7" t="s">
        <v>724</v>
      </c>
      <c r="APP327" s="7" t="s">
        <v>724</v>
      </c>
      <c r="APQ327" s="7" t="s">
        <v>724</v>
      </c>
      <c r="APR327" s="7" t="s">
        <v>724</v>
      </c>
      <c r="APS327" s="7" t="s">
        <v>724</v>
      </c>
      <c r="APT327" s="7" t="s">
        <v>724</v>
      </c>
      <c r="APU327" s="7" t="s">
        <v>724</v>
      </c>
      <c r="APV327" s="7" t="s">
        <v>724</v>
      </c>
      <c r="APW327" s="7" t="s">
        <v>724</v>
      </c>
      <c r="APX327" s="7" t="s">
        <v>724</v>
      </c>
      <c r="APY327" s="7" t="s">
        <v>724</v>
      </c>
      <c r="APZ327" s="7" t="s">
        <v>724</v>
      </c>
      <c r="AQA327" s="7" t="s">
        <v>724</v>
      </c>
      <c r="AQB327" s="7" t="s">
        <v>724</v>
      </c>
      <c r="AQC327" s="7" t="s">
        <v>724</v>
      </c>
      <c r="AQD327" s="7" t="s">
        <v>724</v>
      </c>
      <c r="AQE327" s="7" t="s">
        <v>724</v>
      </c>
      <c r="AQF327" s="7" t="s">
        <v>724</v>
      </c>
      <c r="AQG327" s="7" t="s">
        <v>724</v>
      </c>
      <c r="AQH327" s="7" t="s">
        <v>724</v>
      </c>
      <c r="AQI327" s="7" t="s">
        <v>724</v>
      </c>
      <c r="AQJ327" s="7" t="s">
        <v>724</v>
      </c>
      <c r="AQK327" s="7" t="s">
        <v>724</v>
      </c>
      <c r="AQL327" s="7" t="s">
        <v>724</v>
      </c>
      <c r="AQM327" s="7" t="s">
        <v>724</v>
      </c>
      <c r="AQN327" s="7" t="s">
        <v>724</v>
      </c>
      <c r="AQO327" s="7" t="s">
        <v>724</v>
      </c>
      <c r="AQP327" s="7" t="s">
        <v>724</v>
      </c>
      <c r="AQQ327" s="7" t="s">
        <v>724</v>
      </c>
      <c r="AQR327" s="7" t="s">
        <v>724</v>
      </c>
      <c r="AQS327" s="7" t="s">
        <v>724</v>
      </c>
      <c r="AQT327" s="7" t="s">
        <v>724</v>
      </c>
      <c r="AQU327" s="7" t="s">
        <v>724</v>
      </c>
      <c r="AQV327" s="7" t="s">
        <v>724</v>
      </c>
      <c r="AQW327" s="7" t="s">
        <v>724</v>
      </c>
      <c r="AQX327" s="7" t="s">
        <v>724</v>
      </c>
      <c r="AQY327" s="7" t="s">
        <v>724</v>
      </c>
      <c r="AQZ327" s="7" t="s">
        <v>724</v>
      </c>
      <c r="ARA327" s="7" t="s">
        <v>724</v>
      </c>
      <c r="ARB327" s="7" t="s">
        <v>724</v>
      </c>
      <c r="ARC327" s="7" t="s">
        <v>724</v>
      </c>
      <c r="ARD327" s="7" t="s">
        <v>724</v>
      </c>
      <c r="ARE327" s="7" t="s">
        <v>724</v>
      </c>
      <c r="ARF327" s="7" t="s">
        <v>724</v>
      </c>
      <c r="ARG327" s="7" t="s">
        <v>724</v>
      </c>
      <c r="ARH327" s="7" t="s">
        <v>724</v>
      </c>
      <c r="ARI327" s="7" t="s">
        <v>724</v>
      </c>
      <c r="ARJ327" s="7" t="s">
        <v>724</v>
      </c>
      <c r="ARK327" s="7" t="s">
        <v>724</v>
      </c>
      <c r="ARL327" s="7" t="s">
        <v>724</v>
      </c>
      <c r="ARM327" s="7" t="s">
        <v>724</v>
      </c>
      <c r="ARN327" s="7" t="s">
        <v>724</v>
      </c>
      <c r="ARO327" s="7" t="s">
        <v>724</v>
      </c>
      <c r="ARP327" s="7" t="s">
        <v>724</v>
      </c>
      <c r="ARQ327" s="7" t="s">
        <v>724</v>
      </c>
      <c r="ARR327" s="7" t="s">
        <v>724</v>
      </c>
      <c r="ARS327" s="7" t="s">
        <v>724</v>
      </c>
      <c r="ART327" s="7" t="s">
        <v>724</v>
      </c>
      <c r="ARU327" s="7" t="s">
        <v>724</v>
      </c>
      <c r="ARV327" s="7" t="s">
        <v>724</v>
      </c>
      <c r="ARW327" s="7" t="s">
        <v>724</v>
      </c>
      <c r="ARX327" s="7" t="s">
        <v>724</v>
      </c>
      <c r="ARY327" s="7" t="s">
        <v>724</v>
      </c>
      <c r="ARZ327" s="7" t="s">
        <v>724</v>
      </c>
      <c r="ASA327" s="7" t="s">
        <v>724</v>
      </c>
      <c r="ASB327" s="7" t="s">
        <v>724</v>
      </c>
      <c r="ASC327" s="7" t="s">
        <v>724</v>
      </c>
      <c r="ASD327" s="7" t="s">
        <v>724</v>
      </c>
      <c r="ASE327" s="7" t="s">
        <v>724</v>
      </c>
      <c r="ASF327" s="7" t="s">
        <v>724</v>
      </c>
      <c r="ASG327" s="7" t="s">
        <v>724</v>
      </c>
      <c r="ASH327" s="7" t="s">
        <v>724</v>
      </c>
      <c r="ASI327" s="7" t="s">
        <v>724</v>
      </c>
      <c r="ASJ327" s="7" t="s">
        <v>724</v>
      </c>
      <c r="ASK327" s="7" t="s">
        <v>724</v>
      </c>
      <c r="ASL327" s="7" t="s">
        <v>724</v>
      </c>
      <c r="ASM327" s="7" t="s">
        <v>724</v>
      </c>
      <c r="ASN327" s="7" t="s">
        <v>724</v>
      </c>
      <c r="ASO327" s="7" t="s">
        <v>724</v>
      </c>
      <c r="ASP327" s="7" t="s">
        <v>724</v>
      </c>
      <c r="ASQ327" s="7" t="s">
        <v>724</v>
      </c>
      <c r="ASR327" s="7" t="s">
        <v>724</v>
      </c>
      <c r="ASS327" s="7" t="s">
        <v>724</v>
      </c>
      <c r="AST327" s="7" t="s">
        <v>724</v>
      </c>
      <c r="ASU327" s="7" t="s">
        <v>724</v>
      </c>
      <c r="ASV327" s="7" t="s">
        <v>724</v>
      </c>
      <c r="ASW327" s="7" t="s">
        <v>724</v>
      </c>
      <c r="ASX327" s="7" t="s">
        <v>724</v>
      </c>
      <c r="ASY327" s="7" t="s">
        <v>724</v>
      </c>
      <c r="ASZ327" s="7" t="s">
        <v>724</v>
      </c>
      <c r="ATA327" s="7" t="s">
        <v>724</v>
      </c>
      <c r="ATB327" s="7" t="s">
        <v>724</v>
      </c>
      <c r="ATC327" s="7" t="s">
        <v>724</v>
      </c>
      <c r="ATD327" s="7" t="s">
        <v>724</v>
      </c>
      <c r="ATE327" s="7" t="s">
        <v>724</v>
      </c>
      <c r="ATF327" s="7" t="s">
        <v>724</v>
      </c>
      <c r="ATG327" s="7" t="s">
        <v>724</v>
      </c>
      <c r="ATH327" s="7" t="s">
        <v>724</v>
      </c>
      <c r="ATI327" s="7" t="s">
        <v>724</v>
      </c>
      <c r="ATJ327" s="7" t="s">
        <v>724</v>
      </c>
      <c r="ATK327" s="7" t="s">
        <v>724</v>
      </c>
      <c r="ATL327" s="7" t="s">
        <v>724</v>
      </c>
      <c r="ATM327" s="7" t="s">
        <v>724</v>
      </c>
      <c r="ATN327" s="7" t="s">
        <v>724</v>
      </c>
      <c r="ATO327" s="7" t="s">
        <v>724</v>
      </c>
      <c r="ATP327" s="7" t="s">
        <v>724</v>
      </c>
      <c r="ATQ327" s="7" t="s">
        <v>724</v>
      </c>
      <c r="ATR327" s="7" t="s">
        <v>724</v>
      </c>
      <c r="ATS327" s="7" t="s">
        <v>724</v>
      </c>
      <c r="ATT327" s="7" t="s">
        <v>724</v>
      </c>
      <c r="ATU327" s="7" t="s">
        <v>724</v>
      </c>
      <c r="ATV327" s="7" t="s">
        <v>724</v>
      </c>
      <c r="ATW327" s="7" t="s">
        <v>724</v>
      </c>
      <c r="ATX327" s="7" t="s">
        <v>724</v>
      </c>
      <c r="ATY327" s="7" t="s">
        <v>724</v>
      </c>
      <c r="ATZ327" s="7" t="s">
        <v>724</v>
      </c>
      <c r="AUA327" s="7" t="s">
        <v>724</v>
      </c>
      <c r="AUB327" s="7" t="s">
        <v>724</v>
      </c>
      <c r="AUC327" s="7" t="s">
        <v>724</v>
      </c>
      <c r="AUD327" s="7" t="s">
        <v>724</v>
      </c>
      <c r="AUE327" s="7" t="s">
        <v>724</v>
      </c>
      <c r="AUF327" s="7" t="s">
        <v>724</v>
      </c>
      <c r="AUG327" s="7" t="s">
        <v>724</v>
      </c>
      <c r="AUH327" s="7" t="s">
        <v>724</v>
      </c>
      <c r="AUI327" s="7" t="s">
        <v>724</v>
      </c>
      <c r="AUJ327" s="7" t="s">
        <v>724</v>
      </c>
      <c r="AUK327" s="7" t="s">
        <v>724</v>
      </c>
      <c r="AUL327" s="7" t="s">
        <v>724</v>
      </c>
      <c r="AUM327" s="7" t="s">
        <v>724</v>
      </c>
      <c r="AUN327" s="7" t="s">
        <v>724</v>
      </c>
      <c r="AUO327" s="7" t="s">
        <v>724</v>
      </c>
      <c r="AUP327" s="7" t="s">
        <v>724</v>
      </c>
      <c r="AUQ327" s="7" t="s">
        <v>724</v>
      </c>
      <c r="AUR327" s="7" t="s">
        <v>724</v>
      </c>
      <c r="AUS327" s="7" t="s">
        <v>724</v>
      </c>
      <c r="AUT327" s="7" t="s">
        <v>724</v>
      </c>
      <c r="AUU327" s="7" t="s">
        <v>724</v>
      </c>
      <c r="AUV327" s="7" t="s">
        <v>724</v>
      </c>
      <c r="AUW327" s="7" t="s">
        <v>724</v>
      </c>
      <c r="AUX327" s="7" t="s">
        <v>724</v>
      </c>
      <c r="AUY327" s="7" t="s">
        <v>724</v>
      </c>
      <c r="AUZ327" s="7" t="s">
        <v>724</v>
      </c>
      <c r="AVA327" s="7" t="s">
        <v>724</v>
      </c>
      <c r="AVB327" s="7" t="s">
        <v>724</v>
      </c>
      <c r="AVC327" s="7" t="s">
        <v>724</v>
      </c>
      <c r="AVD327" s="7" t="s">
        <v>724</v>
      </c>
      <c r="AVE327" s="7" t="s">
        <v>724</v>
      </c>
      <c r="AVF327" s="7" t="s">
        <v>724</v>
      </c>
      <c r="AVG327" s="7" t="s">
        <v>724</v>
      </c>
      <c r="AVH327" s="7" t="s">
        <v>724</v>
      </c>
      <c r="AVI327" s="7" t="s">
        <v>724</v>
      </c>
      <c r="AVJ327" s="7" t="s">
        <v>724</v>
      </c>
      <c r="AVK327" s="7" t="s">
        <v>724</v>
      </c>
      <c r="AVL327" s="7" t="s">
        <v>724</v>
      </c>
      <c r="AVM327" s="7" t="s">
        <v>724</v>
      </c>
      <c r="AVN327" s="7" t="s">
        <v>724</v>
      </c>
      <c r="AVO327" s="7" t="s">
        <v>724</v>
      </c>
      <c r="AVP327" s="7" t="s">
        <v>724</v>
      </c>
      <c r="AVQ327" s="7" t="s">
        <v>724</v>
      </c>
      <c r="AVR327" s="7" t="s">
        <v>724</v>
      </c>
      <c r="AVS327" s="7" t="s">
        <v>724</v>
      </c>
      <c r="AVT327" s="7" t="s">
        <v>724</v>
      </c>
      <c r="AVU327" s="7" t="s">
        <v>724</v>
      </c>
      <c r="AVV327" s="7" t="s">
        <v>724</v>
      </c>
      <c r="AVW327" s="7" t="s">
        <v>724</v>
      </c>
      <c r="AVX327" s="7" t="s">
        <v>724</v>
      </c>
      <c r="AVY327" s="7" t="s">
        <v>724</v>
      </c>
      <c r="AVZ327" s="7" t="s">
        <v>724</v>
      </c>
      <c r="AWA327" s="7" t="s">
        <v>724</v>
      </c>
      <c r="AWB327" s="7" t="s">
        <v>724</v>
      </c>
      <c r="AWC327" s="7" t="s">
        <v>724</v>
      </c>
      <c r="AWD327" s="7" t="s">
        <v>724</v>
      </c>
      <c r="AWE327" s="7" t="s">
        <v>724</v>
      </c>
      <c r="AWF327" s="7" t="s">
        <v>724</v>
      </c>
      <c r="AWG327" s="7" t="s">
        <v>724</v>
      </c>
      <c r="AWH327" s="7" t="s">
        <v>724</v>
      </c>
      <c r="AWI327" s="7" t="s">
        <v>724</v>
      </c>
      <c r="AWJ327" s="7" t="s">
        <v>724</v>
      </c>
      <c r="AWK327" s="7" t="s">
        <v>724</v>
      </c>
      <c r="AWL327" s="7" t="s">
        <v>724</v>
      </c>
      <c r="AWM327" s="7" t="s">
        <v>724</v>
      </c>
      <c r="AWN327" s="7" t="s">
        <v>724</v>
      </c>
      <c r="AWO327" s="7" t="s">
        <v>724</v>
      </c>
      <c r="AWP327" s="7" t="s">
        <v>724</v>
      </c>
      <c r="AWQ327" s="7" t="s">
        <v>724</v>
      </c>
      <c r="AWR327" s="7" t="s">
        <v>724</v>
      </c>
      <c r="AWS327" s="7" t="s">
        <v>724</v>
      </c>
      <c r="AWT327" s="7" t="s">
        <v>724</v>
      </c>
      <c r="AWU327" s="7" t="s">
        <v>724</v>
      </c>
      <c r="AWV327" s="7" t="s">
        <v>724</v>
      </c>
      <c r="AWW327" s="7" t="s">
        <v>724</v>
      </c>
      <c r="AWX327" s="7" t="s">
        <v>724</v>
      </c>
      <c r="AWY327" s="7" t="s">
        <v>724</v>
      </c>
      <c r="AWZ327" s="7" t="s">
        <v>724</v>
      </c>
      <c r="AXA327" s="7" t="s">
        <v>724</v>
      </c>
      <c r="AXB327" s="7" t="s">
        <v>724</v>
      </c>
      <c r="AXC327" s="7" t="s">
        <v>724</v>
      </c>
      <c r="AXD327" s="7" t="s">
        <v>724</v>
      </c>
      <c r="AXE327" s="7" t="s">
        <v>724</v>
      </c>
      <c r="AXF327" s="7" t="s">
        <v>724</v>
      </c>
      <c r="AXG327" s="7" t="s">
        <v>724</v>
      </c>
      <c r="AXH327" s="7" t="s">
        <v>724</v>
      </c>
      <c r="AXI327" s="7" t="s">
        <v>724</v>
      </c>
      <c r="AXJ327" s="7" t="s">
        <v>724</v>
      </c>
      <c r="AXK327" s="7" t="s">
        <v>724</v>
      </c>
      <c r="AXL327" s="7" t="s">
        <v>724</v>
      </c>
      <c r="AXM327" s="7" t="s">
        <v>724</v>
      </c>
      <c r="AXN327" s="7" t="s">
        <v>724</v>
      </c>
      <c r="AXO327" s="7" t="s">
        <v>724</v>
      </c>
      <c r="AXP327" s="7" t="s">
        <v>724</v>
      </c>
      <c r="AXQ327" s="7" t="s">
        <v>724</v>
      </c>
      <c r="AXR327" s="7" t="s">
        <v>724</v>
      </c>
      <c r="AXS327" s="7" t="s">
        <v>724</v>
      </c>
      <c r="AXT327" s="7" t="s">
        <v>724</v>
      </c>
      <c r="AXU327" s="7" t="s">
        <v>724</v>
      </c>
      <c r="AXV327" s="7" t="s">
        <v>724</v>
      </c>
      <c r="AXW327" s="7" t="s">
        <v>724</v>
      </c>
      <c r="AXX327" s="7" t="s">
        <v>724</v>
      </c>
      <c r="AXY327" s="7" t="s">
        <v>724</v>
      </c>
      <c r="AXZ327" s="7" t="s">
        <v>724</v>
      </c>
      <c r="AYA327" s="7" t="s">
        <v>724</v>
      </c>
      <c r="AYB327" s="7" t="s">
        <v>724</v>
      </c>
      <c r="AYC327" s="7" t="s">
        <v>724</v>
      </c>
      <c r="AYD327" s="7" t="s">
        <v>724</v>
      </c>
      <c r="AYE327" s="7" t="s">
        <v>724</v>
      </c>
      <c r="AYF327" s="7" t="s">
        <v>724</v>
      </c>
      <c r="AYG327" s="7" t="s">
        <v>724</v>
      </c>
      <c r="AYH327" s="7" t="s">
        <v>724</v>
      </c>
      <c r="AYI327" s="7" t="s">
        <v>724</v>
      </c>
      <c r="AYJ327" s="7" t="s">
        <v>724</v>
      </c>
      <c r="AYK327" s="7" t="s">
        <v>724</v>
      </c>
      <c r="AYL327" s="7" t="s">
        <v>724</v>
      </c>
      <c r="AYM327" s="7" t="s">
        <v>724</v>
      </c>
      <c r="AYN327" s="7" t="s">
        <v>724</v>
      </c>
      <c r="AYO327" s="7" t="s">
        <v>724</v>
      </c>
      <c r="AYP327" s="7" t="s">
        <v>724</v>
      </c>
      <c r="AYQ327" s="7" t="s">
        <v>724</v>
      </c>
      <c r="AYR327" s="7" t="s">
        <v>724</v>
      </c>
      <c r="AYS327" s="7" t="s">
        <v>724</v>
      </c>
      <c r="AYT327" s="7" t="s">
        <v>724</v>
      </c>
      <c r="AYU327" s="7" t="s">
        <v>724</v>
      </c>
      <c r="AYV327" s="7" t="s">
        <v>724</v>
      </c>
      <c r="AYW327" s="7" t="s">
        <v>724</v>
      </c>
      <c r="AYX327" s="7" t="s">
        <v>724</v>
      </c>
      <c r="AYY327" s="7" t="s">
        <v>724</v>
      </c>
      <c r="AYZ327" s="7" t="s">
        <v>724</v>
      </c>
      <c r="AZA327" s="7" t="s">
        <v>724</v>
      </c>
      <c r="AZB327" s="7" t="s">
        <v>724</v>
      </c>
      <c r="AZC327" s="7" t="s">
        <v>724</v>
      </c>
      <c r="AZD327" s="7" t="s">
        <v>724</v>
      </c>
      <c r="AZE327" s="7" t="s">
        <v>724</v>
      </c>
      <c r="AZF327" s="7" t="s">
        <v>724</v>
      </c>
      <c r="AZG327" s="7" t="s">
        <v>724</v>
      </c>
      <c r="AZH327" s="7" t="s">
        <v>724</v>
      </c>
      <c r="AZI327" s="7" t="s">
        <v>724</v>
      </c>
      <c r="AZJ327" s="7" t="s">
        <v>724</v>
      </c>
      <c r="AZK327" s="7" t="s">
        <v>724</v>
      </c>
      <c r="AZL327" s="7" t="s">
        <v>724</v>
      </c>
      <c r="AZM327" s="7" t="s">
        <v>724</v>
      </c>
      <c r="AZN327" s="7" t="s">
        <v>724</v>
      </c>
      <c r="AZO327" s="7" t="s">
        <v>724</v>
      </c>
      <c r="AZP327" s="7" t="s">
        <v>724</v>
      </c>
      <c r="AZQ327" s="7" t="s">
        <v>724</v>
      </c>
      <c r="AZR327" s="7" t="s">
        <v>724</v>
      </c>
      <c r="AZS327" s="7" t="s">
        <v>724</v>
      </c>
      <c r="AZT327" s="7" t="s">
        <v>724</v>
      </c>
      <c r="AZU327" s="7" t="s">
        <v>724</v>
      </c>
      <c r="AZV327" s="7" t="s">
        <v>724</v>
      </c>
      <c r="AZW327" s="7" t="s">
        <v>724</v>
      </c>
      <c r="AZX327" s="7" t="s">
        <v>724</v>
      </c>
      <c r="AZY327" s="7" t="s">
        <v>724</v>
      </c>
      <c r="AZZ327" s="7" t="s">
        <v>724</v>
      </c>
      <c r="BAA327" s="7" t="s">
        <v>724</v>
      </c>
      <c r="BAB327" s="7" t="s">
        <v>724</v>
      </c>
      <c r="BAC327" s="7" t="s">
        <v>724</v>
      </c>
      <c r="BAD327" s="7" t="s">
        <v>724</v>
      </c>
      <c r="BAE327" s="7" t="s">
        <v>724</v>
      </c>
      <c r="BAF327" s="7" t="s">
        <v>724</v>
      </c>
      <c r="BAG327" s="7" t="s">
        <v>724</v>
      </c>
      <c r="BAH327" s="7" t="s">
        <v>724</v>
      </c>
      <c r="BAI327" s="7" t="s">
        <v>724</v>
      </c>
      <c r="BAJ327" s="7" t="s">
        <v>724</v>
      </c>
      <c r="BAK327" s="7" t="s">
        <v>724</v>
      </c>
      <c r="BAL327" s="7" t="s">
        <v>724</v>
      </c>
      <c r="BAM327" s="7" t="s">
        <v>724</v>
      </c>
      <c r="BAN327" s="7" t="s">
        <v>724</v>
      </c>
      <c r="BAO327" s="7" t="s">
        <v>724</v>
      </c>
      <c r="BAP327" s="7" t="s">
        <v>724</v>
      </c>
      <c r="BAQ327" s="7" t="s">
        <v>724</v>
      </c>
      <c r="BAR327" s="7" t="s">
        <v>724</v>
      </c>
      <c r="BAS327" s="7" t="s">
        <v>724</v>
      </c>
      <c r="BAT327" s="7" t="s">
        <v>724</v>
      </c>
      <c r="BAU327" s="7" t="s">
        <v>724</v>
      </c>
      <c r="BAV327" s="7" t="s">
        <v>724</v>
      </c>
      <c r="BAW327" s="7" t="s">
        <v>724</v>
      </c>
      <c r="BAX327" s="7" t="s">
        <v>724</v>
      </c>
      <c r="BAY327" s="7" t="s">
        <v>724</v>
      </c>
      <c r="BAZ327" s="7" t="s">
        <v>724</v>
      </c>
      <c r="BBA327" s="7" t="s">
        <v>724</v>
      </c>
      <c r="BBB327" s="7" t="s">
        <v>724</v>
      </c>
      <c r="BBC327" s="7" t="s">
        <v>724</v>
      </c>
      <c r="BBD327" s="7" t="s">
        <v>724</v>
      </c>
      <c r="BBE327" s="7" t="s">
        <v>724</v>
      </c>
      <c r="BBF327" s="7" t="s">
        <v>724</v>
      </c>
      <c r="BBG327" s="7" t="s">
        <v>724</v>
      </c>
      <c r="BBH327" s="7" t="s">
        <v>724</v>
      </c>
      <c r="BBI327" s="7" t="s">
        <v>724</v>
      </c>
      <c r="BBJ327" s="7" t="s">
        <v>724</v>
      </c>
      <c r="BBK327" s="7" t="s">
        <v>724</v>
      </c>
      <c r="BBL327" s="7" t="s">
        <v>724</v>
      </c>
      <c r="BBM327" s="7" t="s">
        <v>724</v>
      </c>
      <c r="BBN327" s="7" t="s">
        <v>724</v>
      </c>
      <c r="BBO327" s="7" t="s">
        <v>724</v>
      </c>
      <c r="BBP327" s="7" t="s">
        <v>724</v>
      </c>
      <c r="BBQ327" s="7" t="s">
        <v>724</v>
      </c>
      <c r="BBR327" s="7" t="s">
        <v>724</v>
      </c>
      <c r="BBS327" s="7" t="s">
        <v>724</v>
      </c>
      <c r="BBT327" s="7" t="s">
        <v>724</v>
      </c>
      <c r="BBU327" s="7" t="s">
        <v>724</v>
      </c>
      <c r="BBV327" s="7" t="s">
        <v>724</v>
      </c>
      <c r="BBW327" s="7" t="s">
        <v>724</v>
      </c>
      <c r="BBX327" s="7" t="s">
        <v>724</v>
      </c>
      <c r="BBY327" s="7" t="s">
        <v>724</v>
      </c>
      <c r="BBZ327" s="7" t="s">
        <v>724</v>
      </c>
      <c r="BCA327" s="7" t="s">
        <v>724</v>
      </c>
      <c r="BCB327" s="7" t="s">
        <v>724</v>
      </c>
      <c r="BCC327" s="7" t="s">
        <v>724</v>
      </c>
      <c r="BCD327" s="7" t="s">
        <v>724</v>
      </c>
      <c r="BCE327" s="7" t="s">
        <v>724</v>
      </c>
      <c r="BCF327" s="7" t="s">
        <v>724</v>
      </c>
      <c r="BCG327" s="7" t="s">
        <v>724</v>
      </c>
      <c r="BCH327" s="7" t="s">
        <v>724</v>
      </c>
      <c r="BCI327" s="7" t="s">
        <v>724</v>
      </c>
      <c r="BCJ327" s="7" t="s">
        <v>724</v>
      </c>
      <c r="BCK327" s="7" t="s">
        <v>724</v>
      </c>
      <c r="BCL327" s="7" t="s">
        <v>724</v>
      </c>
      <c r="BCM327" s="7" t="s">
        <v>724</v>
      </c>
      <c r="BCN327" s="7" t="s">
        <v>724</v>
      </c>
      <c r="BCO327" s="7" t="s">
        <v>724</v>
      </c>
      <c r="BCP327" s="7" t="s">
        <v>724</v>
      </c>
      <c r="BCQ327" s="7" t="s">
        <v>724</v>
      </c>
      <c r="BCR327" s="7" t="s">
        <v>724</v>
      </c>
      <c r="BCS327" s="7" t="s">
        <v>724</v>
      </c>
      <c r="BCT327" s="7" t="s">
        <v>724</v>
      </c>
      <c r="BCU327" s="7" t="s">
        <v>724</v>
      </c>
      <c r="BCV327" s="7" t="s">
        <v>724</v>
      </c>
      <c r="BCW327" s="7" t="s">
        <v>724</v>
      </c>
      <c r="BCX327" s="7" t="s">
        <v>724</v>
      </c>
      <c r="BCY327" s="7" t="s">
        <v>724</v>
      </c>
      <c r="BCZ327" s="7" t="s">
        <v>724</v>
      </c>
      <c r="BDA327" s="7" t="s">
        <v>724</v>
      </c>
      <c r="BDB327" s="7" t="s">
        <v>724</v>
      </c>
      <c r="BDC327" s="7" t="s">
        <v>724</v>
      </c>
      <c r="BDD327" s="7" t="s">
        <v>724</v>
      </c>
      <c r="BDE327" s="7" t="s">
        <v>724</v>
      </c>
      <c r="BDF327" s="7" t="s">
        <v>724</v>
      </c>
      <c r="BDG327" s="7" t="s">
        <v>724</v>
      </c>
      <c r="BDH327" s="7" t="s">
        <v>724</v>
      </c>
      <c r="BDI327" s="7" t="s">
        <v>724</v>
      </c>
      <c r="BDJ327" s="7" t="s">
        <v>724</v>
      </c>
      <c r="BDK327" s="7" t="s">
        <v>724</v>
      </c>
      <c r="BDL327" s="7" t="s">
        <v>724</v>
      </c>
      <c r="BDM327" s="7" t="s">
        <v>724</v>
      </c>
      <c r="BDN327" s="7" t="s">
        <v>724</v>
      </c>
      <c r="BDO327" s="7" t="s">
        <v>724</v>
      </c>
      <c r="BDP327" s="7" t="s">
        <v>724</v>
      </c>
      <c r="BDQ327" s="7" t="s">
        <v>724</v>
      </c>
      <c r="BDR327" s="7" t="s">
        <v>724</v>
      </c>
      <c r="BDS327" s="7" t="s">
        <v>724</v>
      </c>
      <c r="BDT327" s="7" t="s">
        <v>724</v>
      </c>
      <c r="BDU327" s="7" t="s">
        <v>724</v>
      </c>
      <c r="BDV327" s="7" t="s">
        <v>724</v>
      </c>
      <c r="BDW327" s="7" t="s">
        <v>724</v>
      </c>
      <c r="BDX327" s="7" t="s">
        <v>724</v>
      </c>
      <c r="BDY327" s="7" t="s">
        <v>724</v>
      </c>
      <c r="BDZ327" s="7" t="s">
        <v>724</v>
      </c>
      <c r="BEA327" s="7" t="s">
        <v>724</v>
      </c>
      <c r="BEB327" s="7" t="s">
        <v>724</v>
      </c>
      <c r="BEC327" s="7" t="s">
        <v>724</v>
      </c>
      <c r="BED327" s="7" t="s">
        <v>724</v>
      </c>
      <c r="BEE327" s="7" t="s">
        <v>724</v>
      </c>
      <c r="BEF327" s="7" t="s">
        <v>724</v>
      </c>
      <c r="BEG327" s="7" t="s">
        <v>724</v>
      </c>
      <c r="BEH327" s="7" t="s">
        <v>724</v>
      </c>
      <c r="BEI327" s="7" t="s">
        <v>724</v>
      </c>
      <c r="BEJ327" s="7" t="s">
        <v>724</v>
      </c>
      <c r="BEK327" s="7" t="s">
        <v>724</v>
      </c>
      <c r="BEL327" s="7" t="s">
        <v>724</v>
      </c>
      <c r="BEM327" s="7" t="s">
        <v>724</v>
      </c>
      <c r="BEN327" s="7" t="s">
        <v>724</v>
      </c>
      <c r="BEO327" s="7" t="s">
        <v>724</v>
      </c>
      <c r="BEP327" s="7" t="s">
        <v>724</v>
      </c>
      <c r="BEQ327" s="7" t="s">
        <v>724</v>
      </c>
      <c r="BER327" s="7" t="s">
        <v>724</v>
      </c>
      <c r="BES327" s="7" t="s">
        <v>724</v>
      </c>
      <c r="BET327" s="7" t="s">
        <v>724</v>
      </c>
      <c r="BEU327" s="7" t="s">
        <v>724</v>
      </c>
      <c r="BEV327" s="7" t="s">
        <v>724</v>
      </c>
      <c r="BEW327" s="7" t="s">
        <v>724</v>
      </c>
      <c r="BEX327" s="7" t="s">
        <v>724</v>
      </c>
      <c r="BEY327" s="7" t="s">
        <v>724</v>
      </c>
      <c r="BEZ327" s="7" t="s">
        <v>724</v>
      </c>
      <c r="BFA327" s="7" t="s">
        <v>724</v>
      </c>
      <c r="BFB327" s="7" t="s">
        <v>724</v>
      </c>
      <c r="BFC327" s="7" t="s">
        <v>724</v>
      </c>
      <c r="BFD327" s="7" t="s">
        <v>724</v>
      </c>
      <c r="BFE327" s="7" t="s">
        <v>724</v>
      </c>
      <c r="BFF327" s="7" t="s">
        <v>724</v>
      </c>
      <c r="BFG327" s="7" t="s">
        <v>724</v>
      </c>
      <c r="BFH327" s="7" t="s">
        <v>724</v>
      </c>
      <c r="BFI327" s="7" t="s">
        <v>724</v>
      </c>
      <c r="BFJ327" s="7" t="s">
        <v>724</v>
      </c>
      <c r="BFK327" s="7" t="s">
        <v>724</v>
      </c>
      <c r="BFL327" s="7" t="s">
        <v>724</v>
      </c>
      <c r="BFM327" s="7" t="s">
        <v>724</v>
      </c>
      <c r="BFN327" s="7" t="s">
        <v>724</v>
      </c>
      <c r="BFO327" s="7" t="s">
        <v>724</v>
      </c>
      <c r="BFP327" s="7" t="s">
        <v>724</v>
      </c>
      <c r="BFQ327" s="7" t="s">
        <v>724</v>
      </c>
      <c r="BFR327" s="7" t="s">
        <v>724</v>
      </c>
      <c r="BFS327" s="7" t="s">
        <v>724</v>
      </c>
      <c r="BFT327" s="7" t="s">
        <v>724</v>
      </c>
      <c r="BFU327" s="7" t="s">
        <v>724</v>
      </c>
      <c r="BFV327" s="7" t="s">
        <v>724</v>
      </c>
      <c r="BFW327" s="7" t="s">
        <v>724</v>
      </c>
      <c r="BFX327" s="7" t="s">
        <v>724</v>
      </c>
      <c r="BFY327" s="7" t="s">
        <v>724</v>
      </c>
      <c r="BFZ327" s="7" t="s">
        <v>724</v>
      </c>
      <c r="BGA327" s="7" t="s">
        <v>724</v>
      </c>
      <c r="BGB327" s="7" t="s">
        <v>724</v>
      </c>
      <c r="BGC327" s="7" t="s">
        <v>724</v>
      </c>
      <c r="BGD327" s="7" t="s">
        <v>724</v>
      </c>
      <c r="BGE327" s="7" t="s">
        <v>724</v>
      </c>
      <c r="BGF327" s="7" t="s">
        <v>724</v>
      </c>
      <c r="BGG327" s="7" t="s">
        <v>724</v>
      </c>
      <c r="BGH327" s="7" t="s">
        <v>724</v>
      </c>
      <c r="BGI327" s="7" t="s">
        <v>724</v>
      </c>
      <c r="BGJ327" s="7" t="s">
        <v>724</v>
      </c>
      <c r="BGK327" s="7" t="s">
        <v>724</v>
      </c>
      <c r="BGL327" s="7" t="s">
        <v>724</v>
      </c>
      <c r="BGM327" s="7" t="s">
        <v>724</v>
      </c>
      <c r="BGN327" s="7" t="s">
        <v>724</v>
      </c>
      <c r="BGO327" s="7" t="s">
        <v>724</v>
      </c>
      <c r="BGP327" s="7" t="s">
        <v>724</v>
      </c>
      <c r="BGQ327" s="7" t="s">
        <v>724</v>
      </c>
      <c r="BGR327" s="7" t="s">
        <v>724</v>
      </c>
      <c r="BGS327" s="7" t="s">
        <v>724</v>
      </c>
      <c r="BGT327" s="7" t="s">
        <v>724</v>
      </c>
      <c r="BGU327" s="7" t="s">
        <v>724</v>
      </c>
      <c r="BGV327" s="7" t="s">
        <v>724</v>
      </c>
      <c r="BGW327" s="7" t="s">
        <v>724</v>
      </c>
      <c r="BGX327" s="7" t="s">
        <v>724</v>
      </c>
      <c r="BGY327" s="7" t="s">
        <v>724</v>
      </c>
      <c r="BGZ327" s="7" t="s">
        <v>724</v>
      </c>
      <c r="BHA327" s="7" t="s">
        <v>724</v>
      </c>
      <c r="BHB327" s="7" t="s">
        <v>724</v>
      </c>
      <c r="BHC327" s="7" t="s">
        <v>724</v>
      </c>
      <c r="BHD327" s="7" t="s">
        <v>724</v>
      </c>
      <c r="BHE327" s="7" t="s">
        <v>724</v>
      </c>
      <c r="BHF327" s="7" t="s">
        <v>724</v>
      </c>
      <c r="BHG327" s="7" t="s">
        <v>724</v>
      </c>
      <c r="BHH327" s="7" t="s">
        <v>724</v>
      </c>
      <c r="BHI327" s="7" t="s">
        <v>724</v>
      </c>
      <c r="BHJ327" s="7" t="s">
        <v>724</v>
      </c>
      <c r="BHK327" s="7" t="s">
        <v>724</v>
      </c>
      <c r="BHL327" s="7" t="s">
        <v>724</v>
      </c>
      <c r="BHM327" s="7" t="s">
        <v>724</v>
      </c>
      <c r="BHN327" s="7" t="s">
        <v>724</v>
      </c>
      <c r="BHO327" s="7" t="s">
        <v>724</v>
      </c>
      <c r="BHP327" s="7" t="s">
        <v>724</v>
      </c>
      <c r="BHQ327" s="7" t="s">
        <v>724</v>
      </c>
      <c r="BHR327" s="7" t="s">
        <v>724</v>
      </c>
      <c r="BHS327" s="7" t="s">
        <v>724</v>
      </c>
      <c r="BHT327" s="7" t="s">
        <v>724</v>
      </c>
      <c r="BHU327" s="7" t="s">
        <v>724</v>
      </c>
      <c r="BHV327" s="7" t="s">
        <v>724</v>
      </c>
      <c r="BHW327" s="7" t="s">
        <v>724</v>
      </c>
      <c r="BHX327" s="7" t="s">
        <v>724</v>
      </c>
      <c r="BHY327" s="7" t="s">
        <v>724</v>
      </c>
      <c r="BHZ327" s="7" t="s">
        <v>724</v>
      </c>
      <c r="BIA327" s="7" t="s">
        <v>724</v>
      </c>
      <c r="BIB327" s="7" t="s">
        <v>724</v>
      </c>
      <c r="BIC327" s="7" t="s">
        <v>724</v>
      </c>
      <c r="BID327" s="7" t="s">
        <v>724</v>
      </c>
      <c r="BIE327" s="7" t="s">
        <v>724</v>
      </c>
      <c r="BIF327" s="7" t="s">
        <v>724</v>
      </c>
      <c r="BIG327" s="7" t="s">
        <v>724</v>
      </c>
      <c r="BIH327" s="7" t="s">
        <v>724</v>
      </c>
      <c r="BII327" s="7" t="s">
        <v>724</v>
      </c>
      <c r="BIJ327" s="7" t="s">
        <v>724</v>
      </c>
      <c r="BIK327" s="7" t="s">
        <v>724</v>
      </c>
      <c r="BIL327" s="7" t="s">
        <v>724</v>
      </c>
      <c r="BIM327" s="7" t="s">
        <v>724</v>
      </c>
      <c r="BIN327" s="7" t="s">
        <v>724</v>
      </c>
      <c r="BIO327" s="7" t="s">
        <v>724</v>
      </c>
      <c r="BIP327" s="7" t="s">
        <v>724</v>
      </c>
      <c r="BIQ327" s="7" t="s">
        <v>724</v>
      </c>
      <c r="BIR327" s="7" t="s">
        <v>724</v>
      </c>
      <c r="BIS327" s="7" t="s">
        <v>724</v>
      </c>
      <c r="BIT327" s="7" t="s">
        <v>724</v>
      </c>
      <c r="BIU327" s="7" t="s">
        <v>724</v>
      </c>
      <c r="BIV327" s="7" t="s">
        <v>724</v>
      </c>
      <c r="BIW327" s="7" t="s">
        <v>724</v>
      </c>
      <c r="BIX327" s="7" t="s">
        <v>724</v>
      </c>
      <c r="BIY327" s="7" t="s">
        <v>724</v>
      </c>
      <c r="BIZ327" s="7" t="s">
        <v>724</v>
      </c>
      <c r="BJA327" s="7" t="s">
        <v>724</v>
      </c>
      <c r="BJB327" s="7" t="s">
        <v>724</v>
      </c>
      <c r="BJC327" s="7" t="s">
        <v>724</v>
      </c>
      <c r="BJD327" s="7" t="s">
        <v>724</v>
      </c>
      <c r="BJE327" s="7" t="s">
        <v>724</v>
      </c>
      <c r="BJF327" s="7" t="s">
        <v>724</v>
      </c>
      <c r="BJG327" s="7" t="s">
        <v>724</v>
      </c>
      <c r="BJH327" s="7" t="s">
        <v>724</v>
      </c>
      <c r="BJI327" s="7" t="s">
        <v>724</v>
      </c>
      <c r="BJJ327" s="7" t="s">
        <v>724</v>
      </c>
      <c r="BJK327" s="7" t="s">
        <v>724</v>
      </c>
      <c r="BJL327" s="7" t="s">
        <v>724</v>
      </c>
      <c r="BJM327" s="7" t="s">
        <v>724</v>
      </c>
      <c r="BJN327" s="7" t="s">
        <v>724</v>
      </c>
      <c r="BJO327" s="7" t="s">
        <v>724</v>
      </c>
      <c r="BJP327" s="7" t="s">
        <v>724</v>
      </c>
      <c r="BJQ327" s="7" t="s">
        <v>724</v>
      </c>
      <c r="BJR327" s="7" t="s">
        <v>724</v>
      </c>
      <c r="BJS327" s="7" t="s">
        <v>724</v>
      </c>
      <c r="BJT327" s="7" t="s">
        <v>724</v>
      </c>
      <c r="BJU327" s="7" t="s">
        <v>724</v>
      </c>
      <c r="BJV327" s="7" t="s">
        <v>724</v>
      </c>
      <c r="BJW327" s="7" t="s">
        <v>724</v>
      </c>
      <c r="BJX327" s="7" t="s">
        <v>724</v>
      </c>
      <c r="BJY327" s="7" t="s">
        <v>724</v>
      </c>
      <c r="BJZ327" s="7" t="s">
        <v>724</v>
      </c>
      <c r="BKA327" s="7" t="s">
        <v>724</v>
      </c>
      <c r="BKB327" s="7" t="s">
        <v>724</v>
      </c>
      <c r="BKC327" s="7" t="s">
        <v>724</v>
      </c>
      <c r="BKD327" s="7" t="s">
        <v>724</v>
      </c>
      <c r="BKE327" s="7" t="s">
        <v>724</v>
      </c>
      <c r="BKF327" s="7" t="s">
        <v>724</v>
      </c>
      <c r="BKG327" s="7" t="s">
        <v>724</v>
      </c>
      <c r="BKH327" s="7" t="s">
        <v>724</v>
      </c>
      <c r="BKI327" s="7" t="s">
        <v>724</v>
      </c>
      <c r="BKJ327" s="7" t="s">
        <v>724</v>
      </c>
      <c r="BKK327" s="7" t="s">
        <v>724</v>
      </c>
      <c r="BKL327" s="7" t="s">
        <v>724</v>
      </c>
      <c r="BKM327" s="7" t="s">
        <v>724</v>
      </c>
      <c r="BKN327" s="7" t="s">
        <v>724</v>
      </c>
      <c r="BKO327" s="7" t="s">
        <v>724</v>
      </c>
      <c r="BKP327" s="7" t="s">
        <v>724</v>
      </c>
      <c r="BKQ327" s="7" t="s">
        <v>724</v>
      </c>
      <c r="BKR327" s="7" t="s">
        <v>724</v>
      </c>
      <c r="BKS327" s="7" t="s">
        <v>724</v>
      </c>
      <c r="BKT327" s="7" t="s">
        <v>724</v>
      </c>
      <c r="BKU327" s="7" t="s">
        <v>724</v>
      </c>
      <c r="BKV327" s="7" t="s">
        <v>724</v>
      </c>
      <c r="BKW327" s="7" t="s">
        <v>724</v>
      </c>
      <c r="BKX327" s="7" t="s">
        <v>724</v>
      </c>
      <c r="BKY327" s="7" t="s">
        <v>724</v>
      </c>
      <c r="BKZ327" s="7" t="s">
        <v>724</v>
      </c>
      <c r="BLA327" s="7" t="s">
        <v>724</v>
      </c>
      <c r="BLB327" s="7" t="s">
        <v>724</v>
      </c>
      <c r="BLC327" s="7" t="s">
        <v>724</v>
      </c>
      <c r="BLD327" s="7" t="s">
        <v>724</v>
      </c>
      <c r="BLE327" s="7" t="s">
        <v>724</v>
      </c>
      <c r="BLF327" s="7" t="s">
        <v>724</v>
      </c>
      <c r="BLG327" s="7" t="s">
        <v>724</v>
      </c>
      <c r="BLH327" s="7" t="s">
        <v>724</v>
      </c>
      <c r="BLI327" s="7" t="s">
        <v>724</v>
      </c>
      <c r="BLJ327" s="7" t="s">
        <v>724</v>
      </c>
      <c r="BLK327" s="7" t="s">
        <v>724</v>
      </c>
      <c r="BLL327" s="7" t="s">
        <v>724</v>
      </c>
      <c r="BLM327" s="7" t="s">
        <v>724</v>
      </c>
      <c r="BLN327" s="7" t="s">
        <v>724</v>
      </c>
      <c r="BLO327" s="7" t="s">
        <v>724</v>
      </c>
      <c r="BLP327" s="7" t="s">
        <v>724</v>
      </c>
      <c r="BLQ327" s="7" t="s">
        <v>724</v>
      </c>
      <c r="BLR327" s="7" t="s">
        <v>724</v>
      </c>
      <c r="BLS327" s="7" t="s">
        <v>724</v>
      </c>
      <c r="BLT327" s="7" t="s">
        <v>724</v>
      </c>
      <c r="BLU327" s="7" t="s">
        <v>724</v>
      </c>
      <c r="BLV327" s="7" t="s">
        <v>724</v>
      </c>
      <c r="BLW327" s="7" t="s">
        <v>724</v>
      </c>
      <c r="BLX327" s="7" t="s">
        <v>724</v>
      </c>
      <c r="BLY327" s="7" t="s">
        <v>724</v>
      </c>
      <c r="BLZ327" s="7" t="s">
        <v>724</v>
      </c>
      <c r="BMA327" s="7" t="s">
        <v>724</v>
      </c>
      <c r="BMB327" s="7" t="s">
        <v>724</v>
      </c>
      <c r="BMC327" s="7" t="s">
        <v>724</v>
      </c>
      <c r="BMD327" s="7" t="s">
        <v>724</v>
      </c>
      <c r="BME327" s="7" t="s">
        <v>724</v>
      </c>
      <c r="BMF327" s="7" t="s">
        <v>724</v>
      </c>
      <c r="BMG327" s="7" t="s">
        <v>724</v>
      </c>
      <c r="BMH327" s="7" t="s">
        <v>724</v>
      </c>
      <c r="BMI327" s="7" t="s">
        <v>724</v>
      </c>
      <c r="BMJ327" s="7" t="s">
        <v>724</v>
      </c>
      <c r="BMK327" s="7" t="s">
        <v>724</v>
      </c>
      <c r="BML327" s="7" t="s">
        <v>724</v>
      </c>
      <c r="BMM327" s="7" t="s">
        <v>724</v>
      </c>
      <c r="BMN327" s="7" t="s">
        <v>724</v>
      </c>
      <c r="BMO327" s="7" t="s">
        <v>724</v>
      </c>
      <c r="BMP327" s="7" t="s">
        <v>724</v>
      </c>
      <c r="BMQ327" s="7" t="s">
        <v>724</v>
      </c>
      <c r="BMR327" s="7" t="s">
        <v>724</v>
      </c>
      <c r="BMS327" s="7" t="s">
        <v>724</v>
      </c>
      <c r="BMT327" s="7" t="s">
        <v>724</v>
      </c>
      <c r="BMU327" s="7" t="s">
        <v>724</v>
      </c>
      <c r="BMV327" s="7" t="s">
        <v>724</v>
      </c>
      <c r="BMW327" s="7" t="s">
        <v>724</v>
      </c>
      <c r="BMX327" s="7" t="s">
        <v>724</v>
      </c>
      <c r="BMY327" s="7" t="s">
        <v>724</v>
      </c>
      <c r="BMZ327" s="7" t="s">
        <v>724</v>
      </c>
      <c r="BNA327" s="7" t="s">
        <v>724</v>
      </c>
      <c r="BNB327" s="7" t="s">
        <v>724</v>
      </c>
      <c r="BNC327" s="7" t="s">
        <v>724</v>
      </c>
      <c r="BND327" s="7" t="s">
        <v>724</v>
      </c>
      <c r="BNE327" s="7" t="s">
        <v>724</v>
      </c>
      <c r="BNF327" s="7" t="s">
        <v>724</v>
      </c>
      <c r="BNG327" s="7" t="s">
        <v>724</v>
      </c>
      <c r="BNH327" s="7" t="s">
        <v>724</v>
      </c>
      <c r="BNI327" s="7" t="s">
        <v>724</v>
      </c>
      <c r="BNJ327" s="7" t="s">
        <v>724</v>
      </c>
      <c r="BNK327" s="7" t="s">
        <v>724</v>
      </c>
      <c r="BNL327" s="7" t="s">
        <v>724</v>
      </c>
      <c r="BNM327" s="7" t="s">
        <v>724</v>
      </c>
      <c r="BNN327" s="7" t="s">
        <v>724</v>
      </c>
      <c r="BNO327" s="7" t="s">
        <v>724</v>
      </c>
      <c r="BNP327" s="7" t="s">
        <v>724</v>
      </c>
      <c r="BNQ327" s="7" t="s">
        <v>724</v>
      </c>
      <c r="BNR327" s="7" t="s">
        <v>724</v>
      </c>
      <c r="BNS327" s="7" t="s">
        <v>724</v>
      </c>
      <c r="BNT327" s="7" t="s">
        <v>724</v>
      </c>
      <c r="BNU327" s="7" t="s">
        <v>724</v>
      </c>
      <c r="BNV327" s="7" t="s">
        <v>724</v>
      </c>
      <c r="BNW327" s="7" t="s">
        <v>724</v>
      </c>
      <c r="BNX327" s="7" t="s">
        <v>724</v>
      </c>
      <c r="BNY327" s="7" t="s">
        <v>724</v>
      </c>
      <c r="BNZ327" s="7" t="s">
        <v>724</v>
      </c>
      <c r="BOA327" s="7" t="s">
        <v>724</v>
      </c>
      <c r="BOB327" s="7" t="s">
        <v>724</v>
      </c>
      <c r="BOC327" s="7" t="s">
        <v>724</v>
      </c>
      <c r="BOD327" s="7" t="s">
        <v>724</v>
      </c>
      <c r="BOE327" s="7" t="s">
        <v>724</v>
      </c>
      <c r="BOF327" s="7" t="s">
        <v>724</v>
      </c>
      <c r="BOG327" s="7" t="s">
        <v>724</v>
      </c>
      <c r="BOH327" s="7" t="s">
        <v>724</v>
      </c>
      <c r="BOI327" s="7" t="s">
        <v>724</v>
      </c>
      <c r="BOJ327" s="7" t="s">
        <v>724</v>
      </c>
      <c r="BOK327" s="7" t="s">
        <v>724</v>
      </c>
      <c r="BOL327" s="7" t="s">
        <v>724</v>
      </c>
      <c r="BOM327" s="7" t="s">
        <v>724</v>
      </c>
      <c r="BON327" s="7" t="s">
        <v>724</v>
      </c>
      <c r="BOO327" s="7" t="s">
        <v>724</v>
      </c>
      <c r="BOP327" s="7" t="s">
        <v>724</v>
      </c>
      <c r="BOQ327" s="7" t="s">
        <v>724</v>
      </c>
      <c r="BOR327" s="7" t="s">
        <v>724</v>
      </c>
      <c r="BOS327" s="7" t="s">
        <v>724</v>
      </c>
      <c r="BOT327" s="7" t="s">
        <v>724</v>
      </c>
      <c r="BOU327" s="7" t="s">
        <v>724</v>
      </c>
      <c r="BOV327" s="7" t="s">
        <v>724</v>
      </c>
      <c r="BOW327" s="7" t="s">
        <v>724</v>
      </c>
      <c r="BOX327" s="7" t="s">
        <v>724</v>
      </c>
      <c r="BOY327" s="7" t="s">
        <v>724</v>
      </c>
      <c r="BOZ327" s="7" t="s">
        <v>724</v>
      </c>
      <c r="BPA327" s="7" t="s">
        <v>724</v>
      </c>
      <c r="BPB327" s="7" t="s">
        <v>724</v>
      </c>
      <c r="BPC327" s="7" t="s">
        <v>724</v>
      </c>
      <c r="BPD327" s="7" t="s">
        <v>724</v>
      </c>
      <c r="BPE327" s="7" t="s">
        <v>724</v>
      </c>
      <c r="BPF327" s="7" t="s">
        <v>724</v>
      </c>
      <c r="BPG327" s="7" t="s">
        <v>724</v>
      </c>
      <c r="BPH327" s="7" t="s">
        <v>724</v>
      </c>
      <c r="BPI327" s="7" t="s">
        <v>724</v>
      </c>
      <c r="BPJ327" s="7" t="s">
        <v>724</v>
      </c>
      <c r="BPK327" s="7" t="s">
        <v>724</v>
      </c>
      <c r="BPL327" s="7" t="s">
        <v>724</v>
      </c>
      <c r="BPM327" s="7" t="s">
        <v>724</v>
      </c>
      <c r="BPN327" s="7" t="s">
        <v>724</v>
      </c>
      <c r="BPO327" s="7" t="s">
        <v>724</v>
      </c>
      <c r="BPP327" s="7" t="s">
        <v>724</v>
      </c>
      <c r="BPQ327" s="7" t="s">
        <v>724</v>
      </c>
      <c r="BPR327" s="7" t="s">
        <v>724</v>
      </c>
      <c r="BPS327" s="7" t="s">
        <v>724</v>
      </c>
      <c r="BPT327" s="7" t="s">
        <v>724</v>
      </c>
      <c r="BPU327" s="7" t="s">
        <v>724</v>
      </c>
      <c r="BPV327" s="7" t="s">
        <v>724</v>
      </c>
      <c r="BPW327" s="7" t="s">
        <v>724</v>
      </c>
      <c r="BPX327" s="7" t="s">
        <v>724</v>
      </c>
      <c r="BPY327" s="7" t="s">
        <v>724</v>
      </c>
      <c r="BPZ327" s="7" t="s">
        <v>724</v>
      </c>
      <c r="BQA327" s="7" t="s">
        <v>724</v>
      </c>
      <c r="BQB327" s="7" t="s">
        <v>724</v>
      </c>
      <c r="BQC327" s="7" t="s">
        <v>724</v>
      </c>
      <c r="BQD327" s="7" t="s">
        <v>724</v>
      </c>
      <c r="BQE327" s="7" t="s">
        <v>724</v>
      </c>
      <c r="BQF327" s="7" t="s">
        <v>724</v>
      </c>
      <c r="BQG327" s="7" t="s">
        <v>724</v>
      </c>
      <c r="BQH327" s="7" t="s">
        <v>724</v>
      </c>
      <c r="BQI327" s="7" t="s">
        <v>724</v>
      </c>
      <c r="BQJ327" s="7" t="s">
        <v>724</v>
      </c>
      <c r="BQK327" s="7" t="s">
        <v>724</v>
      </c>
      <c r="BQL327" s="7" t="s">
        <v>724</v>
      </c>
      <c r="BQM327" s="7" t="s">
        <v>724</v>
      </c>
      <c r="BQN327" s="7" t="s">
        <v>724</v>
      </c>
      <c r="BQO327" s="7" t="s">
        <v>724</v>
      </c>
      <c r="BQP327" s="7" t="s">
        <v>724</v>
      </c>
      <c r="BQQ327" s="7" t="s">
        <v>724</v>
      </c>
      <c r="BQR327" s="7" t="s">
        <v>724</v>
      </c>
      <c r="BQS327" s="7" t="s">
        <v>724</v>
      </c>
      <c r="BQT327" s="7" t="s">
        <v>724</v>
      </c>
      <c r="BQU327" s="7" t="s">
        <v>724</v>
      </c>
      <c r="BQV327" s="7" t="s">
        <v>724</v>
      </c>
      <c r="BQW327" s="7" t="s">
        <v>724</v>
      </c>
      <c r="BQX327" s="7" t="s">
        <v>724</v>
      </c>
      <c r="BQY327" s="7" t="s">
        <v>724</v>
      </c>
      <c r="BQZ327" s="7" t="s">
        <v>724</v>
      </c>
      <c r="BRA327" s="7" t="s">
        <v>724</v>
      </c>
      <c r="BRB327" s="7" t="s">
        <v>724</v>
      </c>
      <c r="BRC327" s="7" t="s">
        <v>724</v>
      </c>
      <c r="BRD327" s="7" t="s">
        <v>724</v>
      </c>
      <c r="BRE327" s="7" t="s">
        <v>724</v>
      </c>
      <c r="BRF327" s="7" t="s">
        <v>724</v>
      </c>
      <c r="BRG327" s="7" t="s">
        <v>724</v>
      </c>
      <c r="BRH327" s="7" t="s">
        <v>724</v>
      </c>
      <c r="BRI327" s="7" t="s">
        <v>724</v>
      </c>
      <c r="BRJ327" s="7" t="s">
        <v>724</v>
      </c>
      <c r="BRK327" s="7" t="s">
        <v>724</v>
      </c>
      <c r="BRL327" s="7" t="s">
        <v>724</v>
      </c>
      <c r="BRM327" s="7" t="s">
        <v>724</v>
      </c>
      <c r="BRN327" s="7" t="s">
        <v>724</v>
      </c>
      <c r="BRO327" s="7" t="s">
        <v>724</v>
      </c>
      <c r="BRP327" s="7" t="s">
        <v>724</v>
      </c>
      <c r="BRQ327" s="7" t="s">
        <v>724</v>
      </c>
      <c r="BRR327" s="7" t="s">
        <v>724</v>
      </c>
      <c r="BRS327" s="7" t="s">
        <v>724</v>
      </c>
      <c r="BRT327" s="7" t="s">
        <v>724</v>
      </c>
      <c r="BRU327" s="7" t="s">
        <v>724</v>
      </c>
      <c r="BRV327" s="7" t="s">
        <v>724</v>
      </c>
      <c r="BRW327" s="7" t="s">
        <v>724</v>
      </c>
      <c r="BRX327" s="7" t="s">
        <v>724</v>
      </c>
      <c r="BRY327" s="7" t="s">
        <v>724</v>
      </c>
      <c r="BRZ327" s="7" t="s">
        <v>724</v>
      </c>
      <c r="BSA327" s="7" t="s">
        <v>724</v>
      </c>
      <c r="BSB327" s="7" t="s">
        <v>724</v>
      </c>
      <c r="BSC327" s="7" t="s">
        <v>724</v>
      </c>
      <c r="BSD327" s="7" t="s">
        <v>724</v>
      </c>
      <c r="BSE327" s="7" t="s">
        <v>724</v>
      </c>
      <c r="BSF327" s="7" t="s">
        <v>724</v>
      </c>
      <c r="BSG327" s="7" t="s">
        <v>724</v>
      </c>
      <c r="BSH327" s="7" t="s">
        <v>724</v>
      </c>
      <c r="BSI327" s="7" t="s">
        <v>724</v>
      </c>
      <c r="BSJ327" s="7" t="s">
        <v>724</v>
      </c>
      <c r="BSK327" s="7" t="s">
        <v>724</v>
      </c>
      <c r="BSL327" s="7" t="s">
        <v>724</v>
      </c>
      <c r="BSM327" s="7" t="s">
        <v>724</v>
      </c>
      <c r="BSN327" s="7" t="s">
        <v>724</v>
      </c>
      <c r="BSO327" s="7" t="s">
        <v>724</v>
      </c>
      <c r="BSP327" s="7" t="s">
        <v>724</v>
      </c>
      <c r="BSQ327" s="7" t="s">
        <v>724</v>
      </c>
      <c r="BSR327" s="7" t="s">
        <v>724</v>
      </c>
      <c r="BSS327" s="7" t="s">
        <v>724</v>
      </c>
      <c r="BST327" s="7" t="s">
        <v>724</v>
      </c>
      <c r="BSU327" s="7" t="s">
        <v>724</v>
      </c>
      <c r="BSV327" s="7" t="s">
        <v>724</v>
      </c>
      <c r="BSW327" s="7" t="s">
        <v>724</v>
      </c>
      <c r="BSX327" s="7" t="s">
        <v>724</v>
      </c>
      <c r="BSY327" s="7" t="s">
        <v>724</v>
      </c>
      <c r="BSZ327" s="7" t="s">
        <v>724</v>
      </c>
      <c r="BTA327" s="7" t="s">
        <v>724</v>
      </c>
      <c r="BTB327" s="7" t="s">
        <v>724</v>
      </c>
      <c r="BTC327" s="7" t="s">
        <v>724</v>
      </c>
      <c r="BTD327" s="7" t="s">
        <v>724</v>
      </c>
      <c r="BTE327" s="7" t="s">
        <v>724</v>
      </c>
      <c r="BTF327" s="7" t="s">
        <v>724</v>
      </c>
      <c r="BTG327" s="7" t="s">
        <v>724</v>
      </c>
      <c r="BTH327" s="7" t="s">
        <v>724</v>
      </c>
      <c r="BTI327" s="7" t="s">
        <v>724</v>
      </c>
      <c r="BTJ327" s="7" t="s">
        <v>724</v>
      </c>
      <c r="BTK327" s="7" t="s">
        <v>724</v>
      </c>
      <c r="BTL327" s="7" t="s">
        <v>724</v>
      </c>
      <c r="BTM327" s="7" t="s">
        <v>724</v>
      </c>
      <c r="BTN327" s="7" t="s">
        <v>724</v>
      </c>
      <c r="BTO327" s="7" t="s">
        <v>724</v>
      </c>
      <c r="BTP327" s="7" t="s">
        <v>724</v>
      </c>
      <c r="BTQ327" s="7" t="s">
        <v>724</v>
      </c>
      <c r="BTR327" s="7" t="s">
        <v>724</v>
      </c>
      <c r="BTS327" s="7" t="s">
        <v>724</v>
      </c>
      <c r="BTT327" s="7" t="s">
        <v>724</v>
      </c>
      <c r="BTU327" s="7" t="s">
        <v>724</v>
      </c>
      <c r="BTV327" s="7" t="s">
        <v>724</v>
      </c>
      <c r="BTW327" s="7" t="s">
        <v>724</v>
      </c>
      <c r="BTX327" s="7" t="s">
        <v>724</v>
      </c>
      <c r="BTY327" s="7" t="s">
        <v>724</v>
      </c>
      <c r="BTZ327" s="7" t="s">
        <v>724</v>
      </c>
      <c r="BUA327" s="7" t="s">
        <v>724</v>
      </c>
      <c r="BUB327" s="7" t="s">
        <v>724</v>
      </c>
      <c r="BUC327" s="7" t="s">
        <v>724</v>
      </c>
      <c r="BUD327" s="7" t="s">
        <v>724</v>
      </c>
      <c r="BUE327" s="7" t="s">
        <v>724</v>
      </c>
      <c r="BUF327" s="7" t="s">
        <v>724</v>
      </c>
      <c r="BUG327" s="7" t="s">
        <v>724</v>
      </c>
      <c r="BUH327" s="7" t="s">
        <v>724</v>
      </c>
      <c r="BUI327" s="7" t="s">
        <v>724</v>
      </c>
      <c r="BUJ327" s="7" t="s">
        <v>724</v>
      </c>
      <c r="BUK327" s="7" t="s">
        <v>724</v>
      </c>
      <c r="BUL327" s="7" t="s">
        <v>724</v>
      </c>
      <c r="BUM327" s="7" t="s">
        <v>724</v>
      </c>
      <c r="BUN327" s="7" t="s">
        <v>724</v>
      </c>
      <c r="BUO327" s="7" t="s">
        <v>724</v>
      </c>
      <c r="BUP327" s="7" t="s">
        <v>724</v>
      </c>
      <c r="BUQ327" s="7" t="s">
        <v>724</v>
      </c>
      <c r="BUR327" s="7" t="s">
        <v>724</v>
      </c>
      <c r="BUS327" s="7" t="s">
        <v>724</v>
      </c>
      <c r="BUT327" s="7" t="s">
        <v>724</v>
      </c>
      <c r="BUU327" s="7" t="s">
        <v>724</v>
      </c>
      <c r="BUV327" s="7" t="s">
        <v>724</v>
      </c>
      <c r="BUW327" s="7" t="s">
        <v>724</v>
      </c>
      <c r="BUX327" s="7" t="s">
        <v>724</v>
      </c>
      <c r="BUY327" s="7" t="s">
        <v>724</v>
      </c>
      <c r="BUZ327" s="7" t="s">
        <v>724</v>
      </c>
      <c r="BVA327" s="7" t="s">
        <v>724</v>
      </c>
      <c r="BVB327" s="7" t="s">
        <v>724</v>
      </c>
      <c r="BVC327" s="7" t="s">
        <v>724</v>
      </c>
      <c r="BVD327" s="7" t="s">
        <v>724</v>
      </c>
      <c r="BVE327" s="7" t="s">
        <v>724</v>
      </c>
      <c r="BVF327" s="7" t="s">
        <v>724</v>
      </c>
      <c r="BVG327" s="7" t="s">
        <v>724</v>
      </c>
      <c r="BVH327" s="7" t="s">
        <v>724</v>
      </c>
      <c r="BVI327" s="7" t="s">
        <v>724</v>
      </c>
      <c r="BVJ327" s="7" t="s">
        <v>724</v>
      </c>
      <c r="BVK327" s="7" t="s">
        <v>724</v>
      </c>
      <c r="BVL327" s="7" t="s">
        <v>724</v>
      </c>
      <c r="BVM327" s="7" t="s">
        <v>724</v>
      </c>
      <c r="BVN327" s="7" t="s">
        <v>724</v>
      </c>
      <c r="BVO327" s="7" t="s">
        <v>724</v>
      </c>
      <c r="BVP327" s="7" t="s">
        <v>724</v>
      </c>
      <c r="BVQ327" s="7" t="s">
        <v>724</v>
      </c>
      <c r="BVR327" s="7" t="s">
        <v>724</v>
      </c>
      <c r="BVS327" s="7" t="s">
        <v>724</v>
      </c>
      <c r="BVT327" s="7" t="s">
        <v>724</v>
      </c>
      <c r="BVU327" s="7" t="s">
        <v>724</v>
      </c>
      <c r="BVV327" s="7" t="s">
        <v>724</v>
      </c>
      <c r="BVW327" s="7" t="s">
        <v>724</v>
      </c>
      <c r="BVX327" s="7" t="s">
        <v>724</v>
      </c>
      <c r="BVY327" s="7" t="s">
        <v>724</v>
      </c>
      <c r="BVZ327" s="7" t="s">
        <v>724</v>
      </c>
      <c r="BWA327" s="7" t="s">
        <v>724</v>
      </c>
      <c r="BWB327" s="7" t="s">
        <v>724</v>
      </c>
      <c r="BWC327" s="7" t="s">
        <v>724</v>
      </c>
      <c r="BWD327" s="7" t="s">
        <v>724</v>
      </c>
      <c r="BWE327" s="7" t="s">
        <v>724</v>
      </c>
      <c r="BWF327" s="7" t="s">
        <v>724</v>
      </c>
      <c r="BWG327" s="7" t="s">
        <v>724</v>
      </c>
      <c r="BWH327" s="7" t="s">
        <v>724</v>
      </c>
      <c r="BWI327" s="7" t="s">
        <v>724</v>
      </c>
      <c r="BWJ327" s="7" t="s">
        <v>724</v>
      </c>
      <c r="BWK327" s="7" t="s">
        <v>724</v>
      </c>
      <c r="BWL327" s="7" t="s">
        <v>724</v>
      </c>
      <c r="BWM327" s="7" t="s">
        <v>724</v>
      </c>
      <c r="BWN327" s="7" t="s">
        <v>724</v>
      </c>
      <c r="BWO327" s="7" t="s">
        <v>724</v>
      </c>
      <c r="BWP327" s="7" t="s">
        <v>724</v>
      </c>
      <c r="BWQ327" s="7" t="s">
        <v>724</v>
      </c>
      <c r="BWR327" s="7" t="s">
        <v>724</v>
      </c>
      <c r="BWS327" s="7" t="s">
        <v>724</v>
      </c>
      <c r="BWT327" s="7" t="s">
        <v>724</v>
      </c>
      <c r="BWU327" s="7" t="s">
        <v>724</v>
      </c>
      <c r="BWV327" s="7" t="s">
        <v>724</v>
      </c>
      <c r="BWW327" s="7" t="s">
        <v>724</v>
      </c>
      <c r="BWX327" s="7" t="s">
        <v>724</v>
      </c>
      <c r="BWY327" s="7" t="s">
        <v>724</v>
      </c>
      <c r="BWZ327" s="7" t="s">
        <v>724</v>
      </c>
      <c r="BXA327" s="7" t="s">
        <v>724</v>
      </c>
      <c r="BXB327" s="7" t="s">
        <v>724</v>
      </c>
      <c r="BXC327" s="7" t="s">
        <v>724</v>
      </c>
      <c r="BXD327" s="7" t="s">
        <v>724</v>
      </c>
      <c r="BXE327" s="7" t="s">
        <v>724</v>
      </c>
      <c r="BXF327" s="7" t="s">
        <v>724</v>
      </c>
      <c r="BXG327" s="7" t="s">
        <v>724</v>
      </c>
      <c r="BXH327" s="7" t="s">
        <v>724</v>
      </c>
      <c r="BXI327" s="7" t="s">
        <v>724</v>
      </c>
      <c r="BXJ327" s="7" t="s">
        <v>724</v>
      </c>
      <c r="BXK327" s="7" t="s">
        <v>724</v>
      </c>
      <c r="BXL327" s="7" t="s">
        <v>724</v>
      </c>
      <c r="BXM327" s="7" t="s">
        <v>724</v>
      </c>
      <c r="BXN327" s="7" t="s">
        <v>724</v>
      </c>
      <c r="BXO327" s="7" t="s">
        <v>724</v>
      </c>
      <c r="BXP327" s="7" t="s">
        <v>724</v>
      </c>
      <c r="BXQ327" s="7" t="s">
        <v>724</v>
      </c>
      <c r="BXR327" s="7" t="s">
        <v>724</v>
      </c>
      <c r="BXS327" s="7" t="s">
        <v>724</v>
      </c>
      <c r="BXT327" s="7" t="s">
        <v>724</v>
      </c>
      <c r="BXU327" s="7" t="s">
        <v>724</v>
      </c>
      <c r="BXV327" s="7" t="s">
        <v>724</v>
      </c>
      <c r="BXW327" s="7" t="s">
        <v>724</v>
      </c>
      <c r="BXX327" s="7" t="s">
        <v>724</v>
      </c>
      <c r="BXY327" s="7" t="s">
        <v>724</v>
      </c>
      <c r="BXZ327" s="7" t="s">
        <v>724</v>
      </c>
      <c r="BYA327" s="7" t="s">
        <v>724</v>
      </c>
      <c r="BYB327" s="7" t="s">
        <v>724</v>
      </c>
      <c r="BYC327" s="7" t="s">
        <v>724</v>
      </c>
      <c r="BYD327" s="7" t="s">
        <v>724</v>
      </c>
      <c r="BYE327" s="7" t="s">
        <v>724</v>
      </c>
      <c r="BYF327" s="7" t="s">
        <v>724</v>
      </c>
      <c r="BYG327" s="7" t="s">
        <v>724</v>
      </c>
      <c r="BYH327" s="7" t="s">
        <v>724</v>
      </c>
      <c r="BYI327" s="7" t="s">
        <v>724</v>
      </c>
      <c r="BYJ327" s="7" t="s">
        <v>724</v>
      </c>
      <c r="BYK327" s="7" t="s">
        <v>724</v>
      </c>
      <c r="BYL327" s="7" t="s">
        <v>724</v>
      </c>
      <c r="BYM327" s="7" t="s">
        <v>724</v>
      </c>
      <c r="BYN327" s="7" t="s">
        <v>724</v>
      </c>
      <c r="BYO327" s="7" t="s">
        <v>724</v>
      </c>
      <c r="BYP327" s="7" t="s">
        <v>724</v>
      </c>
      <c r="BYQ327" s="7" t="s">
        <v>724</v>
      </c>
      <c r="BYR327" s="7" t="s">
        <v>724</v>
      </c>
      <c r="BYS327" s="7" t="s">
        <v>724</v>
      </c>
      <c r="BYT327" s="7" t="s">
        <v>724</v>
      </c>
      <c r="BYU327" s="7" t="s">
        <v>724</v>
      </c>
      <c r="BYV327" s="7" t="s">
        <v>724</v>
      </c>
      <c r="BYW327" s="7" t="s">
        <v>724</v>
      </c>
      <c r="BYX327" s="7" t="s">
        <v>724</v>
      </c>
      <c r="BYY327" s="7" t="s">
        <v>724</v>
      </c>
      <c r="BYZ327" s="7" t="s">
        <v>724</v>
      </c>
      <c r="BZA327" s="7" t="s">
        <v>724</v>
      </c>
      <c r="BZB327" s="7" t="s">
        <v>724</v>
      </c>
      <c r="BZC327" s="7" t="s">
        <v>724</v>
      </c>
      <c r="BZD327" s="7" t="s">
        <v>724</v>
      </c>
      <c r="BZE327" s="7" t="s">
        <v>724</v>
      </c>
      <c r="BZF327" s="7" t="s">
        <v>724</v>
      </c>
      <c r="BZG327" s="7" t="s">
        <v>724</v>
      </c>
      <c r="BZH327" s="7" t="s">
        <v>724</v>
      </c>
      <c r="BZI327" s="7" t="s">
        <v>724</v>
      </c>
      <c r="BZJ327" s="7" t="s">
        <v>724</v>
      </c>
      <c r="BZK327" s="7" t="s">
        <v>724</v>
      </c>
      <c r="BZL327" s="7" t="s">
        <v>724</v>
      </c>
      <c r="BZM327" s="7" t="s">
        <v>724</v>
      </c>
      <c r="BZN327" s="7" t="s">
        <v>724</v>
      </c>
      <c r="BZO327" s="7" t="s">
        <v>724</v>
      </c>
      <c r="BZP327" s="7" t="s">
        <v>724</v>
      </c>
      <c r="BZQ327" s="7" t="s">
        <v>724</v>
      </c>
      <c r="BZR327" s="7" t="s">
        <v>724</v>
      </c>
      <c r="BZS327" s="7" t="s">
        <v>724</v>
      </c>
      <c r="BZT327" s="7" t="s">
        <v>724</v>
      </c>
      <c r="BZU327" s="7" t="s">
        <v>724</v>
      </c>
      <c r="BZV327" s="7" t="s">
        <v>724</v>
      </c>
      <c r="BZW327" s="7" t="s">
        <v>724</v>
      </c>
      <c r="BZX327" s="7" t="s">
        <v>724</v>
      </c>
      <c r="BZY327" s="7" t="s">
        <v>724</v>
      </c>
      <c r="BZZ327" s="7" t="s">
        <v>724</v>
      </c>
      <c r="CAA327" s="7" t="s">
        <v>724</v>
      </c>
      <c r="CAB327" s="7" t="s">
        <v>724</v>
      </c>
      <c r="CAC327" s="7" t="s">
        <v>724</v>
      </c>
      <c r="CAD327" s="7" t="s">
        <v>724</v>
      </c>
      <c r="CAE327" s="7" t="s">
        <v>724</v>
      </c>
      <c r="CAF327" s="7" t="s">
        <v>724</v>
      </c>
      <c r="CAG327" s="7" t="s">
        <v>724</v>
      </c>
      <c r="CAH327" s="7" t="s">
        <v>724</v>
      </c>
      <c r="CAI327" s="7" t="s">
        <v>724</v>
      </c>
      <c r="CAJ327" s="7" t="s">
        <v>724</v>
      </c>
      <c r="CAK327" s="7" t="s">
        <v>724</v>
      </c>
      <c r="CAL327" s="7" t="s">
        <v>724</v>
      </c>
      <c r="CAM327" s="7" t="s">
        <v>724</v>
      </c>
      <c r="CAN327" s="7" t="s">
        <v>724</v>
      </c>
      <c r="CAO327" s="7" t="s">
        <v>724</v>
      </c>
      <c r="CAP327" s="7" t="s">
        <v>724</v>
      </c>
      <c r="CAQ327" s="7" t="s">
        <v>724</v>
      </c>
      <c r="CAR327" s="7" t="s">
        <v>724</v>
      </c>
      <c r="CAS327" s="7" t="s">
        <v>724</v>
      </c>
      <c r="CAT327" s="7" t="s">
        <v>724</v>
      </c>
      <c r="CAU327" s="7" t="s">
        <v>724</v>
      </c>
      <c r="CAV327" s="7" t="s">
        <v>724</v>
      </c>
      <c r="CAW327" s="7" t="s">
        <v>724</v>
      </c>
      <c r="CAX327" s="7" t="s">
        <v>724</v>
      </c>
      <c r="CAY327" s="7" t="s">
        <v>724</v>
      </c>
      <c r="CAZ327" s="7" t="s">
        <v>724</v>
      </c>
      <c r="CBA327" s="7" t="s">
        <v>724</v>
      </c>
      <c r="CBB327" s="7" t="s">
        <v>724</v>
      </c>
      <c r="CBC327" s="7" t="s">
        <v>724</v>
      </c>
      <c r="CBD327" s="7" t="s">
        <v>724</v>
      </c>
      <c r="CBE327" s="7" t="s">
        <v>724</v>
      </c>
      <c r="CBF327" s="7" t="s">
        <v>724</v>
      </c>
      <c r="CBG327" s="7" t="s">
        <v>724</v>
      </c>
      <c r="CBH327" s="7" t="s">
        <v>724</v>
      </c>
      <c r="CBI327" s="7" t="s">
        <v>724</v>
      </c>
      <c r="CBJ327" s="7" t="s">
        <v>724</v>
      </c>
      <c r="CBK327" s="7" t="s">
        <v>724</v>
      </c>
      <c r="CBL327" s="7" t="s">
        <v>724</v>
      </c>
      <c r="CBM327" s="7" t="s">
        <v>724</v>
      </c>
      <c r="CBN327" s="7" t="s">
        <v>724</v>
      </c>
      <c r="CBO327" s="7" t="s">
        <v>724</v>
      </c>
      <c r="CBP327" s="7" t="s">
        <v>724</v>
      </c>
      <c r="CBQ327" s="7" t="s">
        <v>724</v>
      </c>
      <c r="CBR327" s="7" t="s">
        <v>724</v>
      </c>
      <c r="CBS327" s="7" t="s">
        <v>724</v>
      </c>
      <c r="CBT327" s="7" t="s">
        <v>724</v>
      </c>
      <c r="CBU327" s="7" t="s">
        <v>724</v>
      </c>
      <c r="CBV327" s="7" t="s">
        <v>724</v>
      </c>
      <c r="CBW327" s="7" t="s">
        <v>724</v>
      </c>
      <c r="CBX327" s="7" t="s">
        <v>724</v>
      </c>
      <c r="CBY327" s="7" t="s">
        <v>724</v>
      </c>
      <c r="CBZ327" s="7" t="s">
        <v>724</v>
      </c>
      <c r="CCA327" s="7" t="s">
        <v>724</v>
      </c>
      <c r="CCB327" s="7" t="s">
        <v>724</v>
      </c>
      <c r="CCC327" s="7" t="s">
        <v>724</v>
      </c>
      <c r="CCD327" s="7" t="s">
        <v>724</v>
      </c>
      <c r="CCE327" s="7" t="s">
        <v>724</v>
      </c>
      <c r="CCF327" s="7" t="s">
        <v>724</v>
      </c>
      <c r="CCG327" s="7" t="s">
        <v>724</v>
      </c>
      <c r="CCH327" s="7" t="s">
        <v>724</v>
      </c>
      <c r="CCI327" s="7" t="s">
        <v>724</v>
      </c>
      <c r="CCJ327" s="7" t="s">
        <v>724</v>
      </c>
      <c r="CCK327" s="7" t="s">
        <v>724</v>
      </c>
      <c r="CCL327" s="7" t="s">
        <v>724</v>
      </c>
      <c r="CCM327" s="7" t="s">
        <v>724</v>
      </c>
      <c r="CCN327" s="7" t="s">
        <v>724</v>
      </c>
      <c r="CCO327" s="7" t="s">
        <v>724</v>
      </c>
      <c r="CCP327" s="7" t="s">
        <v>724</v>
      </c>
      <c r="CCQ327" s="7" t="s">
        <v>724</v>
      </c>
      <c r="CCR327" s="7" t="s">
        <v>724</v>
      </c>
      <c r="CCS327" s="7" t="s">
        <v>724</v>
      </c>
      <c r="CCT327" s="7" t="s">
        <v>724</v>
      </c>
      <c r="CCU327" s="7" t="s">
        <v>724</v>
      </c>
      <c r="CCV327" s="7" t="s">
        <v>724</v>
      </c>
      <c r="CCW327" s="7" t="s">
        <v>724</v>
      </c>
      <c r="CCX327" s="7" t="s">
        <v>724</v>
      </c>
      <c r="CCY327" s="7" t="s">
        <v>724</v>
      </c>
      <c r="CCZ327" s="7" t="s">
        <v>724</v>
      </c>
      <c r="CDA327" s="7" t="s">
        <v>724</v>
      </c>
      <c r="CDB327" s="7" t="s">
        <v>724</v>
      </c>
      <c r="CDC327" s="7" t="s">
        <v>724</v>
      </c>
      <c r="CDD327" s="7" t="s">
        <v>724</v>
      </c>
      <c r="CDE327" s="7" t="s">
        <v>724</v>
      </c>
      <c r="CDF327" s="7" t="s">
        <v>724</v>
      </c>
      <c r="CDG327" s="7" t="s">
        <v>724</v>
      </c>
      <c r="CDH327" s="7" t="s">
        <v>724</v>
      </c>
      <c r="CDI327" s="7" t="s">
        <v>724</v>
      </c>
      <c r="CDJ327" s="7" t="s">
        <v>724</v>
      </c>
      <c r="CDK327" s="7" t="s">
        <v>724</v>
      </c>
      <c r="CDL327" s="7" t="s">
        <v>724</v>
      </c>
      <c r="CDM327" s="7" t="s">
        <v>724</v>
      </c>
      <c r="CDN327" s="7" t="s">
        <v>724</v>
      </c>
      <c r="CDO327" s="7" t="s">
        <v>724</v>
      </c>
      <c r="CDP327" s="7" t="s">
        <v>724</v>
      </c>
      <c r="CDQ327" s="7" t="s">
        <v>724</v>
      </c>
      <c r="CDR327" s="7" t="s">
        <v>724</v>
      </c>
      <c r="CDS327" s="7" t="s">
        <v>724</v>
      </c>
      <c r="CDT327" s="7" t="s">
        <v>724</v>
      </c>
      <c r="CDU327" s="7" t="s">
        <v>724</v>
      </c>
      <c r="CDV327" s="7" t="s">
        <v>724</v>
      </c>
      <c r="CDW327" s="7" t="s">
        <v>724</v>
      </c>
      <c r="CDX327" s="7" t="s">
        <v>724</v>
      </c>
      <c r="CDY327" s="7" t="s">
        <v>724</v>
      </c>
      <c r="CDZ327" s="7" t="s">
        <v>724</v>
      </c>
      <c r="CEA327" s="7" t="s">
        <v>724</v>
      </c>
      <c r="CEB327" s="7" t="s">
        <v>724</v>
      </c>
      <c r="CEC327" s="7" t="s">
        <v>724</v>
      </c>
      <c r="CED327" s="7" t="s">
        <v>724</v>
      </c>
      <c r="CEE327" s="7" t="s">
        <v>724</v>
      </c>
      <c r="CEF327" s="7" t="s">
        <v>724</v>
      </c>
      <c r="CEG327" s="7" t="s">
        <v>724</v>
      </c>
      <c r="CEH327" s="7" t="s">
        <v>724</v>
      </c>
      <c r="CEI327" s="7" t="s">
        <v>724</v>
      </c>
      <c r="CEJ327" s="7" t="s">
        <v>724</v>
      </c>
      <c r="CEK327" s="7" t="s">
        <v>724</v>
      </c>
      <c r="CEL327" s="7" t="s">
        <v>724</v>
      </c>
      <c r="CEM327" s="7" t="s">
        <v>724</v>
      </c>
      <c r="CEN327" s="7" t="s">
        <v>724</v>
      </c>
      <c r="CEO327" s="7" t="s">
        <v>724</v>
      </c>
      <c r="CEP327" s="7" t="s">
        <v>724</v>
      </c>
      <c r="CEQ327" s="7" t="s">
        <v>724</v>
      </c>
      <c r="CER327" s="7" t="s">
        <v>724</v>
      </c>
      <c r="CES327" s="7" t="s">
        <v>724</v>
      </c>
      <c r="CET327" s="7" t="s">
        <v>724</v>
      </c>
      <c r="CEU327" s="7" t="s">
        <v>724</v>
      </c>
      <c r="CEV327" s="7" t="s">
        <v>724</v>
      </c>
      <c r="CEW327" s="7" t="s">
        <v>724</v>
      </c>
      <c r="CEX327" s="7" t="s">
        <v>724</v>
      </c>
      <c r="CEY327" s="7" t="s">
        <v>724</v>
      </c>
      <c r="CEZ327" s="7" t="s">
        <v>724</v>
      </c>
      <c r="CFA327" s="7" t="s">
        <v>724</v>
      </c>
      <c r="CFB327" s="7" t="s">
        <v>724</v>
      </c>
      <c r="CFC327" s="7" t="s">
        <v>724</v>
      </c>
      <c r="CFD327" s="7" t="s">
        <v>724</v>
      </c>
      <c r="CFE327" s="7" t="s">
        <v>724</v>
      </c>
      <c r="CFF327" s="7" t="s">
        <v>724</v>
      </c>
      <c r="CFG327" s="7" t="s">
        <v>724</v>
      </c>
      <c r="CFH327" s="7" t="s">
        <v>724</v>
      </c>
      <c r="CFI327" s="7" t="s">
        <v>724</v>
      </c>
      <c r="CFJ327" s="7" t="s">
        <v>724</v>
      </c>
      <c r="CFK327" s="7" t="s">
        <v>724</v>
      </c>
      <c r="CFL327" s="7" t="s">
        <v>724</v>
      </c>
      <c r="CFM327" s="7" t="s">
        <v>724</v>
      </c>
      <c r="CFN327" s="7" t="s">
        <v>724</v>
      </c>
      <c r="CFO327" s="7" t="s">
        <v>724</v>
      </c>
      <c r="CFP327" s="7" t="s">
        <v>724</v>
      </c>
      <c r="CFQ327" s="7" t="s">
        <v>724</v>
      </c>
      <c r="CFR327" s="7" t="s">
        <v>724</v>
      </c>
      <c r="CFS327" s="7" t="s">
        <v>724</v>
      </c>
      <c r="CFT327" s="7" t="s">
        <v>724</v>
      </c>
      <c r="CFU327" s="7" t="s">
        <v>724</v>
      </c>
      <c r="CFV327" s="7" t="s">
        <v>724</v>
      </c>
      <c r="CFW327" s="7" t="s">
        <v>724</v>
      </c>
      <c r="CFX327" s="7" t="s">
        <v>724</v>
      </c>
      <c r="CFY327" s="7" t="s">
        <v>724</v>
      </c>
      <c r="CFZ327" s="7" t="s">
        <v>724</v>
      </c>
      <c r="CGA327" s="7" t="s">
        <v>724</v>
      </c>
      <c r="CGB327" s="7" t="s">
        <v>724</v>
      </c>
      <c r="CGC327" s="7" t="s">
        <v>724</v>
      </c>
      <c r="CGD327" s="7" t="s">
        <v>724</v>
      </c>
      <c r="CGE327" s="7" t="s">
        <v>724</v>
      </c>
      <c r="CGF327" s="7" t="s">
        <v>724</v>
      </c>
      <c r="CGG327" s="7" t="s">
        <v>724</v>
      </c>
      <c r="CGH327" s="7" t="s">
        <v>724</v>
      </c>
      <c r="CGI327" s="7" t="s">
        <v>724</v>
      </c>
      <c r="CGJ327" s="7" t="s">
        <v>724</v>
      </c>
      <c r="CGK327" s="7" t="s">
        <v>724</v>
      </c>
      <c r="CGL327" s="7" t="s">
        <v>724</v>
      </c>
      <c r="CGM327" s="7" t="s">
        <v>724</v>
      </c>
      <c r="CGN327" s="7" t="s">
        <v>724</v>
      </c>
      <c r="CGO327" s="7" t="s">
        <v>724</v>
      </c>
      <c r="CGP327" s="7" t="s">
        <v>724</v>
      </c>
      <c r="CGQ327" s="7" t="s">
        <v>724</v>
      </c>
      <c r="CGR327" s="7" t="s">
        <v>724</v>
      </c>
      <c r="CGS327" s="7" t="s">
        <v>724</v>
      </c>
      <c r="CGT327" s="7" t="s">
        <v>724</v>
      </c>
      <c r="CGU327" s="7" t="s">
        <v>724</v>
      </c>
      <c r="CGV327" s="7" t="s">
        <v>724</v>
      </c>
      <c r="CGW327" s="7" t="s">
        <v>724</v>
      </c>
      <c r="CGX327" s="7" t="s">
        <v>724</v>
      </c>
      <c r="CGY327" s="7" t="s">
        <v>724</v>
      </c>
      <c r="CGZ327" s="7" t="s">
        <v>724</v>
      </c>
      <c r="CHA327" s="7" t="s">
        <v>724</v>
      </c>
      <c r="CHB327" s="7" t="s">
        <v>724</v>
      </c>
      <c r="CHC327" s="7" t="s">
        <v>724</v>
      </c>
      <c r="CHD327" s="7" t="s">
        <v>724</v>
      </c>
      <c r="CHE327" s="7" t="s">
        <v>724</v>
      </c>
      <c r="CHF327" s="7" t="s">
        <v>724</v>
      </c>
      <c r="CHG327" s="7" t="s">
        <v>724</v>
      </c>
      <c r="CHH327" s="7" t="s">
        <v>724</v>
      </c>
      <c r="CHI327" s="7" t="s">
        <v>724</v>
      </c>
      <c r="CHJ327" s="7" t="s">
        <v>724</v>
      </c>
      <c r="CHK327" s="7" t="s">
        <v>724</v>
      </c>
      <c r="CHL327" s="7" t="s">
        <v>724</v>
      </c>
      <c r="CHM327" s="7" t="s">
        <v>724</v>
      </c>
      <c r="CHN327" s="7" t="s">
        <v>724</v>
      </c>
      <c r="CHO327" s="7" t="s">
        <v>724</v>
      </c>
      <c r="CHP327" s="7" t="s">
        <v>724</v>
      </c>
      <c r="CHQ327" s="7" t="s">
        <v>724</v>
      </c>
      <c r="CHR327" s="7" t="s">
        <v>724</v>
      </c>
      <c r="CHS327" s="7" t="s">
        <v>724</v>
      </c>
      <c r="CHT327" s="7" t="s">
        <v>724</v>
      </c>
      <c r="CHU327" s="7" t="s">
        <v>724</v>
      </c>
      <c r="CHV327" s="7" t="s">
        <v>724</v>
      </c>
      <c r="CHW327" s="7" t="s">
        <v>724</v>
      </c>
      <c r="CHX327" s="7" t="s">
        <v>724</v>
      </c>
      <c r="CHY327" s="7" t="s">
        <v>724</v>
      </c>
      <c r="CHZ327" s="7" t="s">
        <v>724</v>
      </c>
      <c r="CIA327" s="7" t="s">
        <v>724</v>
      </c>
      <c r="CIB327" s="7" t="s">
        <v>724</v>
      </c>
      <c r="CIC327" s="7" t="s">
        <v>724</v>
      </c>
      <c r="CID327" s="7" t="s">
        <v>724</v>
      </c>
      <c r="CIE327" s="7" t="s">
        <v>724</v>
      </c>
      <c r="CIF327" s="7" t="s">
        <v>724</v>
      </c>
      <c r="CIG327" s="7" t="s">
        <v>724</v>
      </c>
      <c r="CIH327" s="7" t="s">
        <v>724</v>
      </c>
      <c r="CII327" s="7" t="s">
        <v>724</v>
      </c>
      <c r="CIJ327" s="7" t="s">
        <v>724</v>
      </c>
      <c r="CIK327" s="7" t="s">
        <v>724</v>
      </c>
      <c r="CIL327" s="7" t="s">
        <v>724</v>
      </c>
      <c r="CIM327" s="7" t="s">
        <v>724</v>
      </c>
      <c r="CIN327" s="7" t="s">
        <v>724</v>
      </c>
      <c r="CIO327" s="7" t="s">
        <v>724</v>
      </c>
      <c r="CIP327" s="7" t="s">
        <v>724</v>
      </c>
      <c r="CIQ327" s="7" t="s">
        <v>724</v>
      </c>
      <c r="CIR327" s="7" t="s">
        <v>724</v>
      </c>
      <c r="CIS327" s="7" t="s">
        <v>724</v>
      </c>
      <c r="CIT327" s="7" t="s">
        <v>724</v>
      </c>
      <c r="CIU327" s="7" t="s">
        <v>724</v>
      </c>
      <c r="CIV327" s="7" t="s">
        <v>724</v>
      </c>
      <c r="CIW327" s="7" t="s">
        <v>724</v>
      </c>
      <c r="CIX327" s="7" t="s">
        <v>724</v>
      </c>
      <c r="CIY327" s="7" t="s">
        <v>724</v>
      </c>
      <c r="CIZ327" s="7" t="s">
        <v>724</v>
      </c>
      <c r="CJA327" s="7" t="s">
        <v>724</v>
      </c>
      <c r="CJB327" s="7" t="s">
        <v>724</v>
      </c>
      <c r="CJC327" s="7" t="s">
        <v>724</v>
      </c>
      <c r="CJD327" s="7" t="s">
        <v>724</v>
      </c>
      <c r="CJE327" s="7" t="s">
        <v>724</v>
      </c>
      <c r="CJF327" s="7" t="s">
        <v>724</v>
      </c>
      <c r="CJG327" s="7" t="s">
        <v>724</v>
      </c>
      <c r="CJH327" s="7" t="s">
        <v>724</v>
      </c>
      <c r="CJI327" s="7" t="s">
        <v>724</v>
      </c>
      <c r="CJJ327" s="7" t="s">
        <v>724</v>
      </c>
      <c r="CJK327" s="7" t="s">
        <v>724</v>
      </c>
      <c r="CJL327" s="7" t="s">
        <v>724</v>
      </c>
      <c r="CJM327" s="7" t="s">
        <v>724</v>
      </c>
      <c r="CJN327" s="7" t="s">
        <v>724</v>
      </c>
      <c r="CJO327" s="7" t="s">
        <v>724</v>
      </c>
      <c r="CJP327" s="7" t="s">
        <v>724</v>
      </c>
      <c r="CJQ327" s="7" t="s">
        <v>724</v>
      </c>
      <c r="CJR327" s="7" t="s">
        <v>724</v>
      </c>
      <c r="CJS327" s="7" t="s">
        <v>724</v>
      </c>
      <c r="CJT327" s="7" t="s">
        <v>724</v>
      </c>
      <c r="CJU327" s="7" t="s">
        <v>724</v>
      </c>
      <c r="CJV327" s="7" t="s">
        <v>724</v>
      </c>
      <c r="CJW327" s="7" t="s">
        <v>724</v>
      </c>
      <c r="CJX327" s="7" t="s">
        <v>724</v>
      </c>
      <c r="CJY327" s="7" t="s">
        <v>724</v>
      </c>
      <c r="CJZ327" s="7" t="s">
        <v>724</v>
      </c>
      <c r="CKA327" s="7" t="s">
        <v>724</v>
      </c>
      <c r="CKB327" s="7" t="s">
        <v>724</v>
      </c>
      <c r="CKC327" s="7" t="s">
        <v>724</v>
      </c>
      <c r="CKD327" s="7" t="s">
        <v>724</v>
      </c>
      <c r="CKE327" s="7" t="s">
        <v>724</v>
      </c>
      <c r="CKF327" s="7" t="s">
        <v>724</v>
      </c>
      <c r="CKG327" s="7" t="s">
        <v>724</v>
      </c>
      <c r="CKH327" s="7" t="s">
        <v>724</v>
      </c>
      <c r="CKI327" s="7" t="s">
        <v>724</v>
      </c>
      <c r="CKJ327" s="7" t="s">
        <v>724</v>
      </c>
      <c r="CKK327" s="7" t="s">
        <v>724</v>
      </c>
      <c r="CKL327" s="7" t="s">
        <v>724</v>
      </c>
      <c r="CKM327" s="7" t="s">
        <v>724</v>
      </c>
      <c r="CKN327" s="7" t="s">
        <v>724</v>
      </c>
      <c r="CKO327" s="7" t="s">
        <v>724</v>
      </c>
      <c r="CKP327" s="7" t="s">
        <v>724</v>
      </c>
      <c r="CKQ327" s="7" t="s">
        <v>724</v>
      </c>
      <c r="CKR327" s="7" t="s">
        <v>724</v>
      </c>
      <c r="CKS327" s="7" t="s">
        <v>724</v>
      </c>
      <c r="CKT327" s="7" t="s">
        <v>724</v>
      </c>
      <c r="CKU327" s="7" t="s">
        <v>724</v>
      </c>
      <c r="CKV327" s="7" t="s">
        <v>724</v>
      </c>
      <c r="CKW327" s="7" t="s">
        <v>724</v>
      </c>
      <c r="CKX327" s="7" t="s">
        <v>724</v>
      </c>
      <c r="CKY327" s="7" t="s">
        <v>724</v>
      </c>
      <c r="CKZ327" s="7" t="s">
        <v>724</v>
      </c>
      <c r="CLA327" s="7" t="s">
        <v>724</v>
      </c>
      <c r="CLB327" s="7" t="s">
        <v>724</v>
      </c>
      <c r="CLC327" s="7" t="s">
        <v>724</v>
      </c>
      <c r="CLD327" s="7" t="s">
        <v>724</v>
      </c>
      <c r="CLE327" s="7" t="s">
        <v>724</v>
      </c>
      <c r="CLF327" s="7" t="s">
        <v>724</v>
      </c>
      <c r="CLG327" s="7" t="s">
        <v>724</v>
      </c>
      <c r="CLH327" s="7" t="s">
        <v>724</v>
      </c>
      <c r="CLI327" s="7" t="s">
        <v>724</v>
      </c>
      <c r="CLJ327" s="7" t="s">
        <v>724</v>
      </c>
      <c r="CLK327" s="7" t="s">
        <v>724</v>
      </c>
      <c r="CLL327" s="7" t="s">
        <v>724</v>
      </c>
      <c r="CLM327" s="7" t="s">
        <v>724</v>
      </c>
      <c r="CLN327" s="7" t="s">
        <v>724</v>
      </c>
      <c r="CLO327" s="7" t="s">
        <v>724</v>
      </c>
      <c r="CLP327" s="7" t="s">
        <v>724</v>
      </c>
      <c r="CLQ327" s="7" t="s">
        <v>724</v>
      </c>
      <c r="CLR327" s="7" t="s">
        <v>724</v>
      </c>
      <c r="CLS327" s="7" t="s">
        <v>724</v>
      </c>
      <c r="CLT327" s="7" t="s">
        <v>724</v>
      </c>
      <c r="CLU327" s="7" t="s">
        <v>724</v>
      </c>
      <c r="CLV327" s="7" t="s">
        <v>724</v>
      </c>
      <c r="CLW327" s="7" t="s">
        <v>724</v>
      </c>
      <c r="CLX327" s="7" t="s">
        <v>724</v>
      </c>
      <c r="CLY327" s="7" t="s">
        <v>724</v>
      </c>
      <c r="CLZ327" s="7" t="s">
        <v>724</v>
      </c>
      <c r="CMA327" s="7" t="s">
        <v>724</v>
      </c>
      <c r="CMB327" s="7" t="s">
        <v>724</v>
      </c>
      <c r="CMC327" s="7" t="s">
        <v>724</v>
      </c>
      <c r="CMD327" s="7" t="s">
        <v>724</v>
      </c>
      <c r="CME327" s="7" t="s">
        <v>724</v>
      </c>
      <c r="CMF327" s="7" t="s">
        <v>724</v>
      </c>
      <c r="CMG327" s="7" t="s">
        <v>724</v>
      </c>
      <c r="CMH327" s="7" t="s">
        <v>724</v>
      </c>
      <c r="CMI327" s="7" t="s">
        <v>724</v>
      </c>
      <c r="CMJ327" s="7" t="s">
        <v>724</v>
      </c>
      <c r="CMK327" s="7" t="s">
        <v>724</v>
      </c>
      <c r="CML327" s="7" t="s">
        <v>724</v>
      </c>
      <c r="CMM327" s="7" t="s">
        <v>724</v>
      </c>
      <c r="CMN327" s="7" t="s">
        <v>724</v>
      </c>
      <c r="CMO327" s="7" t="s">
        <v>724</v>
      </c>
      <c r="CMP327" s="7" t="s">
        <v>724</v>
      </c>
      <c r="CMQ327" s="7" t="s">
        <v>724</v>
      </c>
      <c r="CMR327" s="7" t="s">
        <v>724</v>
      </c>
      <c r="CMS327" s="7" t="s">
        <v>724</v>
      </c>
      <c r="CMT327" s="7" t="s">
        <v>724</v>
      </c>
      <c r="CMU327" s="7" t="s">
        <v>724</v>
      </c>
      <c r="CMV327" s="7" t="s">
        <v>724</v>
      </c>
      <c r="CMW327" s="7" t="s">
        <v>724</v>
      </c>
      <c r="CMX327" s="7" t="s">
        <v>724</v>
      </c>
      <c r="CMY327" s="7" t="s">
        <v>724</v>
      </c>
      <c r="CMZ327" s="7" t="s">
        <v>724</v>
      </c>
      <c r="CNA327" s="7" t="s">
        <v>724</v>
      </c>
      <c r="CNB327" s="7" t="s">
        <v>724</v>
      </c>
      <c r="CNC327" s="7" t="s">
        <v>724</v>
      </c>
      <c r="CND327" s="7" t="s">
        <v>724</v>
      </c>
      <c r="CNE327" s="7" t="s">
        <v>724</v>
      </c>
      <c r="CNF327" s="7" t="s">
        <v>724</v>
      </c>
      <c r="CNG327" s="7" t="s">
        <v>724</v>
      </c>
      <c r="CNH327" s="7" t="s">
        <v>724</v>
      </c>
      <c r="CNI327" s="7" t="s">
        <v>724</v>
      </c>
      <c r="CNJ327" s="7" t="s">
        <v>724</v>
      </c>
      <c r="CNK327" s="7" t="s">
        <v>724</v>
      </c>
      <c r="CNL327" s="7" t="s">
        <v>724</v>
      </c>
      <c r="CNM327" s="7" t="s">
        <v>724</v>
      </c>
      <c r="CNN327" s="7" t="s">
        <v>724</v>
      </c>
      <c r="CNO327" s="7" t="s">
        <v>724</v>
      </c>
      <c r="CNP327" s="7" t="s">
        <v>724</v>
      </c>
      <c r="CNQ327" s="7" t="s">
        <v>724</v>
      </c>
      <c r="CNR327" s="7" t="s">
        <v>724</v>
      </c>
      <c r="CNS327" s="7" t="s">
        <v>724</v>
      </c>
      <c r="CNT327" s="7" t="s">
        <v>724</v>
      </c>
      <c r="CNU327" s="7" t="s">
        <v>724</v>
      </c>
      <c r="CNV327" s="7" t="s">
        <v>724</v>
      </c>
      <c r="CNW327" s="7" t="s">
        <v>724</v>
      </c>
      <c r="CNX327" s="7" t="s">
        <v>724</v>
      </c>
      <c r="CNY327" s="7" t="s">
        <v>724</v>
      </c>
      <c r="CNZ327" s="7" t="s">
        <v>724</v>
      </c>
      <c r="COA327" s="7" t="s">
        <v>724</v>
      </c>
      <c r="COB327" s="7" t="s">
        <v>724</v>
      </c>
      <c r="COC327" s="7" t="s">
        <v>724</v>
      </c>
      <c r="COD327" s="7" t="s">
        <v>724</v>
      </c>
      <c r="COE327" s="7" t="s">
        <v>724</v>
      </c>
      <c r="COF327" s="7" t="s">
        <v>724</v>
      </c>
      <c r="COG327" s="7" t="s">
        <v>724</v>
      </c>
      <c r="COH327" s="7" t="s">
        <v>724</v>
      </c>
      <c r="COI327" s="7" t="s">
        <v>724</v>
      </c>
      <c r="COJ327" s="7" t="s">
        <v>724</v>
      </c>
      <c r="COK327" s="7" t="s">
        <v>724</v>
      </c>
      <c r="COL327" s="7" t="s">
        <v>724</v>
      </c>
      <c r="COM327" s="7" t="s">
        <v>724</v>
      </c>
      <c r="CON327" s="7" t="s">
        <v>724</v>
      </c>
      <c r="COO327" s="7" t="s">
        <v>724</v>
      </c>
      <c r="COP327" s="7" t="s">
        <v>724</v>
      </c>
      <c r="COQ327" s="7" t="s">
        <v>724</v>
      </c>
      <c r="COR327" s="7" t="s">
        <v>724</v>
      </c>
      <c r="COS327" s="7" t="s">
        <v>724</v>
      </c>
      <c r="COT327" s="7" t="s">
        <v>724</v>
      </c>
      <c r="COU327" s="7" t="s">
        <v>724</v>
      </c>
      <c r="COV327" s="7" t="s">
        <v>724</v>
      </c>
      <c r="COW327" s="7" t="s">
        <v>724</v>
      </c>
      <c r="COX327" s="7" t="s">
        <v>724</v>
      </c>
      <c r="COY327" s="7" t="s">
        <v>724</v>
      </c>
      <c r="COZ327" s="7" t="s">
        <v>724</v>
      </c>
      <c r="CPA327" s="7" t="s">
        <v>724</v>
      </c>
      <c r="CPB327" s="7" t="s">
        <v>724</v>
      </c>
      <c r="CPC327" s="7" t="s">
        <v>724</v>
      </c>
      <c r="CPD327" s="7" t="s">
        <v>724</v>
      </c>
      <c r="CPE327" s="7" t="s">
        <v>724</v>
      </c>
      <c r="CPF327" s="7" t="s">
        <v>724</v>
      </c>
      <c r="CPG327" s="7" t="s">
        <v>724</v>
      </c>
      <c r="CPH327" s="7" t="s">
        <v>724</v>
      </c>
      <c r="CPI327" s="7" t="s">
        <v>724</v>
      </c>
      <c r="CPJ327" s="7" t="s">
        <v>724</v>
      </c>
      <c r="CPK327" s="7" t="s">
        <v>724</v>
      </c>
      <c r="CPL327" s="7" t="s">
        <v>724</v>
      </c>
      <c r="CPM327" s="7" t="s">
        <v>724</v>
      </c>
      <c r="CPN327" s="7" t="s">
        <v>724</v>
      </c>
      <c r="CPO327" s="7" t="s">
        <v>724</v>
      </c>
      <c r="CPP327" s="7" t="s">
        <v>724</v>
      </c>
      <c r="CPQ327" s="7" t="s">
        <v>724</v>
      </c>
      <c r="CPR327" s="7" t="s">
        <v>724</v>
      </c>
      <c r="CPS327" s="7" t="s">
        <v>724</v>
      </c>
      <c r="CPT327" s="7" t="s">
        <v>724</v>
      </c>
      <c r="CPU327" s="7" t="s">
        <v>724</v>
      </c>
      <c r="CPV327" s="7" t="s">
        <v>724</v>
      </c>
      <c r="CPW327" s="7" t="s">
        <v>724</v>
      </c>
      <c r="CPX327" s="7" t="s">
        <v>724</v>
      </c>
      <c r="CPY327" s="7" t="s">
        <v>724</v>
      </c>
      <c r="CPZ327" s="7" t="s">
        <v>724</v>
      </c>
      <c r="CQA327" s="7" t="s">
        <v>724</v>
      </c>
      <c r="CQB327" s="7" t="s">
        <v>724</v>
      </c>
      <c r="CQC327" s="7" t="s">
        <v>724</v>
      </c>
      <c r="CQD327" s="7" t="s">
        <v>724</v>
      </c>
      <c r="CQE327" s="7" t="s">
        <v>724</v>
      </c>
      <c r="CQF327" s="7" t="s">
        <v>724</v>
      </c>
      <c r="CQG327" s="7" t="s">
        <v>724</v>
      </c>
      <c r="CQH327" s="7" t="s">
        <v>724</v>
      </c>
      <c r="CQI327" s="7" t="s">
        <v>724</v>
      </c>
      <c r="CQJ327" s="7" t="s">
        <v>724</v>
      </c>
      <c r="CQK327" s="7" t="s">
        <v>724</v>
      </c>
      <c r="CQL327" s="7" t="s">
        <v>724</v>
      </c>
      <c r="CQM327" s="7" t="s">
        <v>724</v>
      </c>
      <c r="CQN327" s="7" t="s">
        <v>724</v>
      </c>
      <c r="CQO327" s="7" t="s">
        <v>724</v>
      </c>
      <c r="CQP327" s="7" t="s">
        <v>724</v>
      </c>
      <c r="CQQ327" s="7" t="s">
        <v>724</v>
      </c>
      <c r="CQR327" s="7" t="s">
        <v>724</v>
      </c>
      <c r="CQS327" s="7" t="s">
        <v>724</v>
      </c>
      <c r="CQT327" s="7" t="s">
        <v>724</v>
      </c>
      <c r="CQU327" s="7" t="s">
        <v>724</v>
      </c>
      <c r="CQV327" s="7" t="s">
        <v>724</v>
      </c>
      <c r="CQW327" s="7" t="s">
        <v>724</v>
      </c>
      <c r="CQX327" s="7" t="s">
        <v>724</v>
      </c>
      <c r="CQY327" s="7" t="s">
        <v>724</v>
      </c>
      <c r="CQZ327" s="7" t="s">
        <v>724</v>
      </c>
      <c r="CRA327" s="7" t="s">
        <v>724</v>
      </c>
      <c r="CRB327" s="7" t="s">
        <v>724</v>
      </c>
      <c r="CRC327" s="7" t="s">
        <v>724</v>
      </c>
      <c r="CRD327" s="7" t="s">
        <v>724</v>
      </c>
      <c r="CRE327" s="7" t="s">
        <v>724</v>
      </c>
      <c r="CRF327" s="7" t="s">
        <v>724</v>
      </c>
      <c r="CRG327" s="7" t="s">
        <v>724</v>
      </c>
      <c r="CRH327" s="7" t="s">
        <v>724</v>
      </c>
      <c r="CRI327" s="7" t="s">
        <v>724</v>
      </c>
      <c r="CRJ327" s="7" t="s">
        <v>724</v>
      </c>
      <c r="CRK327" s="7" t="s">
        <v>724</v>
      </c>
      <c r="CRL327" s="7" t="s">
        <v>724</v>
      </c>
      <c r="CRM327" s="7" t="s">
        <v>724</v>
      </c>
      <c r="CRN327" s="7" t="s">
        <v>724</v>
      </c>
      <c r="CRO327" s="7" t="s">
        <v>724</v>
      </c>
      <c r="CRP327" s="7" t="s">
        <v>724</v>
      </c>
      <c r="CRQ327" s="7" t="s">
        <v>724</v>
      </c>
      <c r="CRR327" s="7" t="s">
        <v>724</v>
      </c>
      <c r="CRS327" s="7" t="s">
        <v>724</v>
      </c>
      <c r="CRT327" s="7" t="s">
        <v>724</v>
      </c>
      <c r="CRU327" s="7" t="s">
        <v>724</v>
      </c>
      <c r="CRV327" s="7" t="s">
        <v>724</v>
      </c>
      <c r="CRW327" s="7" t="s">
        <v>724</v>
      </c>
      <c r="CRX327" s="7" t="s">
        <v>724</v>
      </c>
      <c r="CRY327" s="7" t="s">
        <v>724</v>
      </c>
      <c r="CRZ327" s="7" t="s">
        <v>724</v>
      </c>
      <c r="CSA327" s="7" t="s">
        <v>724</v>
      </c>
      <c r="CSB327" s="7" t="s">
        <v>724</v>
      </c>
      <c r="CSC327" s="7" t="s">
        <v>724</v>
      </c>
      <c r="CSD327" s="7" t="s">
        <v>724</v>
      </c>
      <c r="CSE327" s="7" t="s">
        <v>724</v>
      </c>
      <c r="CSF327" s="7" t="s">
        <v>724</v>
      </c>
      <c r="CSG327" s="7" t="s">
        <v>724</v>
      </c>
      <c r="CSH327" s="7" t="s">
        <v>724</v>
      </c>
      <c r="CSI327" s="7" t="s">
        <v>724</v>
      </c>
      <c r="CSJ327" s="7" t="s">
        <v>724</v>
      </c>
      <c r="CSK327" s="7" t="s">
        <v>724</v>
      </c>
      <c r="CSL327" s="7" t="s">
        <v>724</v>
      </c>
      <c r="CSM327" s="7" t="s">
        <v>724</v>
      </c>
      <c r="CSN327" s="7" t="s">
        <v>724</v>
      </c>
      <c r="CSO327" s="7" t="s">
        <v>724</v>
      </c>
      <c r="CSP327" s="7" t="s">
        <v>724</v>
      </c>
      <c r="CSQ327" s="7" t="s">
        <v>724</v>
      </c>
      <c r="CSR327" s="7" t="s">
        <v>724</v>
      </c>
      <c r="CSS327" s="7" t="s">
        <v>724</v>
      </c>
      <c r="CST327" s="7" t="s">
        <v>724</v>
      </c>
      <c r="CSU327" s="7" t="s">
        <v>724</v>
      </c>
      <c r="CSV327" s="7" t="s">
        <v>724</v>
      </c>
      <c r="CSW327" s="7" t="s">
        <v>724</v>
      </c>
      <c r="CSX327" s="7" t="s">
        <v>724</v>
      </c>
      <c r="CSY327" s="7" t="s">
        <v>724</v>
      </c>
      <c r="CSZ327" s="7" t="s">
        <v>724</v>
      </c>
      <c r="CTA327" s="7" t="s">
        <v>724</v>
      </c>
      <c r="CTB327" s="7" t="s">
        <v>724</v>
      </c>
      <c r="CTC327" s="7" t="s">
        <v>724</v>
      </c>
      <c r="CTD327" s="7" t="s">
        <v>724</v>
      </c>
      <c r="CTE327" s="7" t="s">
        <v>724</v>
      </c>
      <c r="CTF327" s="7" t="s">
        <v>724</v>
      </c>
      <c r="CTG327" s="7" t="s">
        <v>724</v>
      </c>
      <c r="CTH327" s="7" t="s">
        <v>724</v>
      </c>
      <c r="CTI327" s="7" t="s">
        <v>724</v>
      </c>
      <c r="CTJ327" s="7" t="s">
        <v>724</v>
      </c>
      <c r="CTK327" s="7" t="s">
        <v>724</v>
      </c>
      <c r="CTL327" s="7" t="s">
        <v>724</v>
      </c>
      <c r="CTM327" s="7" t="s">
        <v>724</v>
      </c>
      <c r="CTN327" s="7" t="s">
        <v>724</v>
      </c>
      <c r="CTO327" s="7" t="s">
        <v>724</v>
      </c>
      <c r="CTP327" s="7" t="s">
        <v>724</v>
      </c>
      <c r="CTQ327" s="7" t="s">
        <v>724</v>
      </c>
      <c r="CTR327" s="7" t="s">
        <v>724</v>
      </c>
      <c r="CTS327" s="7" t="s">
        <v>724</v>
      </c>
      <c r="CTT327" s="7" t="s">
        <v>724</v>
      </c>
      <c r="CTU327" s="7" t="s">
        <v>724</v>
      </c>
      <c r="CTV327" s="7" t="s">
        <v>724</v>
      </c>
      <c r="CTW327" s="7" t="s">
        <v>724</v>
      </c>
      <c r="CTX327" s="7" t="s">
        <v>724</v>
      </c>
      <c r="CTY327" s="7" t="s">
        <v>724</v>
      </c>
      <c r="CTZ327" s="7" t="s">
        <v>724</v>
      </c>
      <c r="CUA327" s="7" t="s">
        <v>724</v>
      </c>
      <c r="CUB327" s="7" t="s">
        <v>724</v>
      </c>
      <c r="CUC327" s="7" t="s">
        <v>724</v>
      </c>
      <c r="CUD327" s="7" t="s">
        <v>724</v>
      </c>
      <c r="CUE327" s="7" t="s">
        <v>724</v>
      </c>
      <c r="CUF327" s="7" t="s">
        <v>724</v>
      </c>
      <c r="CUG327" s="7" t="s">
        <v>724</v>
      </c>
      <c r="CUH327" s="7" t="s">
        <v>724</v>
      </c>
      <c r="CUI327" s="7" t="s">
        <v>724</v>
      </c>
      <c r="CUJ327" s="7" t="s">
        <v>724</v>
      </c>
      <c r="CUK327" s="7" t="s">
        <v>724</v>
      </c>
      <c r="CUL327" s="7" t="s">
        <v>724</v>
      </c>
      <c r="CUM327" s="7" t="s">
        <v>724</v>
      </c>
      <c r="CUN327" s="7" t="s">
        <v>724</v>
      </c>
      <c r="CUO327" s="7" t="s">
        <v>724</v>
      </c>
      <c r="CUP327" s="7" t="s">
        <v>724</v>
      </c>
      <c r="CUQ327" s="7" t="s">
        <v>724</v>
      </c>
      <c r="CUR327" s="7" t="s">
        <v>724</v>
      </c>
      <c r="CUS327" s="7" t="s">
        <v>724</v>
      </c>
      <c r="CUT327" s="7" t="s">
        <v>724</v>
      </c>
      <c r="CUU327" s="7" t="s">
        <v>724</v>
      </c>
      <c r="CUV327" s="7" t="s">
        <v>724</v>
      </c>
      <c r="CUW327" s="7" t="s">
        <v>724</v>
      </c>
      <c r="CUX327" s="7" t="s">
        <v>724</v>
      </c>
      <c r="CUY327" s="7" t="s">
        <v>724</v>
      </c>
      <c r="CUZ327" s="7" t="s">
        <v>724</v>
      </c>
      <c r="CVA327" s="7" t="s">
        <v>724</v>
      </c>
      <c r="CVB327" s="7" t="s">
        <v>724</v>
      </c>
      <c r="CVC327" s="7" t="s">
        <v>724</v>
      </c>
      <c r="CVD327" s="7" t="s">
        <v>724</v>
      </c>
      <c r="CVE327" s="7" t="s">
        <v>724</v>
      </c>
      <c r="CVF327" s="7" t="s">
        <v>724</v>
      </c>
      <c r="CVG327" s="7" t="s">
        <v>724</v>
      </c>
      <c r="CVH327" s="7" t="s">
        <v>724</v>
      </c>
      <c r="CVI327" s="7" t="s">
        <v>724</v>
      </c>
      <c r="CVJ327" s="7" t="s">
        <v>724</v>
      </c>
      <c r="CVK327" s="7" t="s">
        <v>724</v>
      </c>
      <c r="CVL327" s="7" t="s">
        <v>724</v>
      </c>
      <c r="CVM327" s="7" t="s">
        <v>724</v>
      </c>
      <c r="CVN327" s="7" t="s">
        <v>724</v>
      </c>
      <c r="CVO327" s="7" t="s">
        <v>724</v>
      </c>
      <c r="CVP327" s="7" t="s">
        <v>724</v>
      </c>
      <c r="CVQ327" s="7" t="s">
        <v>724</v>
      </c>
      <c r="CVR327" s="7" t="s">
        <v>724</v>
      </c>
      <c r="CVS327" s="7" t="s">
        <v>724</v>
      </c>
      <c r="CVT327" s="7" t="s">
        <v>724</v>
      </c>
      <c r="CVU327" s="7" t="s">
        <v>724</v>
      </c>
      <c r="CVV327" s="7" t="s">
        <v>724</v>
      </c>
      <c r="CVW327" s="7" t="s">
        <v>724</v>
      </c>
      <c r="CVX327" s="7" t="s">
        <v>724</v>
      </c>
      <c r="CVY327" s="7" t="s">
        <v>724</v>
      </c>
      <c r="CVZ327" s="7" t="s">
        <v>724</v>
      </c>
      <c r="CWA327" s="7" t="s">
        <v>724</v>
      </c>
      <c r="CWB327" s="7" t="s">
        <v>724</v>
      </c>
      <c r="CWC327" s="7" t="s">
        <v>724</v>
      </c>
      <c r="CWD327" s="7" t="s">
        <v>724</v>
      </c>
      <c r="CWE327" s="7" t="s">
        <v>724</v>
      </c>
      <c r="CWF327" s="7" t="s">
        <v>724</v>
      </c>
      <c r="CWG327" s="7" t="s">
        <v>724</v>
      </c>
      <c r="CWH327" s="7" t="s">
        <v>724</v>
      </c>
      <c r="CWI327" s="7" t="s">
        <v>724</v>
      </c>
      <c r="CWJ327" s="7" t="s">
        <v>724</v>
      </c>
      <c r="CWK327" s="7" t="s">
        <v>724</v>
      </c>
      <c r="CWL327" s="7" t="s">
        <v>724</v>
      </c>
      <c r="CWM327" s="7" t="s">
        <v>724</v>
      </c>
      <c r="CWN327" s="7" t="s">
        <v>724</v>
      </c>
      <c r="CWO327" s="7" t="s">
        <v>724</v>
      </c>
      <c r="CWP327" s="7" t="s">
        <v>724</v>
      </c>
      <c r="CWQ327" s="7" t="s">
        <v>724</v>
      </c>
      <c r="CWR327" s="7" t="s">
        <v>724</v>
      </c>
      <c r="CWS327" s="7" t="s">
        <v>724</v>
      </c>
      <c r="CWT327" s="7" t="s">
        <v>724</v>
      </c>
      <c r="CWU327" s="7" t="s">
        <v>724</v>
      </c>
      <c r="CWV327" s="7" t="s">
        <v>724</v>
      </c>
      <c r="CWW327" s="7" t="s">
        <v>724</v>
      </c>
      <c r="CWX327" s="7" t="s">
        <v>724</v>
      </c>
      <c r="CWY327" s="7" t="s">
        <v>724</v>
      </c>
      <c r="CWZ327" s="7" t="s">
        <v>724</v>
      </c>
      <c r="CXA327" s="7" t="s">
        <v>724</v>
      </c>
      <c r="CXB327" s="7" t="s">
        <v>724</v>
      </c>
      <c r="CXC327" s="7" t="s">
        <v>724</v>
      </c>
      <c r="CXD327" s="7" t="s">
        <v>724</v>
      </c>
      <c r="CXE327" s="7" t="s">
        <v>724</v>
      </c>
      <c r="CXF327" s="7" t="s">
        <v>724</v>
      </c>
      <c r="CXG327" s="7" t="s">
        <v>724</v>
      </c>
      <c r="CXH327" s="7" t="s">
        <v>724</v>
      </c>
      <c r="CXI327" s="7" t="s">
        <v>724</v>
      </c>
      <c r="CXJ327" s="7" t="s">
        <v>724</v>
      </c>
      <c r="CXK327" s="7" t="s">
        <v>724</v>
      </c>
      <c r="CXL327" s="7" t="s">
        <v>724</v>
      </c>
      <c r="CXM327" s="7" t="s">
        <v>724</v>
      </c>
      <c r="CXN327" s="7" t="s">
        <v>724</v>
      </c>
      <c r="CXO327" s="7" t="s">
        <v>724</v>
      </c>
      <c r="CXP327" s="7" t="s">
        <v>724</v>
      </c>
      <c r="CXQ327" s="7" t="s">
        <v>724</v>
      </c>
      <c r="CXR327" s="7" t="s">
        <v>724</v>
      </c>
      <c r="CXS327" s="7" t="s">
        <v>724</v>
      </c>
      <c r="CXT327" s="7" t="s">
        <v>724</v>
      </c>
      <c r="CXU327" s="7" t="s">
        <v>724</v>
      </c>
      <c r="CXV327" s="7" t="s">
        <v>724</v>
      </c>
      <c r="CXW327" s="7" t="s">
        <v>724</v>
      </c>
      <c r="CXX327" s="7" t="s">
        <v>724</v>
      </c>
      <c r="CXY327" s="7" t="s">
        <v>724</v>
      </c>
      <c r="CXZ327" s="7" t="s">
        <v>724</v>
      </c>
      <c r="CYA327" s="7" t="s">
        <v>724</v>
      </c>
      <c r="CYB327" s="7" t="s">
        <v>724</v>
      </c>
      <c r="CYC327" s="7" t="s">
        <v>724</v>
      </c>
      <c r="CYD327" s="7" t="s">
        <v>724</v>
      </c>
      <c r="CYE327" s="7" t="s">
        <v>724</v>
      </c>
      <c r="CYF327" s="7" t="s">
        <v>724</v>
      </c>
      <c r="CYG327" s="7" t="s">
        <v>724</v>
      </c>
      <c r="CYH327" s="7" t="s">
        <v>724</v>
      </c>
      <c r="CYI327" s="7" t="s">
        <v>724</v>
      </c>
      <c r="CYJ327" s="7" t="s">
        <v>724</v>
      </c>
      <c r="CYK327" s="7" t="s">
        <v>724</v>
      </c>
      <c r="CYL327" s="7" t="s">
        <v>724</v>
      </c>
      <c r="CYM327" s="7" t="s">
        <v>724</v>
      </c>
      <c r="CYN327" s="7" t="s">
        <v>724</v>
      </c>
      <c r="CYO327" s="7" t="s">
        <v>724</v>
      </c>
      <c r="CYP327" s="7" t="s">
        <v>724</v>
      </c>
      <c r="CYQ327" s="7" t="s">
        <v>724</v>
      </c>
      <c r="CYR327" s="7" t="s">
        <v>724</v>
      </c>
      <c r="CYS327" s="7" t="s">
        <v>724</v>
      </c>
      <c r="CYT327" s="7" t="s">
        <v>724</v>
      </c>
      <c r="CYU327" s="7" t="s">
        <v>724</v>
      </c>
      <c r="CYV327" s="7" t="s">
        <v>724</v>
      </c>
      <c r="CYW327" s="7" t="s">
        <v>724</v>
      </c>
      <c r="CYX327" s="7" t="s">
        <v>724</v>
      </c>
      <c r="CYY327" s="7" t="s">
        <v>724</v>
      </c>
      <c r="CYZ327" s="7" t="s">
        <v>724</v>
      </c>
      <c r="CZA327" s="7" t="s">
        <v>724</v>
      </c>
      <c r="CZB327" s="7" t="s">
        <v>724</v>
      </c>
      <c r="CZC327" s="7" t="s">
        <v>724</v>
      </c>
      <c r="CZD327" s="7" t="s">
        <v>724</v>
      </c>
      <c r="CZE327" s="7" t="s">
        <v>724</v>
      </c>
      <c r="CZF327" s="7" t="s">
        <v>724</v>
      </c>
      <c r="CZG327" s="7" t="s">
        <v>724</v>
      </c>
      <c r="CZH327" s="7" t="s">
        <v>724</v>
      </c>
      <c r="CZI327" s="7" t="s">
        <v>724</v>
      </c>
      <c r="CZJ327" s="7" t="s">
        <v>724</v>
      </c>
      <c r="CZK327" s="7" t="s">
        <v>724</v>
      </c>
      <c r="CZL327" s="7" t="s">
        <v>724</v>
      </c>
      <c r="CZM327" s="7" t="s">
        <v>724</v>
      </c>
      <c r="CZN327" s="7" t="s">
        <v>724</v>
      </c>
      <c r="CZO327" s="7" t="s">
        <v>724</v>
      </c>
      <c r="CZP327" s="7" t="s">
        <v>724</v>
      </c>
      <c r="CZQ327" s="7" t="s">
        <v>724</v>
      </c>
      <c r="CZR327" s="7" t="s">
        <v>724</v>
      </c>
      <c r="CZS327" s="7" t="s">
        <v>724</v>
      </c>
      <c r="CZT327" s="7" t="s">
        <v>724</v>
      </c>
      <c r="CZU327" s="7" t="s">
        <v>724</v>
      </c>
      <c r="CZV327" s="7" t="s">
        <v>724</v>
      </c>
      <c r="CZW327" s="7" t="s">
        <v>724</v>
      </c>
      <c r="CZX327" s="7" t="s">
        <v>724</v>
      </c>
      <c r="CZY327" s="7" t="s">
        <v>724</v>
      </c>
      <c r="CZZ327" s="7" t="s">
        <v>724</v>
      </c>
      <c r="DAA327" s="7" t="s">
        <v>724</v>
      </c>
      <c r="DAB327" s="7" t="s">
        <v>724</v>
      </c>
      <c r="DAC327" s="7" t="s">
        <v>724</v>
      </c>
      <c r="DAD327" s="7" t="s">
        <v>724</v>
      </c>
      <c r="DAE327" s="7" t="s">
        <v>724</v>
      </c>
      <c r="DAF327" s="7" t="s">
        <v>724</v>
      </c>
      <c r="DAG327" s="7" t="s">
        <v>724</v>
      </c>
      <c r="DAH327" s="7" t="s">
        <v>724</v>
      </c>
      <c r="DAI327" s="7" t="s">
        <v>724</v>
      </c>
      <c r="DAJ327" s="7" t="s">
        <v>724</v>
      </c>
      <c r="DAK327" s="7" t="s">
        <v>724</v>
      </c>
      <c r="DAL327" s="7" t="s">
        <v>724</v>
      </c>
      <c r="DAM327" s="7" t="s">
        <v>724</v>
      </c>
      <c r="DAN327" s="7" t="s">
        <v>724</v>
      </c>
      <c r="DAO327" s="7" t="s">
        <v>724</v>
      </c>
      <c r="DAP327" s="7" t="s">
        <v>724</v>
      </c>
      <c r="DAQ327" s="7" t="s">
        <v>724</v>
      </c>
      <c r="DAR327" s="7" t="s">
        <v>724</v>
      </c>
      <c r="DAS327" s="7" t="s">
        <v>724</v>
      </c>
      <c r="DAT327" s="7" t="s">
        <v>724</v>
      </c>
      <c r="DAU327" s="7" t="s">
        <v>724</v>
      </c>
      <c r="DAV327" s="7" t="s">
        <v>724</v>
      </c>
      <c r="DAW327" s="7" t="s">
        <v>724</v>
      </c>
      <c r="DAX327" s="7" t="s">
        <v>724</v>
      </c>
      <c r="DAY327" s="7" t="s">
        <v>724</v>
      </c>
      <c r="DAZ327" s="7" t="s">
        <v>724</v>
      </c>
      <c r="DBA327" s="7" t="s">
        <v>724</v>
      </c>
      <c r="DBB327" s="7" t="s">
        <v>724</v>
      </c>
      <c r="DBC327" s="7" t="s">
        <v>724</v>
      </c>
      <c r="DBD327" s="7" t="s">
        <v>724</v>
      </c>
      <c r="DBE327" s="7" t="s">
        <v>724</v>
      </c>
      <c r="DBF327" s="7" t="s">
        <v>724</v>
      </c>
      <c r="DBG327" s="7" t="s">
        <v>724</v>
      </c>
      <c r="DBH327" s="7" t="s">
        <v>724</v>
      </c>
      <c r="DBI327" s="7" t="s">
        <v>724</v>
      </c>
      <c r="DBJ327" s="7" t="s">
        <v>724</v>
      </c>
      <c r="DBK327" s="7" t="s">
        <v>724</v>
      </c>
      <c r="DBL327" s="7" t="s">
        <v>724</v>
      </c>
      <c r="DBM327" s="7" t="s">
        <v>724</v>
      </c>
      <c r="DBN327" s="7" t="s">
        <v>724</v>
      </c>
      <c r="DBO327" s="7" t="s">
        <v>724</v>
      </c>
      <c r="DBP327" s="7" t="s">
        <v>724</v>
      </c>
      <c r="DBQ327" s="7" t="s">
        <v>724</v>
      </c>
      <c r="DBR327" s="7" t="s">
        <v>724</v>
      </c>
      <c r="DBS327" s="7" t="s">
        <v>724</v>
      </c>
      <c r="DBT327" s="7" t="s">
        <v>724</v>
      </c>
      <c r="DBU327" s="7" t="s">
        <v>724</v>
      </c>
      <c r="DBV327" s="7" t="s">
        <v>724</v>
      </c>
      <c r="DBW327" s="7" t="s">
        <v>724</v>
      </c>
      <c r="DBX327" s="7" t="s">
        <v>724</v>
      </c>
      <c r="DBY327" s="7" t="s">
        <v>724</v>
      </c>
      <c r="DBZ327" s="7" t="s">
        <v>724</v>
      </c>
      <c r="DCA327" s="7" t="s">
        <v>724</v>
      </c>
      <c r="DCB327" s="7" t="s">
        <v>724</v>
      </c>
      <c r="DCC327" s="7" t="s">
        <v>724</v>
      </c>
      <c r="DCD327" s="7" t="s">
        <v>724</v>
      </c>
      <c r="DCE327" s="7" t="s">
        <v>724</v>
      </c>
      <c r="DCF327" s="7" t="s">
        <v>724</v>
      </c>
      <c r="DCG327" s="7" t="s">
        <v>724</v>
      </c>
      <c r="DCH327" s="7" t="s">
        <v>724</v>
      </c>
      <c r="DCI327" s="7" t="s">
        <v>724</v>
      </c>
      <c r="DCJ327" s="7" t="s">
        <v>724</v>
      </c>
      <c r="DCK327" s="7" t="s">
        <v>724</v>
      </c>
      <c r="DCL327" s="7" t="s">
        <v>724</v>
      </c>
      <c r="DCM327" s="7" t="s">
        <v>724</v>
      </c>
      <c r="DCN327" s="7" t="s">
        <v>724</v>
      </c>
      <c r="DCO327" s="7" t="s">
        <v>724</v>
      </c>
      <c r="DCP327" s="7" t="s">
        <v>724</v>
      </c>
      <c r="DCQ327" s="7" t="s">
        <v>724</v>
      </c>
      <c r="DCR327" s="7" t="s">
        <v>724</v>
      </c>
      <c r="DCS327" s="7" t="s">
        <v>724</v>
      </c>
      <c r="DCT327" s="7" t="s">
        <v>724</v>
      </c>
      <c r="DCU327" s="7" t="s">
        <v>724</v>
      </c>
      <c r="DCV327" s="7" t="s">
        <v>724</v>
      </c>
      <c r="DCW327" s="7" t="s">
        <v>724</v>
      </c>
      <c r="DCX327" s="7" t="s">
        <v>724</v>
      </c>
      <c r="DCY327" s="7" t="s">
        <v>724</v>
      </c>
      <c r="DCZ327" s="7" t="s">
        <v>724</v>
      </c>
      <c r="DDA327" s="7" t="s">
        <v>724</v>
      </c>
      <c r="DDB327" s="7" t="s">
        <v>724</v>
      </c>
      <c r="DDC327" s="7" t="s">
        <v>724</v>
      </c>
      <c r="DDD327" s="7" t="s">
        <v>724</v>
      </c>
      <c r="DDE327" s="7" t="s">
        <v>724</v>
      </c>
      <c r="DDF327" s="7" t="s">
        <v>724</v>
      </c>
      <c r="DDG327" s="7" t="s">
        <v>724</v>
      </c>
      <c r="DDH327" s="7" t="s">
        <v>724</v>
      </c>
      <c r="DDI327" s="7" t="s">
        <v>724</v>
      </c>
      <c r="DDJ327" s="7" t="s">
        <v>724</v>
      </c>
      <c r="DDK327" s="7" t="s">
        <v>724</v>
      </c>
      <c r="DDL327" s="7" t="s">
        <v>724</v>
      </c>
      <c r="DDM327" s="7" t="s">
        <v>724</v>
      </c>
      <c r="DDN327" s="7" t="s">
        <v>724</v>
      </c>
      <c r="DDO327" s="7" t="s">
        <v>724</v>
      </c>
      <c r="DDP327" s="7" t="s">
        <v>724</v>
      </c>
      <c r="DDQ327" s="7" t="s">
        <v>724</v>
      </c>
      <c r="DDR327" s="7" t="s">
        <v>724</v>
      </c>
      <c r="DDS327" s="7" t="s">
        <v>724</v>
      </c>
      <c r="DDT327" s="7" t="s">
        <v>724</v>
      </c>
      <c r="DDU327" s="7" t="s">
        <v>724</v>
      </c>
      <c r="DDV327" s="7" t="s">
        <v>724</v>
      </c>
      <c r="DDW327" s="7" t="s">
        <v>724</v>
      </c>
      <c r="DDX327" s="7" t="s">
        <v>724</v>
      </c>
      <c r="DDY327" s="7" t="s">
        <v>724</v>
      </c>
      <c r="DDZ327" s="7" t="s">
        <v>724</v>
      </c>
      <c r="DEA327" s="7" t="s">
        <v>724</v>
      </c>
      <c r="DEB327" s="7" t="s">
        <v>724</v>
      </c>
      <c r="DEC327" s="7" t="s">
        <v>724</v>
      </c>
      <c r="DED327" s="7" t="s">
        <v>724</v>
      </c>
      <c r="DEE327" s="7" t="s">
        <v>724</v>
      </c>
      <c r="DEF327" s="7" t="s">
        <v>724</v>
      </c>
      <c r="DEG327" s="7" t="s">
        <v>724</v>
      </c>
      <c r="DEH327" s="7" t="s">
        <v>724</v>
      </c>
      <c r="DEI327" s="7" t="s">
        <v>724</v>
      </c>
      <c r="DEJ327" s="7" t="s">
        <v>724</v>
      </c>
      <c r="DEK327" s="7" t="s">
        <v>724</v>
      </c>
      <c r="DEL327" s="7" t="s">
        <v>724</v>
      </c>
      <c r="DEM327" s="7" t="s">
        <v>724</v>
      </c>
      <c r="DEN327" s="7" t="s">
        <v>724</v>
      </c>
      <c r="DEO327" s="7" t="s">
        <v>724</v>
      </c>
      <c r="DEP327" s="7" t="s">
        <v>724</v>
      </c>
      <c r="DEQ327" s="7" t="s">
        <v>724</v>
      </c>
      <c r="DER327" s="7" t="s">
        <v>724</v>
      </c>
      <c r="DES327" s="7" t="s">
        <v>724</v>
      </c>
      <c r="DET327" s="7" t="s">
        <v>724</v>
      </c>
      <c r="DEU327" s="7" t="s">
        <v>724</v>
      </c>
      <c r="DEV327" s="7" t="s">
        <v>724</v>
      </c>
      <c r="DEW327" s="7" t="s">
        <v>724</v>
      </c>
      <c r="DEX327" s="7" t="s">
        <v>724</v>
      </c>
      <c r="DEY327" s="7" t="s">
        <v>724</v>
      </c>
      <c r="DEZ327" s="7" t="s">
        <v>724</v>
      </c>
      <c r="DFA327" s="7" t="s">
        <v>724</v>
      </c>
      <c r="DFB327" s="7" t="s">
        <v>724</v>
      </c>
      <c r="DFC327" s="7" t="s">
        <v>724</v>
      </c>
      <c r="DFD327" s="7" t="s">
        <v>724</v>
      </c>
      <c r="DFE327" s="7" t="s">
        <v>724</v>
      </c>
      <c r="DFF327" s="7" t="s">
        <v>724</v>
      </c>
      <c r="DFG327" s="7" t="s">
        <v>724</v>
      </c>
      <c r="DFH327" s="7" t="s">
        <v>724</v>
      </c>
      <c r="DFI327" s="7" t="s">
        <v>724</v>
      </c>
      <c r="DFJ327" s="7" t="s">
        <v>724</v>
      </c>
      <c r="DFK327" s="7" t="s">
        <v>724</v>
      </c>
      <c r="DFL327" s="7" t="s">
        <v>724</v>
      </c>
      <c r="DFM327" s="7" t="s">
        <v>724</v>
      </c>
      <c r="DFN327" s="7" t="s">
        <v>724</v>
      </c>
      <c r="DFO327" s="7" t="s">
        <v>724</v>
      </c>
      <c r="DFP327" s="7" t="s">
        <v>724</v>
      </c>
      <c r="DFQ327" s="7" t="s">
        <v>724</v>
      </c>
      <c r="DFR327" s="7" t="s">
        <v>724</v>
      </c>
      <c r="DFS327" s="7" t="s">
        <v>724</v>
      </c>
      <c r="DFT327" s="7" t="s">
        <v>724</v>
      </c>
      <c r="DFU327" s="7" t="s">
        <v>724</v>
      </c>
      <c r="DFV327" s="7" t="s">
        <v>724</v>
      </c>
      <c r="DFW327" s="7" t="s">
        <v>724</v>
      </c>
      <c r="DFX327" s="7" t="s">
        <v>724</v>
      </c>
      <c r="DFY327" s="7" t="s">
        <v>724</v>
      </c>
      <c r="DFZ327" s="7" t="s">
        <v>724</v>
      </c>
      <c r="DGA327" s="7" t="s">
        <v>724</v>
      </c>
      <c r="DGB327" s="7" t="s">
        <v>724</v>
      </c>
      <c r="DGC327" s="7" t="s">
        <v>724</v>
      </c>
      <c r="DGD327" s="7" t="s">
        <v>724</v>
      </c>
      <c r="DGE327" s="7" t="s">
        <v>724</v>
      </c>
      <c r="DGF327" s="7" t="s">
        <v>724</v>
      </c>
      <c r="DGG327" s="7" t="s">
        <v>724</v>
      </c>
      <c r="DGH327" s="7" t="s">
        <v>724</v>
      </c>
      <c r="DGI327" s="7" t="s">
        <v>724</v>
      </c>
      <c r="DGJ327" s="7" t="s">
        <v>724</v>
      </c>
      <c r="DGK327" s="7" t="s">
        <v>724</v>
      </c>
      <c r="DGL327" s="7" t="s">
        <v>724</v>
      </c>
      <c r="DGM327" s="7" t="s">
        <v>724</v>
      </c>
      <c r="DGN327" s="7" t="s">
        <v>724</v>
      </c>
      <c r="DGO327" s="7" t="s">
        <v>724</v>
      </c>
      <c r="DGP327" s="7" t="s">
        <v>724</v>
      </c>
      <c r="DGQ327" s="7" t="s">
        <v>724</v>
      </c>
      <c r="DGR327" s="7" t="s">
        <v>724</v>
      </c>
      <c r="DGS327" s="7" t="s">
        <v>724</v>
      </c>
      <c r="DGT327" s="7" t="s">
        <v>724</v>
      </c>
      <c r="DGU327" s="7" t="s">
        <v>724</v>
      </c>
      <c r="DGV327" s="7" t="s">
        <v>724</v>
      </c>
      <c r="DGW327" s="7" t="s">
        <v>724</v>
      </c>
      <c r="DGX327" s="7" t="s">
        <v>724</v>
      </c>
      <c r="DGY327" s="7" t="s">
        <v>724</v>
      </c>
      <c r="DGZ327" s="7" t="s">
        <v>724</v>
      </c>
      <c r="DHA327" s="7" t="s">
        <v>724</v>
      </c>
      <c r="DHB327" s="7" t="s">
        <v>724</v>
      </c>
      <c r="DHC327" s="7" t="s">
        <v>724</v>
      </c>
      <c r="DHD327" s="7" t="s">
        <v>724</v>
      </c>
      <c r="DHE327" s="7" t="s">
        <v>724</v>
      </c>
      <c r="DHF327" s="7" t="s">
        <v>724</v>
      </c>
      <c r="DHG327" s="7" t="s">
        <v>724</v>
      </c>
      <c r="DHH327" s="7" t="s">
        <v>724</v>
      </c>
      <c r="DHI327" s="7" t="s">
        <v>724</v>
      </c>
      <c r="DHJ327" s="7" t="s">
        <v>724</v>
      </c>
      <c r="DHK327" s="7" t="s">
        <v>724</v>
      </c>
      <c r="DHL327" s="7" t="s">
        <v>724</v>
      </c>
      <c r="DHM327" s="7" t="s">
        <v>724</v>
      </c>
      <c r="DHN327" s="7" t="s">
        <v>724</v>
      </c>
      <c r="DHO327" s="7" t="s">
        <v>724</v>
      </c>
      <c r="DHP327" s="7" t="s">
        <v>724</v>
      </c>
      <c r="DHQ327" s="7" t="s">
        <v>724</v>
      </c>
      <c r="DHR327" s="7" t="s">
        <v>724</v>
      </c>
      <c r="DHS327" s="7" t="s">
        <v>724</v>
      </c>
      <c r="DHT327" s="7" t="s">
        <v>724</v>
      </c>
      <c r="DHU327" s="7" t="s">
        <v>724</v>
      </c>
      <c r="DHV327" s="7" t="s">
        <v>724</v>
      </c>
      <c r="DHW327" s="7" t="s">
        <v>724</v>
      </c>
      <c r="DHX327" s="7" t="s">
        <v>724</v>
      </c>
      <c r="DHY327" s="7" t="s">
        <v>724</v>
      </c>
      <c r="DHZ327" s="7" t="s">
        <v>724</v>
      </c>
      <c r="DIA327" s="7" t="s">
        <v>724</v>
      </c>
      <c r="DIB327" s="7" t="s">
        <v>724</v>
      </c>
      <c r="DIC327" s="7" t="s">
        <v>724</v>
      </c>
      <c r="DID327" s="7" t="s">
        <v>724</v>
      </c>
      <c r="DIE327" s="7" t="s">
        <v>724</v>
      </c>
      <c r="DIF327" s="7" t="s">
        <v>724</v>
      </c>
      <c r="DIG327" s="7" t="s">
        <v>724</v>
      </c>
      <c r="DIH327" s="7" t="s">
        <v>724</v>
      </c>
      <c r="DII327" s="7" t="s">
        <v>724</v>
      </c>
      <c r="DIJ327" s="7" t="s">
        <v>724</v>
      </c>
      <c r="DIK327" s="7" t="s">
        <v>724</v>
      </c>
      <c r="DIL327" s="7" t="s">
        <v>724</v>
      </c>
      <c r="DIM327" s="7" t="s">
        <v>724</v>
      </c>
      <c r="DIN327" s="7" t="s">
        <v>724</v>
      </c>
      <c r="DIO327" s="7" t="s">
        <v>724</v>
      </c>
      <c r="DIP327" s="7" t="s">
        <v>724</v>
      </c>
      <c r="DIQ327" s="7" t="s">
        <v>724</v>
      </c>
      <c r="DIR327" s="7" t="s">
        <v>724</v>
      </c>
      <c r="DIS327" s="7" t="s">
        <v>724</v>
      </c>
      <c r="DIT327" s="7" t="s">
        <v>724</v>
      </c>
      <c r="DIU327" s="7" t="s">
        <v>724</v>
      </c>
      <c r="DIV327" s="7" t="s">
        <v>724</v>
      </c>
      <c r="DIW327" s="7" t="s">
        <v>724</v>
      </c>
      <c r="DIX327" s="7" t="s">
        <v>724</v>
      </c>
      <c r="DIY327" s="7" t="s">
        <v>724</v>
      </c>
      <c r="DIZ327" s="7" t="s">
        <v>724</v>
      </c>
      <c r="DJA327" s="7" t="s">
        <v>724</v>
      </c>
      <c r="DJB327" s="7" t="s">
        <v>724</v>
      </c>
      <c r="DJC327" s="7" t="s">
        <v>724</v>
      </c>
      <c r="DJD327" s="7" t="s">
        <v>724</v>
      </c>
      <c r="DJE327" s="7" t="s">
        <v>724</v>
      </c>
      <c r="DJF327" s="7" t="s">
        <v>724</v>
      </c>
      <c r="DJG327" s="7" t="s">
        <v>724</v>
      </c>
      <c r="DJH327" s="7" t="s">
        <v>724</v>
      </c>
      <c r="DJI327" s="7" t="s">
        <v>724</v>
      </c>
      <c r="DJJ327" s="7" t="s">
        <v>724</v>
      </c>
      <c r="DJK327" s="7" t="s">
        <v>724</v>
      </c>
      <c r="DJL327" s="7" t="s">
        <v>724</v>
      </c>
      <c r="DJM327" s="7" t="s">
        <v>724</v>
      </c>
      <c r="DJN327" s="7" t="s">
        <v>724</v>
      </c>
      <c r="DJO327" s="7" t="s">
        <v>724</v>
      </c>
      <c r="DJP327" s="7" t="s">
        <v>724</v>
      </c>
      <c r="DJQ327" s="7" t="s">
        <v>724</v>
      </c>
      <c r="DJR327" s="7" t="s">
        <v>724</v>
      </c>
      <c r="DJS327" s="7" t="s">
        <v>724</v>
      </c>
      <c r="DJT327" s="7" t="s">
        <v>724</v>
      </c>
      <c r="DJU327" s="7" t="s">
        <v>724</v>
      </c>
      <c r="DJV327" s="7" t="s">
        <v>724</v>
      </c>
      <c r="DJW327" s="7" t="s">
        <v>724</v>
      </c>
      <c r="DJX327" s="7" t="s">
        <v>724</v>
      </c>
      <c r="DJY327" s="7" t="s">
        <v>724</v>
      </c>
      <c r="DJZ327" s="7" t="s">
        <v>724</v>
      </c>
      <c r="DKA327" s="7" t="s">
        <v>724</v>
      </c>
      <c r="DKB327" s="7" t="s">
        <v>724</v>
      </c>
      <c r="DKC327" s="7" t="s">
        <v>724</v>
      </c>
      <c r="DKD327" s="7" t="s">
        <v>724</v>
      </c>
      <c r="DKE327" s="7" t="s">
        <v>724</v>
      </c>
      <c r="DKF327" s="7" t="s">
        <v>724</v>
      </c>
      <c r="DKG327" s="7" t="s">
        <v>724</v>
      </c>
      <c r="DKH327" s="7" t="s">
        <v>724</v>
      </c>
      <c r="DKI327" s="7" t="s">
        <v>724</v>
      </c>
      <c r="DKJ327" s="7" t="s">
        <v>724</v>
      </c>
      <c r="DKK327" s="7" t="s">
        <v>724</v>
      </c>
      <c r="DKL327" s="7" t="s">
        <v>724</v>
      </c>
      <c r="DKM327" s="7" t="s">
        <v>724</v>
      </c>
      <c r="DKN327" s="7" t="s">
        <v>724</v>
      </c>
      <c r="DKO327" s="7" t="s">
        <v>724</v>
      </c>
      <c r="DKP327" s="7" t="s">
        <v>724</v>
      </c>
      <c r="DKQ327" s="7" t="s">
        <v>724</v>
      </c>
      <c r="DKR327" s="7" t="s">
        <v>724</v>
      </c>
      <c r="DKS327" s="7" t="s">
        <v>724</v>
      </c>
      <c r="DKT327" s="7" t="s">
        <v>724</v>
      </c>
      <c r="DKU327" s="7" t="s">
        <v>724</v>
      </c>
      <c r="DKV327" s="7" t="s">
        <v>724</v>
      </c>
      <c r="DKW327" s="7" t="s">
        <v>724</v>
      </c>
      <c r="DKX327" s="7" t="s">
        <v>724</v>
      </c>
      <c r="DKY327" s="7" t="s">
        <v>724</v>
      </c>
      <c r="DKZ327" s="7" t="s">
        <v>724</v>
      </c>
      <c r="DLA327" s="7" t="s">
        <v>724</v>
      </c>
      <c r="DLB327" s="7" t="s">
        <v>724</v>
      </c>
      <c r="DLC327" s="7" t="s">
        <v>724</v>
      </c>
      <c r="DLD327" s="7" t="s">
        <v>724</v>
      </c>
      <c r="DLE327" s="7" t="s">
        <v>724</v>
      </c>
      <c r="DLF327" s="7" t="s">
        <v>724</v>
      </c>
      <c r="DLG327" s="7" t="s">
        <v>724</v>
      </c>
      <c r="DLH327" s="7" t="s">
        <v>724</v>
      </c>
      <c r="DLI327" s="7" t="s">
        <v>724</v>
      </c>
      <c r="DLJ327" s="7" t="s">
        <v>724</v>
      </c>
      <c r="DLK327" s="7" t="s">
        <v>724</v>
      </c>
      <c r="DLL327" s="7" t="s">
        <v>724</v>
      </c>
      <c r="DLM327" s="7" t="s">
        <v>724</v>
      </c>
      <c r="DLN327" s="7" t="s">
        <v>724</v>
      </c>
      <c r="DLO327" s="7" t="s">
        <v>724</v>
      </c>
      <c r="DLP327" s="7" t="s">
        <v>724</v>
      </c>
      <c r="DLQ327" s="7" t="s">
        <v>724</v>
      </c>
      <c r="DLR327" s="7" t="s">
        <v>724</v>
      </c>
      <c r="DLS327" s="7" t="s">
        <v>724</v>
      </c>
      <c r="DLT327" s="7" t="s">
        <v>724</v>
      </c>
      <c r="DLU327" s="7" t="s">
        <v>724</v>
      </c>
      <c r="DLV327" s="7" t="s">
        <v>724</v>
      </c>
      <c r="DLW327" s="7" t="s">
        <v>724</v>
      </c>
      <c r="DLX327" s="7" t="s">
        <v>724</v>
      </c>
      <c r="DLY327" s="7" t="s">
        <v>724</v>
      </c>
      <c r="DLZ327" s="7" t="s">
        <v>724</v>
      </c>
      <c r="DMA327" s="7" t="s">
        <v>724</v>
      </c>
      <c r="DMB327" s="7" t="s">
        <v>724</v>
      </c>
      <c r="DMC327" s="7" t="s">
        <v>724</v>
      </c>
      <c r="DMD327" s="7" t="s">
        <v>724</v>
      </c>
      <c r="DME327" s="7" t="s">
        <v>724</v>
      </c>
      <c r="DMF327" s="7" t="s">
        <v>724</v>
      </c>
      <c r="DMG327" s="7" t="s">
        <v>724</v>
      </c>
      <c r="DMH327" s="7" t="s">
        <v>724</v>
      </c>
      <c r="DMI327" s="7" t="s">
        <v>724</v>
      </c>
      <c r="DMJ327" s="7" t="s">
        <v>724</v>
      </c>
      <c r="DMK327" s="7" t="s">
        <v>724</v>
      </c>
      <c r="DML327" s="7" t="s">
        <v>724</v>
      </c>
      <c r="DMM327" s="7" t="s">
        <v>724</v>
      </c>
      <c r="DMN327" s="7" t="s">
        <v>724</v>
      </c>
      <c r="DMO327" s="7" t="s">
        <v>724</v>
      </c>
      <c r="DMP327" s="7" t="s">
        <v>724</v>
      </c>
      <c r="DMQ327" s="7" t="s">
        <v>724</v>
      </c>
      <c r="DMR327" s="7" t="s">
        <v>724</v>
      </c>
      <c r="DMS327" s="7" t="s">
        <v>724</v>
      </c>
      <c r="DMT327" s="7" t="s">
        <v>724</v>
      </c>
      <c r="DMU327" s="7" t="s">
        <v>724</v>
      </c>
      <c r="DMV327" s="7" t="s">
        <v>724</v>
      </c>
      <c r="DMW327" s="7" t="s">
        <v>724</v>
      </c>
      <c r="DMX327" s="7" t="s">
        <v>724</v>
      </c>
      <c r="DMY327" s="7" t="s">
        <v>724</v>
      </c>
      <c r="DMZ327" s="7" t="s">
        <v>724</v>
      </c>
      <c r="DNA327" s="7" t="s">
        <v>724</v>
      </c>
      <c r="DNB327" s="7" t="s">
        <v>724</v>
      </c>
      <c r="DNC327" s="7" t="s">
        <v>724</v>
      </c>
      <c r="DND327" s="7" t="s">
        <v>724</v>
      </c>
      <c r="DNE327" s="7" t="s">
        <v>724</v>
      </c>
      <c r="DNF327" s="7" t="s">
        <v>724</v>
      </c>
      <c r="DNG327" s="7" t="s">
        <v>724</v>
      </c>
      <c r="DNH327" s="7" t="s">
        <v>724</v>
      </c>
      <c r="DNI327" s="7" t="s">
        <v>724</v>
      </c>
      <c r="DNJ327" s="7" t="s">
        <v>724</v>
      </c>
      <c r="DNK327" s="7" t="s">
        <v>724</v>
      </c>
      <c r="DNL327" s="7" t="s">
        <v>724</v>
      </c>
      <c r="DNM327" s="7" t="s">
        <v>724</v>
      </c>
      <c r="DNN327" s="7" t="s">
        <v>724</v>
      </c>
      <c r="DNO327" s="7" t="s">
        <v>724</v>
      </c>
      <c r="DNP327" s="7" t="s">
        <v>724</v>
      </c>
      <c r="DNQ327" s="7" t="s">
        <v>724</v>
      </c>
      <c r="DNR327" s="7" t="s">
        <v>724</v>
      </c>
      <c r="DNS327" s="7" t="s">
        <v>724</v>
      </c>
      <c r="DNT327" s="7" t="s">
        <v>724</v>
      </c>
      <c r="DNU327" s="7" t="s">
        <v>724</v>
      </c>
      <c r="DNV327" s="7" t="s">
        <v>724</v>
      </c>
      <c r="DNW327" s="7" t="s">
        <v>724</v>
      </c>
      <c r="DNX327" s="7" t="s">
        <v>724</v>
      </c>
      <c r="DNY327" s="7" t="s">
        <v>724</v>
      </c>
      <c r="DNZ327" s="7" t="s">
        <v>724</v>
      </c>
      <c r="DOA327" s="7" t="s">
        <v>724</v>
      </c>
      <c r="DOB327" s="7" t="s">
        <v>724</v>
      </c>
      <c r="DOC327" s="7" t="s">
        <v>724</v>
      </c>
      <c r="DOD327" s="7" t="s">
        <v>724</v>
      </c>
      <c r="DOE327" s="7" t="s">
        <v>724</v>
      </c>
      <c r="DOF327" s="7" t="s">
        <v>724</v>
      </c>
      <c r="DOG327" s="7" t="s">
        <v>724</v>
      </c>
      <c r="DOH327" s="7" t="s">
        <v>724</v>
      </c>
      <c r="DOI327" s="7" t="s">
        <v>724</v>
      </c>
      <c r="DOJ327" s="7" t="s">
        <v>724</v>
      </c>
      <c r="DOK327" s="7" t="s">
        <v>724</v>
      </c>
      <c r="DOL327" s="7" t="s">
        <v>724</v>
      </c>
      <c r="DOM327" s="7" t="s">
        <v>724</v>
      </c>
      <c r="DON327" s="7" t="s">
        <v>724</v>
      </c>
      <c r="DOO327" s="7" t="s">
        <v>724</v>
      </c>
      <c r="DOP327" s="7" t="s">
        <v>724</v>
      </c>
      <c r="DOQ327" s="7" t="s">
        <v>724</v>
      </c>
      <c r="DOR327" s="7" t="s">
        <v>724</v>
      </c>
      <c r="DOS327" s="7" t="s">
        <v>724</v>
      </c>
      <c r="DOT327" s="7" t="s">
        <v>724</v>
      </c>
      <c r="DOU327" s="7" t="s">
        <v>724</v>
      </c>
      <c r="DOV327" s="7" t="s">
        <v>724</v>
      </c>
      <c r="DOW327" s="7" t="s">
        <v>724</v>
      </c>
      <c r="DOX327" s="7" t="s">
        <v>724</v>
      </c>
      <c r="DOY327" s="7" t="s">
        <v>724</v>
      </c>
      <c r="DOZ327" s="7" t="s">
        <v>724</v>
      </c>
      <c r="DPA327" s="7" t="s">
        <v>724</v>
      </c>
      <c r="DPB327" s="7" t="s">
        <v>724</v>
      </c>
      <c r="DPC327" s="7" t="s">
        <v>724</v>
      </c>
      <c r="DPD327" s="7" t="s">
        <v>724</v>
      </c>
      <c r="DPE327" s="7" t="s">
        <v>724</v>
      </c>
      <c r="DPF327" s="7" t="s">
        <v>724</v>
      </c>
      <c r="DPG327" s="7" t="s">
        <v>724</v>
      </c>
      <c r="DPH327" s="7" t="s">
        <v>724</v>
      </c>
      <c r="DPI327" s="7" t="s">
        <v>724</v>
      </c>
      <c r="DPJ327" s="7" t="s">
        <v>724</v>
      </c>
      <c r="DPK327" s="7" t="s">
        <v>724</v>
      </c>
      <c r="DPL327" s="7" t="s">
        <v>724</v>
      </c>
      <c r="DPM327" s="7" t="s">
        <v>724</v>
      </c>
      <c r="DPN327" s="7" t="s">
        <v>724</v>
      </c>
      <c r="DPO327" s="7" t="s">
        <v>724</v>
      </c>
      <c r="DPP327" s="7" t="s">
        <v>724</v>
      </c>
      <c r="DPQ327" s="7" t="s">
        <v>724</v>
      </c>
      <c r="DPR327" s="7" t="s">
        <v>724</v>
      </c>
      <c r="DPS327" s="7" t="s">
        <v>724</v>
      </c>
      <c r="DPT327" s="7" t="s">
        <v>724</v>
      </c>
      <c r="DPU327" s="7" t="s">
        <v>724</v>
      </c>
      <c r="DPV327" s="7" t="s">
        <v>724</v>
      </c>
      <c r="DPW327" s="7" t="s">
        <v>724</v>
      </c>
      <c r="DPX327" s="7" t="s">
        <v>724</v>
      </c>
      <c r="DPY327" s="7" t="s">
        <v>724</v>
      </c>
      <c r="DPZ327" s="7" t="s">
        <v>724</v>
      </c>
      <c r="DQA327" s="7" t="s">
        <v>724</v>
      </c>
      <c r="DQB327" s="7" t="s">
        <v>724</v>
      </c>
      <c r="DQC327" s="7" t="s">
        <v>724</v>
      </c>
      <c r="DQD327" s="7" t="s">
        <v>724</v>
      </c>
      <c r="DQE327" s="7" t="s">
        <v>724</v>
      </c>
      <c r="DQF327" s="7" t="s">
        <v>724</v>
      </c>
      <c r="DQG327" s="7" t="s">
        <v>724</v>
      </c>
      <c r="DQH327" s="7" t="s">
        <v>724</v>
      </c>
      <c r="DQI327" s="7" t="s">
        <v>724</v>
      </c>
      <c r="DQJ327" s="7" t="s">
        <v>724</v>
      </c>
      <c r="DQK327" s="7" t="s">
        <v>724</v>
      </c>
      <c r="DQL327" s="7" t="s">
        <v>724</v>
      </c>
      <c r="DQM327" s="7" t="s">
        <v>724</v>
      </c>
      <c r="DQN327" s="7" t="s">
        <v>724</v>
      </c>
      <c r="DQO327" s="7" t="s">
        <v>724</v>
      </c>
      <c r="DQP327" s="7" t="s">
        <v>724</v>
      </c>
      <c r="DQQ327" s="7" t="s">
        <v>724</v>
      </c>
      <c r="DQR327" s="7" t="s">
        <v>724</v>
      </c>
      <c r="DQS327" s="7" t="s">
        <v>724</v>
      </c>
      <c r="DQT327" s="7" t="s">
        <v>724</v>
      </c>
      <c r="DQU327" s="7" t="s">
        <v>724</v>
      </c>
      <c r="DQV327" s="7" t="s">
        <v>724</v>
      </c>
      <c r="DQW327" s="7" t="s">
        <v>724</v>
      </c>
      <c r="DQX327" s="7" t="s">
        <v>724</v>
      </c>
      <c r="DQY327" s="7" t="s">
        <v>724</v>
      </c>
      <c r="DQZ327" s="7" t="s">
        <v>724</v>
      </c>
      <c r="DRA327" s="7" t="s">
        <v>724</v>
      </c>
      <c r="DRB327" s="7" t="s">
        <v>724</v>
      </c>
      <c r="DRC327" s="7" t="s">
        <v>724</v>
      </c>
      <c r="DRD327" s="7" t="s">
        <v>724</v>
      </c>
      <c r="DRE327" s="7" t="s">
        <v>724</v>
      </c>
      <c r="DRF327" s="7" t="s">
        <v>724</v>
      </c>
      <c r="DRG327" s="7" t="s">
        <v>724</v>
      </c>
      <c r="DRH327" s="7" t="s">
        <v>724</v>
      </c>
      <c r="DRI327" s="7" t="s">
        <v>724</v>
      </c>
      <c r="DRJ327" s="7" t="s">
        <v>724</v>
      </c>
      <c r="DRK327" s="7" t="s">
        <v>724</v>
      </c>
      <c r="DRL327" s="7" t="s">
        <v>724</v>
      </c>
      <c r="DRM327" s="7" t="s">
        <v>724</v>
      </c>
      <c r="DRN327" s="7" t="s">
        <v>724</v>
      </c>
      <c r="DRO327" s="7" t="s">
        <v>724</v>
      </c>
      <c r="DRP327" s="7" t="s">
        <v>724</v>
      </c>
      <c r="DRQ327" s="7" t="s">
        <v>724</v>
      </c>
      <c r="DRR327" s="7" t="s">
        <v>724</v>
      </c>
      <c r="DRS327" s="7" t="s">
        <v>724</v>
      </c>
      <c r="DRT327" s="7" t="s">
        <v>724</v>
      </c>
      <c r="DRU327" s="7" t="s">
        <v>724</v>
      </c>
      <c r="DRV327" s="7" t="s">
        <v>724</v>
      </c>
      <c r="DRW327" s="7" t="s">
        <v>724</v>
      </c>
      <c r="DRX327" s="7" t="s">
        <v>724</v>
      </c>
      <c r="DRY327" s="7" t="s">
        <v>724</v>
      </c>
      <c r="DRZ327" s="7" t="s">
        <v>724</v>
      </c>
      <c r="DSA327" s="7" t="s">
        <v>724</v>
      </c>
      <c r="DSB327" s="7" t="s">
        <v>724</v>
      </c>
      <c r="DSC327" s="7" t="s">
        <v>724</v>
      </c>
      <c r="DSD327" s="7" t="s">
        <v>724</v>
      </c>
      <c r="DSE327" s="7" t="s">
        <v>724</v>
      </c>
      <c r="DSF327" s="7" t="s">
        <v>724</v>
      </c>
      <c r="DSG327" s="7" t="s">
        <v>724</v>
      </c>
      <c r="DSH327" s="7" t="s">
        <v>724</v>
      </c>
      <c r="DSI327" s="7" t="s">
        <v>724</v>
      </c>
      <c r="DSJ327" s="7" t="s">
        <v>724</v>
      </c>
      <c r="DSK327" s="7" t="s">
        <v>724</v>
      </c>
      <c r="DSL327" s="7" t="s">
        <v>724</v>
      </c>
      <c r="DSM327" s="7" t="s">
        <v>724</v>
      </c>
      <c r="DSN327" s="7" t="s">
        <v>724</v>
      </c>
      <c r="DSO327" s="7" t="s">
        <v>724</v>
      </c>
      <c r="DSP327" s="7" t="s">
        <v>724</v>
      </c>
      <c r="DSQ327" s="7" t="s">
        <v>724</v>
      </c>
      <c r="DSR327" s="7" t="s">
        <v>724</v>
      </c>
      <c r="DSS327" s="7" t="s">
        <v>724</v>
      </c>
      <c r="DST327" s="7" t="s">
        <v>724</v>
      </c>
      <c r="DSU327" s="7" t="s">
        <v>724</v>
      </c>
      <c r="DSV327" s="7" t="s">
        <v>724</v>
      </c>
      <c r="DSW327" s="7" t="s">
        <v>724</v>
      </c>
      <c r="DSX327" s="7" t="s">
        <v>724</v>
      </c>
      <c r="DSY327" s="7" t="s">
        <v>724</v>
      </c>
      <c r="DSZ327" s="7" t="s">
        <v>724</v>
      </c>
      <c r="DTA327" s="7" t="s">
        <v>724</v>
      </c>
      <c r="DTB327" s="7" t="s">
        <v>724</v>
      </c>
      <c r="DTC327" s="7" t="s">
        <v>724</v>
      </c>
      <c r="DTD327" s="7" t="s">
        <v>724</v>
      </c>
      <c r="DTE327" s="7" t="s">
        <v>724</v>
      </c>
      <c r="DTF327" s="7" t="s">
        <v>724</v>
      </c>
      <c r="DTG327" s="7" t="s">
        <v>724</v>
      </c>
      <c r="DTH327" s="7" t="s">
        <v>724</v>
      </c>
      <c r="DTI327" s="7" t="s">
        <v>724</v>
      </c>
      <c r="DTJ327" s="7" t="s">
        <v>724</v>
      </c>
      <c r="DTK327" s="7" t="s">
        <v>724</v>
      </c>
      <c r="DTL327" s="7" t="s">
        <v>724</v>
      </c>
      <c r="DTM327" s="7" t="s">
        <v>724</v>
      </c>
      <c r="DTN327" s="7" t="s">
        <v>724</v>
      </c>
      <c r="DTO327" s="7" t="s">
        <v>724</v>
      </c>
      <c r="DTP327" s="7" t="s">
        <v>724</v>
      </c>
      <c r="DTQ327" s="7" t="s">
        <v>724</v>
      </c>
      <c r="DTR327" s="7" t="s">
        <v>724</v>
      </c>
      <c r="DTS327" s="7" t="s">
        <v>724</v>
      </c>
      <c r="DTT327" s="7" t="s">
        <v>724</v>
      </c>
      <c r="DTU327" s="7" t="s">
        <v>724</v>
      </c>
      <c r="DTV327" s="7" t="s">
        <v>724</v>
      </c>
      <c r="DTW327" s="7" t="s">
        <v>724</v>
      </c>
      <c r="DTX327" s="7" t="s">
        <v>724</v>
      </c>
      <c r="DTY327" s="7" t="s">
        <v>724</v>
      </c>
      <c r="DTZ327" s="7" t="s">
        <v>724</v>
      </c>
      <c r="DUA327" s="7" t="s">
        <v>724</v>
      </c>
      <c r="DUB327" s="7" t="s">
        <v>724</v>
      </c>
      <c r="DUC327" s="7" t="s">
        <v>724</v>
      </c>
      <c r="DUD327" s="7" t="s">
        <v>724</v>
      </c>
      <c r="DUE327" s="7" t="s">
        <v>724</v>
      </c>
      <c r="DUF327" s="7" t="s">
        <v>724</v>
      </c>
      <c r="DUG327" s="7" t="s">
        <v>724</v>
      </c>
      <c r="DUH327" s="7" t="s">
        <v>724</v>
      </c>
      <c r="DUI327" s="7" t="s">
        <v>724</v>
      </c>
      <c r="DUJ327" s="7" t="s">
        <v>724</v>
      </c>
      <c r="DUK327" s="7" t="s">
        <v>724</v>
      </c>
      <c r="DUL327" s="7" t="s">
        <v>724</v>
      </c>
      <c r="DUM327" s="7" t="s">
        <v>724</v>
      </c>
      <c r="DUN327" s="7" t="s">
        <v>724</v>
      </c>
      <c r="DUO327" s="7" t="s">
        <v>724</v>
      </c>
      <c r="DUP327" s="7" t="s">
        <v>724</v>
      </c>
      <c r="DUQ327" s="7" t="s">
        <v>724</v>
      </c>
      <c r="DUR327" s="7" t="s">
        <v>724</v>
      </c>
      <c r="DUS327" s="7" t="s">
        <v>724</v>
      </c>
      <c r="DUT327" s="7" t="s">
        <v>724</v>
      </c>
      <c r="DUU327" s="7" t="s">
        <v>724</v>
      </c>
      <c r="DUV327" s="7" t="s">
        <v>724</v>
      </c>
      <c r="DUW327" s="7" t="s">
        <v>724</v>
      </c>
      <c r="DUX327" s="7" t="s">
        <v>724</v>
      </c>
      <c r="DUY327" s="7" t="s">
        <v>724</v>
      </c>
      <c r="DUZ327" s="7" t="s">
        <v>724</v>
      </c>
      <c r="DVA327" s="7" t="s">
        <v>724</v>
      </c>
      <c r="DVB327" s="7" t="s">
        <v>724</v>
      </c>
      <c r="DVC327" s="7" t="s">
        <v>724</v>
      </c>
      <c r="DVD327" s="7" t="s">
        <v>724</v>
      </c>
      <c r="DVE327" s="7" t="s">
        <v>724</v>
      </c>
      <c r="DVF327" s="7" t="s">
        <v>724</v>
      </c>
      <c r="DVG327" s="7" t="s">
        <v>724</v>
      </c>
      <c r="DVH327" s="7" t="s">
        <v>724</v>
      </c>
      <c r="DVI327" s="7" t="s">
        <v>724</v>
      </c>
      <c r="DVJ327" s="7" t="s">
        <v>724</v>
      </c>
      <c r="DVK327" s="7" t="s">
        <v>724</v>
      </c>
      <c r="DVL327" s="7" t="s">
        <v>724</v>
      </c>
      <c r="DVM327" s="7" t="s">
        <v>724</v>
      </c>
      <c r="DVN327" s="7" t="s">
        <v>724</v>
      </c>
      <c r="DVO327" s="7" t="s">
        <v>724</v>
      </c>
      <c r="DVP327" s="7" t="s">
        <v>724</v>
      </c>
      <c r="DVQ327" s="7" t="s">
        <v>724</v>
      </c>
      <c r="DVR327" s="7" t="s">
        <v>724</v>
      </c>
      <c r="DVS327" s="7" t="s">
        <v>724</v>
      </c>
      <c r="DVT327" s="7" t="s">
        <v>724</v>
      </c>
      <c r="DVU327" s="7" t="s">
        <v>724</v>
      </c>
      <c r="DVV327" s="7" t="s">
        <v>724</v>
      </c>
      <c r="DVW327" s="7" t="s">
        <v>724</v>
      </c>
      <c r="DVX327" s="7" t="s">
        <v>724</v>
      </c>
      <c r="DVY327" s="7" t="s">
        <v>724</v>
      </c>
      <c r="DVZ327" s="7" t="s">
        <v>724</v>
      </c>
      <c r="DWA327" s="7" t="s">
        <v>724</v>
      </c>
      <c r="DWB327" s="7" t="s">
        <v>724</v>
      </c>
      <c r="DWC327" s="7" t="s">
        <v>724</v>
      </c>
      <c r="DWD327" s="7" t="s">
        <v>724</v>
      </c>
      <c r="DWE327" s="7" t="s">
        <v>724</v>
      </c>
      <c r="DWF327" s="7" t="s">
        <v>724</v>
      </c>
      <c r="DWG327" s="7" t="s">
        <v>724</v>
      </c>
      <c r="DWH327" s="7" t="s">
        <v>724</v>
      </c>
      <c r="DWI327" s="7" t="s">
        <v>724</v>
      </c>
      <c r="DWJ327" s="7" t="s">
        <v>724</v>
      </c>
      <c r="DWK327" s="7" t="s">
        <v>724</v>
      </c>
      <c r="DWL327" s="7" t="s">
        <v>724</v>
      </c>
      <c r="DWM327" s="7" t="s">
        <v>724</v>
      </c>
      <c r="DWN327" s="7" t="s">
        <v>724</v>
      </c>
      <c r="DWO327" s="7" t="s">
        <v>724</v>
      </c>
      <c r="DWP327" s="7" t="s">
        <v>724</v>
      </c>
      <c r="DWQ327" s="7" t="s">
        <v>724</v>
      </c>
      <c r="DWR327" s="7" t="s">
        <v>724</v>
      </c>
      <c r="DWS327" s="7" t="s">
        <v>724</v>
      </c>
      <c r="DWT327" s="7" t="s">
        <v>724</v>
      </c>
      <c r="DWU327" s="7" t="s">
        <v>724</v>
      </c>
      <c r="DWV327" s="7" t="s">
        <v>724</v>
      </c>
      <c r="DWW327" s="7" t="s">
        <v>724</v>
      </c>
      <c r="DWX327" s="7" t="s">
        <v>724</v>
      </c>
      <c r="DWY327" s="7" t="s">
        <v>724</v>
      </c>
      <c r="DWZ327" s="7" t="s">
        <v>724</v>
      </c>
      <c r="DXA327" s="7" t="s">
        <v>724</v>
      </c>
      <c r="DXB327" s="7" t="s">
        <v>724</v>
      </c>
      <c r="DXC327" s="7" t="s">
        <v>724</v>
      </c>
      <c r="DXD327" s="7" t="s">
        <v>724</v>
      </c>
      <c r="DXE327" s="7" t="s">
        <v>724</v>
      </c>
      <c r="DXF327" s="7" t="s">
        <v>724</v>
      </c>
      <c r="DXG327" s="7" t="s">
        <v>724</v>
      </c>
      <c r="DXH327" s="7" t="s">
        <v>724</v>
      </c>
      <c r="DXI327" s="7" t="s">
        <v>724</v>
      </c>
      <c r="DXJ327" s="7" t="s">
        <v>724</v>
      </c>
      <c r="DXK327" s="7" t="s">
        <v>724</v>
      </c>
      <c r="DXL327" s="7" t="s">
        <v>724</v>
      </c>
      <c r="DXM327" s="7" t="s">
        <v>724</v>
      </c>
      <c r="DXN327" s="7" t="s">
        <v>724</v>
      </c>
      <c r="DXO327" s="7" t="s">
        <v>724</v>
      </c>
      <c r="DXP327" s="7" t="s">
        <v>724</v>
      </c>
      <c r="DXQ327" s="7" t="s">
        <v>724</v>
      </c>
      <c r="DXR327" s="7" t="s">
        <v>724</v>
      </c>
      <c r="DXS327" s="7" t="s">
        <v>724</v>
      </c>
      <c r="DXT327" s="7" t="s">
        <v>724</v>
      </c>
      <c r="DXU327" s="7" t="s">
        <v>724</v>
      </c>
      <c r="DXV327" s="7" t="s">
        <v>724</v>
      </c>
      <c r="DXW327" s="7" t="s">
        <v>724</v>
      </c>
      <c r="DXX327" s="7" t="s">
        <v>724</v>
      </c>
      <c r="DXY327" s="7" t="s">
        <v>724</v>
      </c>
      <c r="DXZ327" s="7" t="s">
        <v>724</v>
      </c>
      <c r="DYA327" s="7" t="s">
        <v>724</v>
      </c>
      <c r="DYB327" s="7" t="s">
        <v>724</v>
      </c>
      <c r="DYC327" s="7" t="s">
        <v>724</v>
      </c>
      <c r="DYD327" s="7" t="s">
        <v>724</v>
      </c>
      <c r="DYE327" s="7" t="s">
        <v>724</v>
      </c>
      <c r="DYF327" s="7" t="s">
        <v>724</v>
      </c>
      <c r="DYG327" s="7" t="s">
        <v>724</v>
      </c>
      <c r="DYH327" s="7" t="s">
        <v>724</v>
      </c>
      <c r="DYI327" s="7" t="s">
        <v>724</v>
      </c>
      <c r="DYJ327" s="7" t="s">
        <v>724</v>
      </c>
      <c r="DYK327" s="7" t="s">
        <v>724</v>
      </c>
      <c r="DYL327" s="7" t="s">
        <v>724</v>
      </c>
      <c r="DYM327" s="7" t="s">
        <v>724</v>
      </c>
      <c r="DYN327" s="7" t="s">
        <v>724</v>
      </c>
      <c r="DYO327" s="7" t="s">
        <v>724</v>
      </c>
      <c r="DYP327" s="7" t="s">
        <v>724</v>
      </c>
      <c r="DYQ327" s="7" t="s">
        <v>724</v>
      </c>
      <c r="DYR327" s="7" t="s">
        <v>724</v>
      </c>
      <c r="DYS327" s="7" t="s">
        <v>724</v>
      </c>
      <c r="DYT327" s="7" t="s">
        <v>724</v>
      </c>
      <c r="DYU327" s="7" t="s">
        <v>724</v>
      </c>
      <c r="DYV327" s="7" t="s">
        <v>724</v>
      </c>
      <c r="DYW327" s="7" t="s">
        <v>724</v>
      </c>
      <c r="DYX327" s="7" t="s">
        <v>724</v>
      </c>
      <c r="DYY327" s="7" t="s">
        <v>724</v>
      </c>
      <c r="DYZ327" s="7" t="s">
        <v>724</v>
      </c>
      <c r="DZA327" s="7" t="s">
        <v>724</v>
      </c>
      <c r="DZB327" s="7" t="s">
        <v>724</v>
      </c>
      <c r="DZC327" s="7" t="s">
        <v>724</v>
      </c>
      <c r="DZD327" s="7" t="s">
        <v>724</v>
      </c>
      <c r="DZE327" s="7" t="s">
        <v>724</v>
      </c>
      <c r="DZF327" s="7" t="s">
        <v>724</v>
      </c>
      <c r="DZG327" s="7" t="s">
        <v>724</v>
      </c>
      <c r="DZH327" s="7" t="s">
        <v>724</v>
      </c>
      <c r="DZI327" s="7" t="s">
        <v>724</v>
      </c>
      <c r="DZJ327" s="7" t="s">
        <v>724</v>
      </c>
      <c r="DZK327" s="7" t="s">
        <v>724</v>
      </c>
      <c r="DZL327" s="7" t="s">
        <v>724</v>
      </c>
      <c r="DZM327" s="7" t="s">
        <v>724</v>
      </c>
      <c r="DZN327" s="7" t="s">
        <v>724</v>
      </c>
      <c r="DZO327" s="7" t="s">
        <v>724</v>
      </c>
      <c r="DZP327" s="7" t="s">
        <v>724</v>
      </c>
      <c r="DZQ327" s="7" t="s">
        <v>724</v>
      </c>
      <c r="DZR327" s="7" t="s">
        <v>724</v>
      </c>
      <c r="DZS327" s="7" t="s">
        <v>724</v>
      </c>
      <c r="DZT327" s="7" t="s">
        <v>724</v>
      </c>
      <c r="DZU327" s="7" t="s">
        <v>724</v>
      </c>
      <c r="DZV327" s="7" t="s">
        <v>724</v>
      </c>
      <c r="DZW327" s="7" t="s">
        <v>724</v>
      </c>
      <c r="DZX327" s="7" t="s">
        <v>724</v>
      </c>
      <c r="DZY327" s="7" t="s">
        <v>724</v>
      </c>
      <c r="DZZ327" s="7" t="s">
        <v>724</v>
      </c>
      <c r="EAA327" s="7" t="s">
        <v>724</v>
      </c>
      <c r="EAB327" s="7" t="s">
        <v>724</v>
      </c>
      <c r="EAC327" s="7" t="s">
        <v>724</v>
      </c>
      <c r="EAD327" s="7" t="s">
        <v>724</v>
      </c>
      <c r="EAE327" s="7" t="s">
        <v>724</v>
      </c>
      <c r="EAF327" s="7" t="s">
        <v>724</v>
      </c>
      <c r="EAG327" s="7" t="s">
        <v>724</v>
      </c>
      <c r="EAH327" s="7" t="s">
        <v>724</v>
      </c>
      <c r="EAI327" s="7" t="s">
        <v>724</v>
      </c>
      <c r="EAJ327" s="7" t="s">
        <v>724</v>
      </c>
      <c r="EAK327" s="7" t="s">
        <v>724</v>
      </c>
      <c r="EAL327" s="7" t="s">
        <v>724</v>
      </c>
      <c r="EAM327" s="7" t="s">
        <v>724</v>
      </c>
      <c r="EAN327" s="7" t="s">
        <v>724</v>
      </c>
      <c r="EAO327" s="7" t="s">
        <v>724</v>
      </c>
      <c r="EAP327" s="7" t="s">
        <v>724</v>
      </c>
      <c r="EAQ327" s="7" t="s">
        <v>724</v>
      </c>
      <c r="EAR327" s="7" t="s">
        <v>724</v>
      </c>
      <c r="EAS327" s="7" t="s">
        <v>724</v>
      </c>
      <c r="EAT327" s="7" t="s">
        <v>724</v>
      </c>
      <c r="EAU327" s="7" t="s">
        <v>724</v>
      </c>
      <c r="EAV327" s="7" t="s">
        <v>724</v>
      </c>
      <c r="EAW327" s="7" t="s">
        <v>724</v>
      </c>
      <c r="EAX327" s="7" t="s">
        <v>724</v>
      </c>
      <c r="EAY327" s="7" t="s">
        <v>724</v>
      </c>
      <c r="EAZ327" s="7" t="s">
        <v>724</v>
      </c>
      <c r="EBA327" s="7" t="s">
        <v>724</v>
      </c>
      <c r="EBB327" s="7" t="s">
        <v>724</v>
      </c>
      <c r="EBC327" s="7" t="s">
        <v>724</v>
      </c>
      <c r="EBD327" s="7" t="s">
        <v>724</v>
      </c>
      <c r="EBE327" s="7" t="s">
        <v>724</v>
      </c>
      <c r="EBF327" s="7" t="s">
        <v>724</v>
      </c>
      <c r="EBG327" s="7" t="s">
        <v>724</v>
      </c>
      <c r="EBH327" s="7" t="s">
        <v>724</v>
      </c>
      <c r="EBI327" s="7" t="s">
        <v>724</v>
      </c>
      <c r="EBJ327" s="7" t="s">
        <v>724</v>
      </c>
      <c r="EBK327" s="7" t="s">
        <v>724</v>
      </c>
      <c r="EBL327" s="7" t="s">
        <v>724</v>
      </c>
      <c r="EBM327" s="7" t="s">
        <v>724</v>
      </c>
      <c r="EBN327" s="7" t="s">
        <v>724</v>
      </c>
      <c r="EBO327" s="7" t="s">
        <v>724</v>
      </c>
      <c r="EBP327" s="7" t="s">
        <v>724</v>
      </c>
      <c r="EBQ327" s="7" t="s">
        <v>724</v>
      </c>
      <c r="EBR327" s="7" t="s">
        <v>724</v>
      </c>
      <c r="EBS327" s="7" t="s">
        <v>724</v>
      </c>
      <c r="EBT327" s="7" t="s">
        <v>724</v>
      </c>
      <c r="EBU327" s="7" t="s">
        <v>724</v>
      </c>
      <c r="EBV327" s="7" t="s">
        <v>724</v>
      </c>
      <c r="EBW327" s="7" t="s">
        <v>724</v>
      </c>
      <c r="EBX327" s="7" t="s">
        <v>724</v>
      </c>
      <c r="EBY327" s="7" t="s">
        <v>724</v>
      </c>
      <c r="EBZ327" s="7" t="s">
        <v>724</v>
      </c>
      <c r="ECA327" s="7" t="s">
        <v>724</v>
      </c>
      <c r="ECB327" s="7" t="s">
        <v>724</v>
      </c>
      <c r="ECC327" s="7" t="s">
        <v>724</v>
      </c>
      <c r="ECD327" s="7" t="s">
        <v>724</v>
      </c>
      <c r="ECE327" s="7" t="s">
        <v>724</v>
      </c>
      <c r="ECF327" s="7" t="s">
        <v>724</v>
      </c>
      <c r="ECG327" s="7" t="s">
        <v>724</v>
      </c>
      <c r="ECH327" s="7" t="s">
        <v>724</v>
      </c>
      <c r="ECI327" s="7" t="s">
        <v>724</v>
      </c>
      <c r="ECJ327" s="7" t="s">
        <v>724</v>
      </c>
      <c r="ECK327" s="7" t="s">
        <v>724</v>
      </c>
      <c r="ECL327" s="7" t="s">
        <v>724</v>
      </c>
      <c r="ECM327" s="7" t="s">
        <v>724</v>
      </c>
      <c r="ECN327" s="7" t="s">
        <v>724</v>
      </c>
      <c r="ECO327" s="7" t="s">
        <v>724</v>
      </c>
      <c r="ECP327" s="7" t="s">
        <v>724</v>
      </c>
      <c r="ECQ327" s="7" t="s">
        <v>724</v>
      </c>
      <c r="ECR327" s="7" t="s">
        <v>724</v>
      </c>
      <c r="ECS327" s="7" t="s">
        <v>724</v>
      </c>
      <c r="ECT327" s="7" t="s">
        <v>724</v>
      </c>
      <c r="ECU327" s="7" t="s">
        <v>724</v>
      </c>
      <c r="ECV327" s="7" t="s">
        <v>724</v>
      </c>
      <c r="ECW327" s="7" t="s">
        <v>724</v>
      </c>
      <c r="ECX327" s="7" t="s">
        <v>724</v>
      </c>
      <c r="ECY327" s="7" t="s">
        <v>724</v>
      </c>
      <c r="ECZ327" s="7" t="s">
        <v>724</v>
      </c>
      <c r="EDA327" s="7" t="s">
        <v>724</v>
      </c>
      <c r="EDB327" s="7" t="s">
        <v>724</v>
      </c>
      <c r="EDC327" s="7" t="s">
        <v>724</v>
      </c>
      <c r="EDD327" s="7" t="s">
        <v>724</v>
      </c>
      <c r="EDE327" s="7" t="s">
        <v>724</v>
      </c>
      <c r="EDF327" s="7" t="s">
        <v>724</v>
      </c>
      <c r="EDG327" s="7" t="s">
        <v>724</v>
      </c>
      <c r="EDH327" s="7" t="s">
        <v>724</v>
      </c>
      <c r="EDI327" s="7" t="s">
        <v>724</v>
      </c>
      <c r="EDJ327" s="7" t="s">
        <v>724</v>
      </c>
      <c r="EDK327" s="7" t="s">
        <v>724</v>
      </c>
      <c r="EDL327" s="7" t="s">
        <v>724</v>
      </c>
      <c r="EDM327" s="7" t="s">
        <v>724</v>
      </c>
      <c r="EDN327" s="7" t="s">
        <v>724</v>
      </c>
      <c r="EDO327" s="7" t="s">
        <v>724</v>
      </c>
      <c r="EDP327" s="7" t="s">
        <v>724</v>
      </c>
      <c r="EDQ327" s="7" t="s">
        <v>724</v>
      </c>
      <c r="EDR327" s="7" t="s">
        <v>724</v>
      </c>
      <c r="EDS327" s="7" t="s">
        <v>724</v>
      </c>
      <c r="EDT327" s="7" t="s">
        <v>724</v>
      </c>
      <c r="EDU327" s="7" t="s">
        <v>724</v>
      </c>
      <c r="EDV327" s="7" t="s">
        <v>724</v>
      </c>
      <c r="EDW327" s="7" t="s">
        <v>724</v>
      </c>
      <c r="EDX327" s="7" t="s">
        <v>724</v>
      </c>
      <c r="EDY327" s="7" t="s">
        <v>724</v>
      </c>
      <c r="EDZ327" s="7" t="s">
        <v>724</v>
      </c>
      <c r="EEA327" s="7" t="s">
        <v>724</v>
      </c>
      <c r="EEB327" s="7" t="s">
        <v>724</v>
      </c>
      <c r="EEC327" s="7" t="s">
        <v>724</v>
      </c>
      <c r="EED327" s="7" t="s">
        <v>724</v>
      </c>
      <c r="EEE327" s="7" t="s">
        <v>724</v>
      </c>
      <c r="EEF327" s="7" t="s">
        <v>724</v>
      </c>
      <c r="EEG327" s="7" t="s">
        <v>724</v>
      </c>
      <c r="EEH327" s="7" t="s">
        <v>724</v>
      </c>
      <c r="EEI327" s="7" t="s">
        <v>724</v>
      </c>
      <c r="EEJ327" s="7" t="s">
        <v>724</v>
      </c>
      <c r="EEK327" s="7" t="s">
        <v>724</v>
      </c>
      <c r="EEL327" s="7" t="s">
        <v>724</v>
      </c>
      <c r="EEM327" s="7" t="s">
        <v>724</v>
      </c>
      <c r="EEN327" s="7" t="s">
        <v>724</v>
      </c>
      <c r="EEO327" s="7" t="s">
        <v>724</v>
      </c>
      <c r="EEP327" s="7" t="s">
        <v>724</v>
      </c>
      <c r="EEQ327" s="7" t="s">
        <v>724</v>
      </c>
      <c r="EER327" s="7" t="s">
        <v>724</v>
      </c>
      <c r="EES327" s="7" t="s">
        <v>724</v>
      </c>
      <c r="EET327" s="7" t="s">
        <v>724</v>
      </c>
      <c r="EEU327" s="7" t="s">
        <v>724</v>
      </c>
      <c r="EEV327" s="7" t="s">
        <v>724</v>
      </c>
      <c r="EEW327" s="7" t="s">
        <v>724</v>
      </c>
      <c r="EEX327" s="7" t="s">
        <v>724</v>
      </c>
      <c r="EEY327" s="7" t="s">
        <v>724</v>
      </c>
      <c r="EEZ327" s="7" t="s">
        <v>724</v>
      </c>
      <c r="EFA327" s="7" t="s">
        <v>724</v>
      </c>
      <c r="EFB327" s="7" t="s">
        <v>724</v>
      </c>
      <c r="EFC327" s="7" t="s">
        <v>724</v>
      </c>
      <c r="EFD327" s="7" t="s">
        <v>724</v>
      </c>
      <c r="EFE327" s="7" t="s">
        <v>724</v>
      </c>
      <c r="EFF327" s="7" t="s">
        <v>724</v>
      </c>
      <c r="EFG327" s="7" t="s">
        <v>724</v>
      </c>
      <c r="EFH327" s="7" t="s">
        <v>724</v>
      </c>
      <c r="EFI327" s="7" t="s">
        <v>724</v>
      </c>
      <c r="EFJ327" s="7" t="s">
        <v>724</v>
      </c>
      <c r="EFK327" s="7" t="s">
        <v>724</v>
      </c>
      <c r="EFL327" s="7" t="s">
        <v>724</v>
      </c>
      <c r="EFM327" s="7" t="s">
        <v>724</v>
      </c>
      <c r="EFN327" s="7" t="s">
        <v>724</v>
      </c>
      <c r="EFO327" s="7" t="s">
        <v>724</v>
      </c>
      <c r="EFP327" s="7" t="s">
        <v>724</v>
      </c>
      <c r="EFQ327" s="7" t="s">
        <v>724</v>
      </c>
      <c r="EFR327" s="7" t="s">
        <v>724</v>
      </c>
      <c r="EFS327" s="7" t="s">
        <v>724</v>
      </c>
      <c r="EFT327" s="7" t="s">
        <v>724</v>
      </c>
      <c r="EFU327" s="7" t="s">
        <v>724</v>
      </c>
      <c r="EFV327" s="7" t="s">
        <v>724</v>
      </c>
      <c r="EFW327" s="7" t="s">
        <v>724</v>
      </c>
      <c r="EFX327" s="7" t="s">
        <v>724</v>
      </c>
      <c r="EFY327" s="7" t="s">
        <v>724</v>
      </c>
      <c r="EFZ327" s="7" t="s">
        <v>724</v>
      </c>
      <c r="EGA327" s="7" t="s">
        <v>724</v>
      </c>
      <c r="EGB327" s="7" t="s">
        <v>724</v>
      </c>
      <c r="EGC327" s="7" t="s">
        <v>724</v>
      </c>
      <c r="EGD327" s="7" t="s">
        <v>724</v>
      </c>
      <c r="EGE327" s="7" t="s">
        <v>724</v>
      </c>
      <c r="EGF327" s="7" t="s">
        <v>724</v>
      </c>
      <c r="EGG327" s="7" t="s">
        <v>724</v>
      </c>
      <c r="EGH327" s="7" t="s">
        <v>724</v>
      </c>
      <c r="EGI327" s="7" t="s">
        <v>724</v>
      </c>
      <c r="EGJ327" s="7" t="s">
        <v>724</v>
      </c>
      <c r="EGK327" s="7" t="s">
        <v>724</v>
      </c>
      <c r="EGL327" s="7" t="s">
        <v>724</v>
      </c>
      <c r="EGM327" s="7" t="s">
        <v>724</v>
      </c>
      <c r="EGN327" s="7" t="s">
        <v>724</v>
      </c>
      <c r="EGO327" s="7" t="s">
        <v>724</v>
      </c>
      <c r="EGP327" s="7" t="s">
        <v>724</v>
      </c>
      <c r="EGQ327" s="7" t="s">
        <v>724</v>
      </c>
      <c r="EGR327" s="7" t="s">
        <v>724</v>
      </c>
      <c r="EGS327" s="7" t="s">
        <v>724</v>
      </c>
      <c r="EGT327" s="7" t="s">
        <v>724</v>
      </c>
      <c r="EGU327" s="7" t="s">
        <v>724</v>
      </c>
      <c r="EGV327" s="7" t="s">
        <v>724</v>
      </c>
      <c r="EGW327" s="7" t="s">
        <v>724</v>
      </c>
      <c r="EGX327" s="7" t="s">
        <v>724</v>
      </c>
      <c r="EGY327" s="7" t="s">
        <v>724</v>
      </c>
      <c r="EGZ327" s="7" t="s">
        <v>724</v>
      </c>
      <c r="EHA327" s="7" t="s">
        <v>724</v>
      </c>
      <c r="EHB327" s="7" t="s">
        <v>724</v>
      </c>
      <c r="EHC327" s="7" t="s">
        <v>724</v>
      </c>
      <c r="EHD327" s="7" t="s">
        <v>724</v>
      </c>
      <c r="EHE327" s="7" t="s">
        <v>724</v>
      </c>
      <c r="EHF327" s="7" t="s">
        <v>724</v>
      </c>
      <c r="EHG327" s="7" t="s">
        <v>724</v>
      </c>
      <c r="EHH327" s="7" t="s">
        <v>724</v>
      </c>
      <c r="EHI327" s="7" t="s">
        <v>724</v>
      </c>
      <c r="EHJ327" s="7" t="s">
        <v>724</v>
      </c>
      <c r="EHK327" s="7" t="s">
        <v>724</v>
      </c>
      <c r="EHL327" s="7" t="s">
        <v>724</v>
      </c>
      <c r="EHM327" s="7" t="s">
        <v>724</v>
      </c>
      <c r="EHN327" s="7" t="s">
        <v>724</v>
      </c>
      <c r="EHO327" s="7" t="s">
        <v>724</v>
      </c>
      <c r="EHP327" s="7" t="s">
        <v>724</v>
      </c>
      <c r="EHQ327" s="7" t="s">
        <v>724</v>
      </c>
      <c r="EHR327" s="7" t="s">
        <v>724</v>
      </c>
      <c r="EHS327" s="7" t="s">
        <v>724</v>
      </c>
      <c r="EHT327" s="7" t="s">
        <v>724</v>
      </c>
      <c r="EHU327" s="7" t="s">
        <v>724</v>
      </c>
      <c r="EHV327" s="7" t="s">
        <v>724</v>
      </c>
      <c r="EHW327" s="7" t="s">
        <v>724</v>
      </c>
      <c r="EHX327" s="7" t="s">
        <v>724</v>
      </c>
      <c r="EHY327" s="7" t="s">
        <v>724</v>
      </c>
      <c r="EHZ327" s="7" t="s">
        <v>724</v>
      </c>
      <c r="EIA327" s="7" t="s">
        <v>724</v>
      </c>
      <c r="EIB327" s="7" t="s">
        <v>724</v>
      </c>
      <c r="EIC327" s="7" t="s">
        <v>724</v>
      </c>
      <c r="EID327" s="7" t="s">
        <v>724</v>
      </c>
      <c r="EIE327" s="7" t="s">
        <v>724</v>
      </c>
      <c r="EIF327" s="7" t="s">
        <v>724</v>
      </c>
      <c r="EIG327" s="7" t="s">
        <v>724</v>
      </c>
      <c r="EIH327" s="7" t="s">
        <v>724</v>
      </c>
      <c r="EII327" s="7" t="s">
        <v>724</v>
      </c>
      <c r="EIJ327" s="7" t="s">
        <v>724</v>
      </c>
      <c r="EIK327" s="7" t="s">
        <v>724</v>
      </c>
      <c r="EIL327" s="7" t="s">
        <v>724</v>
      </c>
      <c r="EIM327" s="7" t="s">
        <v>724</v>
      </c>
      <c r="EIN327" s="7" t="s">
        <v>724</v>
      </c>
      <c r="EIO327" s="7" t="s">
        <v>724</v>
      </c>
      <c r="EIP327" s="7" t="s">
        <v>724</v>
      </c>
      <c r="EIQ327" s="7" t="s">
        <v>724</v>
      </c>
      <c r="EIR327" s="7" t="s">
        <v>724</v>
      </c>
      <c r="EIS327" s="7" t="s">
        <v>724</v>
      </c>
      <c r="EIT327" s="7" t="s">
        <v>724</v>
      </c>
      <c r="EIU327" s="7" t="s">
        <v>724</v>
      </c>
      <c r="EIV327" s="7" t="s">
        <v>724</v>
      </c>
      <c r="EIW327" s="7" t="s">
        <v>724</v>
      </c>
      <c r="EIX327" s="7" t="s">
        <v>724</v>
      </c>
      <c r="EIY327" s="7" t="s">
        <v>724</v>
      </c>
      <c r="EIZ327" s="7" t="s">
        <v>724</v>
      </c>
      <c r="EJA327" s="7" t="s">
        <v>724</v>
      </c>
      <c r="EJB327" s="7" t="s">
        <v>724</v>
      </c>
      <c r="EJC327" s="7" t="s">
        <v>724</v>
      </c>
      <c r="EJD327" s="7" t="s">
        <v>724</v>
      </c>
      <c r="EJE327" s="7" t="s">
        <v>724</v>
      </c>
      <c r="EJF327" s="7" t="s">
        <v>724</v>
      </c>
      <c r="EJG327" s="7" t="s">
        <v>724</v>
      </c>
      <c r="EJH327" s="7" t="s">
        <v>724</v>
      </c>
      <c r="EJI327" s="7" t="s">
        <v>724</v>
      </c>
      <c r="EJJ327" s="7" t="s">
        <v>724</v>
      </c>
      <c r="EJK327" s="7" t="s">
        <v>724</v>
      </c>
      <c r="EJL327" s="7" t="s">
        <v>724</v>
      </c>
      <c r="EJM327" s="7" t="s">
        <v>724</v>
      </c>
      <c r="EJN327" s="7" t="s">
        <v>724</v>
      </c>
      <c r="EJO327" s="7" t="s">
        <v>724</v>
      </c>
      <c r="EJP327" s="7" t="s">
        <v>724</v>
      </c>
      <c r="EJQ327" s="7" t="s">
        <v>724</v>
      </c>
      <c r="EJR327" s="7" t="s">
        <v>724</v>
      </c>
      <c r="EJS327" s="7" t="s">
        <v>724</v>
      </c>
      <c r="EJT327" s="7" t="s">
        <v>724</v>
      </c>
      <c r="EJU327" s="7" t="s">
        <v>724</v>
      </c>
      <c r="EJV327" s="7" t="s">
        <v>724</v>
      </c>
      <c r="EJW327" s="7" t="s">
        <v>724</v>
      </c>
      <c r="EJX327" s="7" t="s">
        <v>724</v>
      </c>
      <c r="EJY327" s="7" t="s">
        <v>724</v>
      </c>
      <c r="EJZ327" s="7" t="s">
        <v>724</v>
      </c>
      <c r="EKA327" s="7" t="s">
        <v>724</v>
      </c>
      <c r="EKB327" s="7" t="s">
        <v>724</v>
      </c>
      <c r="EKC327" s="7" t="s">
        <v>724</v>
      </c>
      <c r="EKD327" s="7" t="s">
        <v>724</v>
      </c>
      <c r="EKE327" s="7" t="s">
        <v>724</v>
      </c>
      <c r="EKF327" s="7" t="s">
        <v>724</v>
      </c>
      <c r="EKG327" s="7" t="s">
        <v>724</v>
      </c>
      <c r="EKH327" s="7" t="s">
        <v>724</v>
      </c>
      <c r="EKI327" s="7" t="s">
        <v>724</v>
      </c>
      <c r="EKJ327" s="7" t="s">
        <v>724</v>
      </c>
      <c r="EKK327" s="7" t="s">
        <v>724</v>
      </c>
      <c r="EKL327" s="7" t="s">
        <v>724</v>
      </c>
      <c r="EKM327" s="7" t="s">
        <v>724</v>
      </c>
      <c r="EKN327" s="7" t="s">
        <v>724</v>
      </c>
      <c r="EKO327" s="7" t="s">
        <v>724</v>
      </c>
      <c r="EKP327" s="7" t="s">
        <v>724</v>
      </c>
      <c r="EKQ327" s="7" t="s">
        <v>724</v>
      </c>
      <c r="EKR327" s="7" t="s">
        <v>724</v>
      </c>
      <c r="EKS327" s="7" t="s">
        <v>724</v>
      </c>
      <c r="EKT327" s="7" t="s">
        <v>724</v>
      </c>
      <c r="EKU327" s="7" t="s">
        <v>724</v>
      </c>
      <c r="EKV327" s="7" t="s">
        <v>724</v>
      </c>
      <c r="EKW327" s="7" t="s">
        <v>724</v>
      </c>
      <c r="EKX327" s="7" t="s">
        <v>724</v>
      </c>
      <c r="EKY327" s="7" t="s">
        <v>724</v>
      </c>
      <c r="EKZ327" s="7" t="s">
        <v>724</v>
      </c>
      <c r="ELA327" s="7" t="s">
        <v>724</v>
      </c>
      <c r="ELB327" s="7" t="s">
        <v>724</v>
      </c>
      <c r="ELC327" s="7" t="s">
        <v>724</v>
      </c>
      <c r="ELD327" s="7" t="s">
        <v>724</v>
      </c>
      <c r="ELE327" s="7" t="s">
        <v>724</v>
      </c>
      <c r="ELF327" s="7" t="s">
        <v>724</v>
      </c>
      <c r="ELG327" s="7" t="s">
        <v>724</v>
      </c>
      <c r="ELH327" s="7" t="s">
        <v>724</v>
      </c>
      <c r="ELI327" s="7" t="s">
        <v>724</v>
      </c>
      <c r="ELJ327" s="7" t="s">
        <v>724</v>
      </c>
      <c r="ELK327" s="7" t="s">
        <v>724</v>
      </c>
      <c r="ELL327" s="7" t="s">
        <v>724</v>
      </c>
      <c r="ELM327" s="7" t="s">
        <v>724</v>
      </c>
      <c r="ELN327" s="7" t="s">
        <v>724</v>
      </c>
      <c r="ELO327" s="7" t="s">
        <v>724</v>
      </c>
      <c r="ELP327" s="7" t="s">
        <v>724</v>
      </c>
      <c r="ELQ327" s="7" t="s">
        <v>724</v>
      </c>
      <c r="ELR327" s="7" t="s">
        <v>724</v>
      </c>
      <c r="ELS327" s="7" t="s">
        <v>724</v>
      </c>
      <c r="ELT327" s="7" t="s">
        <v>724</v>
      </c>
      <c r="ELU327" s="7" t="s">
        <v>724</v>
      </c>
      <c r="ELV327" s="7" t="s">
        <v>724</v>
      </c>
      <c r="ELW327" s="7" t="s">
        <v>724</v>
      </c>
      <c r="ELX327" s="7" t="s">
        <v>724</v>
      </c>
      <c r="ELY327" s="7" t="s">
        <v>724</v>
      </c>
      <c r="ELZ327" s="7" t="s">
        <v>724</v>
      </c>
      <c r="EMA327" s="7" t="s">
        <v>724</v>
      </c>
      <c r="EMB327" s="7" t="s">
        <v>724</v>
      </c>
      <c r="EMC327" s="7" t="s">
        <v>724</v>
      </c>
      <c r="EMD327" s="7" t="s">
        <v>724</v>
      </c>
      <c r="EME327" s="7" t="s">
        <v>724</v>
      </c>
      <c r="EMF327" s="7" t="s">
        <v>724</v>
      </c>
      <c r="EMG327" s="7" t="s">
        <v>724</v>
      </c>
      <c r="EMH327" s="7" t="s">
        <v>724</v>
      </c>
      <c r="EMI327" s="7" t="s">
        <v>724</v>
      </c>
      <c r="EMJ327" s="7" t="s">
        <v>724</v>
      </c>
      <c r="EMK327" s="7" t="s">
        <v>724</v>
      </c>
      <c r="EML327" s="7" t="s">
        <v>724</v>
      </c>
      <c r="EMM327" s="7" t="s">
        <v>724</v>
      </c>
      <c r="EMN327" s="7" t="s">
        <v>724</v>
      </c>
      <c r="EMO327" s="7" t="s">
        <v>724</v>
      </c>
      <c r="EMP327" s="7" t="s">
        <v>724</v>
      </c>
      <c r="EMQ327" s="7" t="s">
        <v>724</v>
      </c>
      <c r="EMR327" s="7" t="s">
        <v>724</v>
      </c>
      <c r="EMS327" s="7" t="s">
        <v>724</v>
      </c>
      <c r="EMT327" s="7" t="s">
        <v>724</v>
      </c>
      <c r="EMU327" s="7" t="s">
        <v>724</v>
      </c>
      <c r="EMV327" s="7" t="s">
        <v>724</v>
      </c>
      <c r="EMW327" s="7" t="s">
        <v>724</v>
      </c>
      <c r="EMX327" s="7" t="s">
        <v>724</v>
      </c>
      <c r="EMY327" s="7" t="s">
        <v>724</v>
      </c>
      <c r="EMZ327" s="7" t="s">
        <v>724</v>
      </c>
      <c r="ENA327" s="7" t="s">
        <v>724</v>
      </c>
      <c r="ENB327" s="7" t="s">
        <v>724</v>
      </c>
      <c r="ENC327" s="7" t="s">
        <v>724</v>
      </c>
      <c r="END327" s="7" t="s">
        <v>724</v>
      </c>
      <c r="ENE327" s="7" t="s">
        <v>724</v>
      </c>
      <c r="ENF327" s="7" t="s">
        <v>724</v>
      </c>
      <c r="ENG327" s="7" t="s">
        <v>724</v>
      </c>
      <c r="ENH327" s="7" t="s">
        <v>724</v>
      </c>
      <c r="ENI327" s="7" t="s">
        <v>724</v>
      </c>
      <c r="ENJ327" s="7" t="s">
        <v>724</v>
      </c>
      <c r="ENK327" s="7" t="s">
        <v>724</v>
      </c>
      <c r="ENL327" s="7" t="s">
        <v>724</v>
      </c>
      <c r="ENM327" s="7" t="s">
        <v>724</v>
      </c>
      <c r="ENN327" s="7" t="s">
        <v>724</v>
      </c>
      <c r="ENO327" s="7" t="s">
        <v>724</v>
      </c>
      <c r="ENP327" s="7" t="s">
        <v>724</v>
      </c>
      <c r="ENQ327" s="7" t="s">
        <v>724</v>
      </c>
      <c r="ENR327" s="7" t="s">
        <v>724</v>
      </c>
      <c r="ENS327" s="7" t="s">
        <v>724</v>
      </c>
      <c r="ENT327" s="7" t="s">
        <v>724</v>
      </c>
      <c r="ENU327" s="7" t="s">
        <v>724</v>
      </c>
      <c r="ENV327" s="7" t="s">
        <v>724</v>
      </c>
      <c r="ENW327" s="7" t="s">
        <v>724</v>
      </c>
      <c r="ENX327" s="7" t="s">
        <v>724</v>
      </c>
      <c r="ENY327" s="7" t="s">
        <v>724</v>
      </c>
      <c r="ENZ327" s="7" t="s">
        <v>724</v>
      </c>
      <c r="EOA327" s="7" t="s">
        <v>724</v>
      </c>
      <c r="EOB327" s="7" t="s">
        <v>724</v>
      </c>
      <c r="EOC327" s="7" t="s">
        <v>724</v>
      </c>
      <c r="EOD327" s="7" t="s">
        <v>724</v>
      </c>
      <c r="EOE327" s="7" t="s">
        <v>724</v>
      </c>
      <c r="EOF327" s="7" t="s">
        <v>724</v>
      </c>
      <c r="EOG327" s="7" t="s">
        <v>724</v>
      </c>
      <c r="EOH327" s="7" t="s">
        <v>724</v>
      </c>
      <c r="EOI327" s="7" t="s">
        <v>724</v>
      </c>
      <c r="EOJ327" s="7" t="s">
        <v>724</v>
      </c>
      <c r="EOK327" s="7" t="s">
        <v>724</v>
      </c>
      <c r="EOL327" s="7" t="s">
        <v>724</v>
      </c>
      <c r="EOM327" s="7" t="s">
        <v>724</v>
      </c>
      <c r="EON327" s="7" t="s">
        <v>724</v>
      </c>
      <c r="EOO327" s="7" t="s">
        <v>724</v>
      </c>
      <c r="EOP327" s="7" t="s">
        <v>724</v>
      </c>
      <c r="EOQ327" s="7" t="s">
        <v>724</v>
      </c>
      <c r="EOR327" s="7" t="s">
        <v>724</v>
      </c>
      <c r="EOS327" s="7" t="s">
        <v>724</v>
      </c>
      <c r="EOT327" s="7" t="s">
        <v>724</v>
      </c>
      <c r="EOU327" s="7" t="s">
        <v>724</v>
      </c>
      <c r="EOV327" s="7" t="s">
        <v>724</v>
      </c>
      <c r="EOW327" s="7" t="s">
        <v>724</v>
      </c>
      <c r="EOX327" s="7" t="s">
        <v>724</v>
      </c>
      <c r="EOY327" s="7" t="s">
        <v>724</v>
      </c>
      <c r="EOZ327" s="7" t="s">
        <v>724</v>
      </c>
      <c r="EPA327" s="7" t="s">
        <v>724</v>
      </c>
      <c r="EPB327" s="7" t="s">
        <v>724</v>
      </c>
      <c r="EPC327" s="7" t="s">
        <v>724</v>
      </c>
      <c r="EPD327" s="7" t="s">
        <v>724</v>
      </c>
      <c r="EPE327" s="7" t="s">
        <v>724</v>
      </c>
      <c r="EPF327" s="7" t="s">
        <v>724</v>
      </c>
      <c r="EPG327" s="7" t="s">
        <v>724</v>
      </c>
      <c r="EPH327" s="7" t="s">
        <v>724</v>
      </c>
      <c r="EPI327" s="7" t="s">
        <v>724</v>
      </c>
      <c r="EPJ327" s="7" t="s">
        <v>724</v>
      </c>
      <c r="EPK327" s="7" t="s">
        <v>724</v>
      </c>
      <c r="EPL327" s="7" t="s">
        <v>724</v>
      </c>
      <c r="EPM327" s="7" t="s">
        <v>724</v>
      </c>
      <c r="EPN327" s="7" t="s">
        <v>724</v>
      </c>
      <c r="EPO327" s="7" t="s">
        <v>724</v>
      </c>
      <c r="EPP327" s="7" t="s">
        <v>724</v>
      </c>
      <c r="EPQ327" s="7" t="s">
        <v>724</v>
      </c>
      <c r="EPR327" s="7" t="s">
        <v>724</v>
      </c>
      <c r="EPS327" s="7" t="s">
        <v>724</v>
      </c>
      <c r="EPT327" s="7" t="s">
        <v>724</v>
      </c>
      <c r="EPU327" s="7" t="s">
        <v>724</v>
      </c>
      <c r="EPV327" s="7" t="s">
        <v>724</v>
      </c>
      <c r="EPW327" s="7" t="s">
        <v>724</v>
      </c>
      <c r="EPX327" s="7" t="s">
        <v>724</v>
      </c>
      <c r="EPY327" s="7" t="s">
        <v>724</v>
      </c>
      <c r="EPZ327" s="7" t="s">
        <v>724</v>
      </c>
      <c r="EQA327" s="7" t="s">
        <v>724</v>
      </c>
      <c r="EQB327" s="7" t="s">
        <v>724</v>
      </c>
      <c r="EQC327" s="7" t="s">
        <v>724</v>
      </c>
      <c r="EQD327" s="7" t="s">
        <v>724</v>
      </c>
      <c r="EQE327" s="7" t="s">
        <v>724</v>
      </c>
      <c r="EQF327" s="7" t="s">
        <v>724</v>
      </c>
      <c r="EQG327" s="7" t="s">
        <v>724</v>
      </c>
      <c r="EQH327" s="7" t="s">
        <v>724</v>
      </c>
      <c r="EQI327" s="7" t="s">
        <v>724</v>
      </c>
      <c r="EQJ327" s="7" t="s">
        <v>724</v>
      </c>
      <c r="EQK327" s="7" t="s">
        <v>724</v>
      </c>
      <c r="EQL327" s="7" t="s">
        <v>724</v>
      </c>
      <c r="EQM327" s="7" t="s">
        <v>724</v>
      </c>
      <c r="EQN327" s="7" t="s">
        <v>724</v>
      </c>
      <c r="EQO327" s="7" t="s">
        <v>724</v>
      </c>
      <c r="EQP327" s="7" t="s">
        <v>724</v>
      </c>
      <c r="EQQ327" s="7" t="s">
        <v>724</v>
      </c>
      <c r="EQR327" s="7" t="s">
        <v>724</v>
      </c>
      <c r="EQS327" s="7" t="s">
        <v>724</v>
      </c>
      <c r="EQT327" s="7" t="s">
        <v>724</v>
      </c>
      <c r="EQU327" s="7" t="s">
        <v>724</v>
      </c>
      <c r="EQV327" s="7" t="s">
        <v>724</v>
      </c>
      <c r="EQW327" s="7" t="s">
        <v>724</v>
      </c>
      <c r="EQX327" s="7" t="s">
        <v>724</v>
      </c>
      <c r="EQY327" s="7" t="s">
        <v>724</v>
      </c>
      <c r="EQZ327" s="7" t="s">
        <v>724</v>
      </c>
      <c r="ERA327" s="7" t="s">
        <v>724</v>
      </c>
      <c r="ERB327" s="7" t="s">
        <v>724</v>
      </c>
      <c r="ERC327" s="7" t="s">
        <v>724</v>
      </c>
      <c r="ERD327" s="7" t="s">
        <v>724</v>
      </c>
      <c r="ERE327" s="7" t="s">
        <v>724</v>
      </c>
      <c r="ERF327" s="7" t="s">
        <v>724</v>
      </c>
      <c r="ERG327" s="7" t="s">
        <v>724</v>
      </c>
      <c r="ERH327" s="7" t="s">
        <v>724</v>
      </c>
      <c r="ERI327" s="7" t="s">
        <v>724</v>
      </c>
      <c r="ERJ327" s="7" t="s">
        <v>724</v>
      </c>
      <c r="ERK327" s="7" t="s">
        <v>724</v>
      </c>
      <c r="ERL327" s="7" t="s">
        <v>724</v>
      </c>
      <c r="ERM327" s="7" t="s">
        <v>724</v>
      </c>
      <c r="ERN327" s="7" t="s">
        <v>724</v>
      </c>
      <c r="ERO327" s="7" t="s">
        <v>724</v>
      </c>
      <c r="ERP327" s="7" t="s">
        <v>724</v>
      </c>
      <c r="ERQ327" s="7" t="s">
        <v>724</v>
      </c>
      <c r="ERR327" s="7" t="s">
        <v>724</v>
      </c>
      <c r="ERS327" s="7" t="s">
        <v>724</v>
      </c>
      <c r="ERT327" s="7" t="s">
        <v>724</v>
      </c>
      <c r="ERU327" s="7" t="s">
        <v>724</v>
      </c>
      <c r="ERV327" s="7" t="s">
        <v>724</v>
      </c>
      <c r="ERW327" s="7" t="s">
        <v>724</v>
      </c>
      <c r="ERX327" s="7" t="s">
        <v>724</v>
      </c>
      <c r="ERY327" s="7" t="s">
        <v>724</v>
      </c>
      <c r="ERZ327" s="7" t="s">
        <v>724</v>
      </c>
      <c r="ESA327" s="7" t="s">
        <v>724</v>
      </c>
      <c r="ESB327" s="7" t="s">
        <v>724</v>
      </c>
      <c r="ESC327" s="7" t="s">
        <v>724</v>
      </c>
      <c r="ESD327" s="7" t="s">
        <v>724</v>
      </c>
      <c r="ESE327" s="7" t="s">
        <v>724</v>
      </c>
      <c r="ESF327" s="7" t="s">
        <v>724</v>
      </c>
      <c r="ESG327" s="7" t="s">
        <v>724</v>
      </c>
      <c r="ESH327" s="7" t="s">
        <v>724</v>
      </c>
      <c r="ESI327" s="7" t="s">
        <v>724</v>
      </c>
      <c r="ESJ327" s="7" t="s">
        <v>724</v>
      </c>
      <c r="ESK327" s="7" t="s">
        <v>724</v>
      </c>
      <c r="ESL327" s="7" t="s">
        <v>724</v>
      </c>
      <c r="ESM327" s="7" t="s">
        <v>724</v>
      </c>
      <c r="ESN327" s="7" t="s">
        <v>724</v>
      </c>
      <c r="ESO327" s="7" t="s">
        <v>724</v>
      </c>
      <c r="ESP327" s="7" t="s">
        <v>724</v>
      </c>
      <c r="ESQ327" s="7" t="s">
        <v>724</v>
      </c>
      <c r="ESR327" s="7" t="s">
        <v>724</v>
      </c>
      <c r="ESS327" s="7" t="s">
        <v>724</v>
      </c>
      <c r="EST327" s="7" t="s">
        <v>724</v>
      </c>
      <c r="ESU327" s="7" t="s">
        <v>724</v>
      </c>
      <c r="ESV327" s="7" t="s">
        <v>724</v>
      </c>
      <c r="ESW327" s="7" t="s">
        <v>724</v>
      </c>
      <c r="ESX327" s="7" t="s">
        <v>724</v>
      </c>
      <c r="ESY327" s="7" t="s">
        <v>724</v>
      </c>
      <c r="ESZ327" s="7" t="s">
        <v>724</v>
      </c>
      <c r="ETA327" s="7" t="s">
        <v>724</v>
      </c>
      <c r="ETB327" s="7" t="s">
        <v>724</v>
      </c>
      <c r="ETC327" s="7" t="s">
        <v>724</v>
      </c>
      <c r="ETD327" s="7" t="s">
        <v>724</v>
      </c>
      <c r="ETE327" s="7" t="s">
        <v>724</v>
      </c>
      <c r="ETF327" s="7" t="s">
        <v>724</v>
      </c>
      <c r="ETG327" s="7" t="s">
        <v>724</v>
      </c>
      <c r="ETH327" s="7" t="s">
        <v>724</v>
      </c>
      <c r="ETI327" s="7" t="s">
        <v>724</v>
      </c>
      <c r="ETJ327" s="7" t="s">
        <v>724</v>
      </c>
      <c r="ETK327" s="7" t="s">
        <v>724</v>
      </c>
      <c r="ETL327" s="7" t="s">
        <v>724</v>
      </c>
      <c r="ETM327" s="7" t="s">
        <v>724</v>
      </c>
      <c r="ETN327" s="7" t="s">
        <v>724</v>
      </c>
      <c r="ETO327" s="7" t="s">
        <v>724</v>
      </c>
      <c r="ETP327" s="7" t="s">
        <v>724</v>
      </c>
      <c r="ETQ327" s="7" t="s">
        <v>724</v>
      </c>
      <c r="ETR327" s="7" t="s">
        <v>724</v>
      </c>
      <c r="ETS327" s="7" t="s">
        <v>724</v>
      </c>
      <c r="ETT327" s="7" t="s">
        <v>724</v>
      </c>
      <c r="ETU327" s="7" t="s">
        <v>724</v>
      </c>
      <c r="ETV327" s="7" t="s">
        <v>724</v>
      </c>
      <c r="ETW327" s="7" t="s">
        <v>724</v>
      </c>
      <c r="ETX327" s="7" t="s">
        <v>724</v>
      </c>
      <c r="ETY327" s="7" t="s">
        <v>724</v>
      </c>
      <c r="ETZ327" s="7" t="s">
        <v>724</v>
      </c>
      <c r="EUA327" s="7" t="s">
        <v>724</v>
      </c>
      <c r="EUB327" s="7" t="s">
        <v>724</v>
      </c>
      <c r="EUC327" s="7" t="s">
        <v>724</v>
      </c>
      <c r="EUD327" s="7" t="s">
        <v>724</v>
      </c>
      <c r="EUE327" s="7" t="s">
        <v>724</v>
      </c>
      <c r="EUF327" s="7" t="s">
        <v>724</v>
      </c>
      <c r="EUG327" s="7" t="s">
        <v>724</v>
      </c>
      <c r="EUH327" s="7" t="s">
        <v>724</v>
      </c>
      <c r="EUI327" s="7" t="s">
        <v>724</v>
      </c>
      <c r="EUJ327" s="7" t="s">
        <v>724</v>
      </c>
      <c r="EUK327" s="7" t="s">
        <v>724</v>
      </c>
      <c r="EUL327" s="7" t="s">
        <v>724</v>
      </c>
      <c r="EUM327" s="7" t="s">
        <v>724</v>
      </c>
      <c r="EUN327" s="7" t="s">
        <v>724</v>
      </c>
      <c r="EUO327" s="7" t="s">
        <v>724</v>
      </c>
      <c r="EUP327" s="7" t="s">
        <v>724</v>
      </c>
      <c r="EUQ327" s="7" t="s">
        <v>724</v>
      </c>
      <c r="EUR327" s="7" t="s">
        <v>724</v>
      </c>
      <c r="EUS327" s="7" t="s">
        <v>724</v>
      </c>
      <c r="EUT327" s="7" t="s">
        <v>724</v>
      </c>
      <c r="EUU327" s="7" t="s">
        <v>724</v>
      </c>
      <c r="EUV327" s="7" t="s">
        <v>724</v>
      </c>
      <c r="EUW327" s="7" t="s">
        <v>724</v>
      </c>
      <c r="EUX327" s="7" t="s">
        <v>724</v>
      </c>
      <c r="EUY327" s="7" t="s">
        <v>724</v>
      </c>
      <c r="EUZ327" s="7" t="s">
        <v>724</v>
      </c>
      <c r="EVA327" s="7" t="s">
        <v>724</v>
      </c>
      <c r="EVB327" s="7" t="s">
        <v>724</v>
      </c>
      <c r="EVC327" s="7" t="s">
        <v>724</v>
      </c>
      <c r="EVD327" s="7" t="s">
        <v>724</v>
      </c>
      <c r="EVE327" s="7" t="s">
        <v>724</v>
      </c>
      <c r="EVF327" s="7" t="s">
        <v>724</v>
      </c>
      <c r="EVG327" s="7" t="s">
        <v>724</v>
      </c>
      <c r="EVH327" s="7" t="s">
        <v>724</v>
      </c>
      <c r="EVI327" s="7" t="s">
        <v>724</v>
      </c>
      <c r="EVJ327" s="7" t="s">
        <v>724</v>
      </c>
      <c r="EVK327" s="7" t="s">
        <v>724</v>
      </c>
      <c r="EVL327" s="7" t="s">
        <v>724</v>
      </c>
      <c r="EVM327" s="7" t="s">
        <v>724</v>
      </c>
      <c r="EVN327" s="7" t="s">
        <v>724</v>
      </c>
      <c r="EVO327" s="7" t="s">
        <v>724</v>
      </c>
      <c r="EVP327" s="7" t="s">
        <v>724</v>
      </c>
      <c r="EVQ327" s="7" t="s">
        <v>724</v>
      </c>
      <c r="EVR327" s="7" t="s">
        <v>724</v>
      </c>
      <c r="EVS327" s="7" t="s">
        <v>724</v>
      </c>
      <c r="EVT327" s="7" t="s">
        <v>724</v>
      </c>
      <c r="EVU327" s="7" t="s">
        <v>724</v>
      </c>
      <c r="EVV327" s="7" t="s">
        <v>724</v>
      </c>
      <c r="EVW327" s="7" t="s">
        <v>724</v>
      </c>
      <c r="EVX327" s="7" t="s">
        <v>724</v>
      </c>
      <c r="EVY327" s="7" t="s">
        <v>724</v>
      </c>
      <c r="EVZ327" s="7" t="s">
        <v>724</v>
      </c>
      <c r="EWA327" s="7" t="s">
        <v>724</v>
      </c>
      <c r="EWB327" s="7" t="s">
        <v>724</v>
      </c>
      <c r="EWC327" s="7" t="s">
        <v>724</v>
      </c>
      <c r="EWD327" s="7" t="s">
        <v>724</v>
      </c>
      <c r="EWE327" s="7" t="s">
        <v>724</v>
      </c>
      <c r="EWF327" s="7" t="s">
        <v>724</v>
      </c>
      <c r="EWG327" s="7" t="s">
        <v>724</v>
      </c>
      <c r="EWH327" s="7" t="s">
        <v>724</v>
      </c>
      <c r="EWI327" s="7" t="s">
        <v>724</v>
      </c>
      <c r="EWJ327" s="7" t="s">
        <v>724</v>
      </c>
      <c r="EWK327" s="7" t="s">
        <v>724</v>
      </c>
      <c r="EWL327" s="7" t="s">
        <v>724</v>
      </c>
      <c r="EWM327" s="7" t="s">
        <v>724</v>
      </c>
      <c r="EWN327" s="7" t="s">
        <v>724</v>
      </c>
      <c r="EWO327" s="7" t="s">
        <v>724</v>
      </c>
      <c r="EWP327" s="7" t="s">
        <v>724</v>
      </c>
      <c r="EWQ327" s="7" t="s">
        <v>724</v>
      </c>
      <c r="EWR327" s="7" t="s">
        <v>724</v>
      </c>
      <c r="EWS327" s="7" t="s">
        <v>724</v>
      </c>
      <c r="EWT327" s="7" t="s">
        <v>724</v>
      </c>
      <c r="EWU327" s="7" t="s">
        <v>724</v>
      </c>
      <c r="EWV327" s="7" t="s">
        <v>724</v>
      </c>
      <c r="EWW327" s="7" t="s">
        <v>724</v>
      </c>
      <c r="EWX327" s="7" t="s">
        <v>724</v>
      </c>
      <c r="EWY327" s="7" t="s">
        <v>724</v>
      </c>
      <c r="EWZ327" s="7" t="s">
        <v>724</v>
      </c>
      <c r="EXA327" s="7" t="s">
        <v>724</v>
      </c>
      <c r="EXB327" s="7" t="s">
        <v>724</v>
      </c>
      <c r="EXC327" s="7" t="s">
        <v>724</v>
      </c>
      <c r="EXD327" s="7" t="s">
        <v>724</v>
      </c>
      <c r="EXE327" s="7" t="s">
        <v>724</v>
      </c>
      <c r="EXF327" s="7" t="s">
        <v>724</v>
      </c>
      <c r="EXG327" s="7" t="s">
        <v>724</v>
      </c>
      <c r="EXH327" s="7" t="s">
        <v>724</v>
      </c>
      <c r="EXI327" s="7" t="s">
        <v>724</v>
      </c>
      <c r="EXJ327" s="7" t="s">
        <v>724</v>
      </c>
      <c r="EXK327" s="7" t="s">
        <v>724</v>
      </c>
      <c r="EXL327" s="7" t="s">
        <v>724</v>
      </c>
      <c r="EXM327" s="7" t="s">
        <v>724</v>
      </c>
      <c r="EXN327" s="7" t="s">
        <v>724</v>
      </c>
      <c r="EXO327" s="7" t="s">
        <v>724</v>
      </c>
      <c r="EXP327" s="7" t="s">
        <v>724</v>
      </c>
      <c r="EXQ327" s="7" t="s">
        <v>724</v>
      </c>
      <c r="EXR327" s="7" t="s">
        <v>724</v>
      </c>
      <c r="EXS327" s="7" t="s">
        <v>724</v>
      </c>
      <c r="EXT327" s="7" t="s">
        <v>724</v>
      </c>
      <c r="EXU327" s="7" t="s">
        <v>724</v>
      </c>
      <c r="EXV327" s="7" t="s">
        <v>724</v>
      </c>
      <c r="EXW327" s="7" t="s">
        <v>724</v>
      </c>
      <c r="EXX327" s="7" t="s">
        <v>724</v>
      </c>
      <c r="EXY327" s="7" t="s">
        <v>724</v>
      </c>
      <c r="EXZ327" s="7" t="s">
        <v>724</v>
      </c>
      <c r="EYA327" s="7" t="s">
        <v>724</v>
      </c>
      <c r="EYB327" s="7" t="s">
        <v>724</v>
      </c>
      <c r="EYC327" s="7" t="s">
        <v>724</v>
      </c>
      <c r="EYD327" s="7" t="s">
        <v>724</v>
      </c>
      <c r="EYE327" s="7" t="s">
        <v>724</v>
      </c>
      <c r="EYF327" s="7" t="s">
        <v>724</v>
      </c>
      <c r="EYG327" s="7" t="s">
        <v>724</v>
      </c>
      <c r="EYH327" s="7" t="s">
        <v>724</v>
      </c>
      <c r="EYI327" s="7" t="s">
        <v>724</v>
      </c>
      <c r="EYJ327" s="7" t="s">
        <v>724</v>
      </c>
      <c r="EYK327" s="7" t="s">
        <v>724</v>
      </c>
      <c r="EYL327" s="7" t="s">
        <v>724</v>
      </c>
      <c r="EYM327" s="7" t="s">
        <v>724</v>
      </c>
      <c r="EYN327" s="7" t="s">
        <v>724</v>
      </c>
      <c r="EYO327" s="7" t="s">
        <v>724</v>
      </c>
      <c r="EYP327" s="7" t="s">
        <v>724</v>
      </c>
      <c r="EYQ327" s="7" t="s">
        <v>724</v>
      </c>
      <c r="EYR327" s="7" t="s">
        <v>724</v>
      </c>
      <c r="EYS327" s="7" t="s">
        <v>724</v>
      </c>
      <c r="EYT327" s="7" t="s">
        <v>724</v>
      </c>
      <c r="EYU327" s="7" t="s">
        <v>724</v>
      </c>
      <c r="EYV327" s="7" t="s">
        <v>724</v>
      </c>
      <c r="EYW327" s="7" t="s">
        <v>724</v>
      </c>
      <c r="EYX327" s="7" t="s">
        <v>724</v>
      </c>
      <c r="EYY327" s="7" t="s">
        <v>724</v>
      </c>
      <c r="EYZ327" s="7" t="s">
        <v>724</v>
      </c>
      <c r="EZA327" s="7" t="s">
        <v>724</v>
      </c>
      <c r="EZB327" s="7" t="s">
        <v>724</v>
      </c>
      <c r="EZC327" s="7" t="s">
        <v>724</v>
      </c>
      <c r="EZD327" s="7" t="s">
        <v>724</v>
      </c>
      <c r="EZE327" s="7" t="s">
        <v>724</v>
      </c>
      <c r="EZF327" s="7" t="s">
        <v>724</v>
      </c>
      <c r="EZG327" s="7" t="s">
        <v>724</v>
      </c>
      <c r="EZH327" s="7" t="s">
        <v>724</v>
      </c>
      <c r="EZI327" s="7" t="s">
        <v>724</v>
      </c>
      <c r="EZJ327" s="7" t="s">
        <v>724</v>
      </c>
      <c r="EZK327" s="7" t="s">
        <v>724</v>
      </c>
      <c r="EZL327" s="7" t="s">
        <v>724</v>
      </c>
      <c r="EZM327" s="7" t="s">
        <v>724</v>
      </c>
      <c r="EZN327" s="7" t="s">
        <v>724</v>
      </c>
      <c r="EZO327" s="7" t="s">
        <v>724</v>
      </c>
      <c r="EZP327" s="7" t="s">
        <v>724</v>
      </c>
      <c r="EZQ327" s="7" t="s">
        <v>724</v>
      </c>
      <c r="EZR327" s="7" t="s">
        <v>724</v>
      </c>
      <c r="EZS327" s="7" t="s">
        <v>724</v>
      </c>
      <c r="EZT327" s="7" t="s">
        <v>724</v>
      </c>
      <c r="EZU327" s="7" t="s">
        <v>724</v>
      </c>
      <c r="EZV327" s="7" t="s">
        <v>724</v>
      </c>
      <c r="EZW327" s="7" t="s">
        <v>724</v>
      </c>
      <c r="EZX327" s="7" t="s">
        <v>724</v>
      </c>
      <c r="EZY327" s="7" t="s">
        <v>724</v>
      </c>
      <c r="EZZ327" s="7" t="s">
        <v>724</v>
      </c>
      <c r="FAA327" s="7" t="s">
        <v>724</v>
      </c>
      <c r="FAB327" s="7" t="s">
        <v>724</v>
      </c>
      <c r="FAC327" s="7" t="s">
        <v>724</v>
      </c>
      <c r="FAD327" s="7" t="s">
        <v>724</v>
      </c>
      <c r="FAE327" s="7" t="s">
        <v>724</v>
      </c>
      <c r="FAF327" s="7" t="s">
        <v>724</v>
      </c>
      <c r="FAG327" s="7" t="s">
        <v>724</v>
      </c>
      <c r="FAH327" s="7" t="s">
        <v>724</v>
      </c>
      <c r="FAI327" s="7" t="s">
        <v>724</v>
      </c>
      <c r="FAJ327" s="7" t="s">
        <v>724</v>
      </c>
      <c r="FAK327" s="7" t="s">
        <v>724</v>
      </c>
      <c r="FAL327" s="7" t="s">
        <v>724</v>
      </c>
      <c r="FAM327" s="7" t="s">
        <v>724</v>
      </c>
      <c r="FAN327" s="7" t="s">
        <v>724</v>
      </c>
      <c r="FAO327" s="7" t="s">
        <v>724</v>
      </c>
      <c r="FAP327" s="7" t="s">
        <v>724</v>
      </c>
      <c r="FAQ327" s="7" t="s">
        <v>724</v>
      </c>
      <c r="FAR327" s="7" t="s">
        <v>724</v>
      </c>
      <c r="FAS327" s="7" t="s">
        <v>724</v>
      </c>
      <c r="FAT327" s="7" t="s">
        <v>724</v>
      </c>
      <c r="FAU327" s="7" t="s">
        <v>724</v>
      </c>
      <c r="FAV327" s="7" t="s">
        <v>724</v>
      </c>
      <c r="FAW327" s="7" t="s">
        <v>724</v>
      </c>
      <c r="FAX327" s="7" t="s">
        <v>724</v>
      </c>
      <c r="FAY327" s="7" t="s">
        <v>724</v>
      </c>
      <c r="FAZ327" s="7" t="s">
        <v>724</v>
      </c>
      <c r="FBA327" s="7" t="s">
        <v>724</v>
      </c>
      <c r="FBB327" s="7" t="s">
        <v>724</v>
      </c>
      <c r="FBC327" s="7" t="s">
        <v>724</v>
      </c>
      <c r="FBD327" s="7" t="s">
        <v>724</v>
      </c>
      <c r="FBE327" s="7" t="s">
        <v>724</v>
      </c>
      <c r="FBF327" s="7" t="s">
        <v>724</v>
      </c>
      <c r="FBG327" s="7" t="s">
        <v>724</v>
      </c>
      <c r="FBH327" s="7" t="s">
        <v>724</v>
      </c>
      <c r="FBI327" s="7" t="s">
        <v>724</v>
      </c>
      <c r="FBJ327" s="7" t="s">
        <v>724</v>
      </c>
      <c r="FBK327" s="7" t="s">
        <v>724</v>
      </c>
      <c r="FBL327" s="7" t="s">
        <v>724</v>
      </c>
      <c r="FBM327" s="7" t="s">
        <v>724</v>
      </c>
      <c r="FBN327" s="7" t="s">
        <v>724</v>
      </c>
      <c r="FBO327" s="7" t="s">
        <v>724</v>
      </c>
      <c r="FBP327" s="7" t="s">
        <v>724</v>
      </c>
      <c r="FBQ327" s="7" t="s">
        <v>724</v>
      </c>
      <c r="FBR327" s="7" t="s">
        <v>724</v>
      </c>
      <c r="FBS327" s="7" t="s">
        <v>724</v>
      </c>
      <c r="FBT327" s="7" t="s">
        <v>724</v>
      </c>
      <c r="FBU327" s="7" t="s">
        <v>724</v>
      </c>
      <c r="FBV327" s="7" t="s">
        <v>724</v>
      </c>
      <c r="FBW327" s="7" t="s">
        <v>724</v>
      </c>
      <c r="FBX327" s="7" t="s">
        <v>724</v>
      </c>
      <c r="FBY327" s="7" t="s">
        <v>724</v>
      </c>
      <c r="FBZ327" s="7" t="s">
        <v>724</v>
      </c>
      <c r="FCA327" s="7" t="s">
        <v>724</v>
      </c>
      <c r="FCB327" s="7" t="s">
        <v>724</v>
      </c>
      <c r="FCC327" s="7" t="s">
        <v>724</v>
      </c>
      <c r="FCD327" s="7" t="s">
        <v>724</v>
      </c>
      <c r="FCE327" s="7" t="s">
        <v>724</v>
      </c>
      <c r="FCF327" s="7" t="s">
        <v>724</v>
      </c>
      <c r="FCG327" s="7" t="s">
        <v>724</v>
      </c>
      <c r="FCH327" s="7" t="s">
        <v>724</v>
      </c>
      <c r="FCI327" s="7" t="s">
        <v>724</v>
      </c>
      <c r="FCJ327" s="7" t="s">
        <v>724</v>
      </c>
      <c r="FCK327" s="7" t="s">
        <v>724</v>
      </c>
      <c r="FCL327" s="7" t="s">
        <v>724</v>
      </c>
      <c r="FCM327" s="7" t="s">
        <v>724</v>
      </c>
      <c r="FCN327" s="7" t="s">
        <v>724</v>
      </c>
      <c r="FCO327" s="7" t="s">
        <v>724</v>
      </c>
      <c r="FCP327" s="7" t="s">
        <v>724</v>
      </c>
      <c r="FCQ327" s="7" t="s">
        <v>724</v>
      </c>
      <c r="FCR327" s="7" t="s">
        <v>724</v>
      </c>
      <c r="FCS327" s="7" t="s">
        <v>724</v>
      </c>
      <c r="FCT327" s="7" t="s">
        <v>724</v>
      </c>
      <c r="FCU327" s="7" t="s">
        <v>724</v>
      </c>
      <c r="FCV327" s="7" t="s">
        <v>724</v>
      </c>
      <c r="FCW327" s="7" t="s">
        <v>724</v>
      </c>
      <c r="FCX327" s="7" t="s">
        <v>724</v>
      </c>
      <c r="FCY327" s="7" t="s">
        <v>724</v>
      </c>
      <c r="FCZ327" s="7" t="s">
        <v>724</v>
      </c>
      <c r="FDA327" s="7" t="s">
        <v>724</v>
      </c>
      <c r="FDB327" s="7" t="s">
        <v>724</v>
      </c>
      <c r="FDC327" s="7" t="s">
        <v>724</v>
      </c>
      <c r="FDD327" s="7" t="s">
        <v>724</v>
      </c>
      <c r="FDE327" s="7" t="s">
        <v>724</v>
      </c>
      <c r="FDF327" s="7" t="s">
        <v>724</v>
      </c>
      <c r="FDG327" s="7" t="s">
        <v>724</v>
      </c>
      <c r="FDH327" s="7" t="s">
        <v>724</v>
      </c>
      <c r="FDI327" s="7" t="s">
        <v>724</v>
      </c>
      <c r="FDJ327" s="7" t="s">
        <v>724</v>
      </c>
      <c r="FDK327" s="7" t="s">
        <v>724</v>
      </c>
      <c r="FDL327" s="7" t="s">
        <v>724</v>
      </c>
      <c r="FDM327" s="7" t="s">
        <v>724</v>
      </c>
      <c r="FDN327" s="7" t="s">
        <v>724</v>
      </c>
      <c r="FDO327" s="7" t="s">
        <v>724</v>
      </c>
      <c r="FDP327" s="7" t="s">
        <v>724</v>
      </c>
      <c r="FDQ327" s="7" t="s">
        <v>724</v>
      </c>
      <c r="FDR327" s="7" t="s">
        <v>724</v>
      </c>
      <c r="FDS327" s="7" t="s">
        <v>724</v>
      </c>
      <c r="FDT327" s="7" t="s">
        <v>724</v>
      </c>
      <c r="FDU327" s="7" t="s">
        <v>724</v>
      </c>
      <c r="FDV327" s="7" t="s">
        <v>724</v>
      </c>
      <c r="FDW327" s="7" t="s">
        <v>724</v>
      </c>
      <c r="FDX327" s="7" t="s">
        <v>724</v>
      </c>
      <c r="FDY327" s="7" t="s">
        <v>724</v>
      </c>
      <c r="FDZ327" s="7" t="s">
        <v>724</v>
      </c>
      <c r="FEA327" s="7" t="s">
        <v>724</v>
      </c>
      <c r="FEB327" s="7" t="s">
        <v>724</v>
      </c>
      <c r="FEC327" s="7" t="s">
        <v>724</v>
      </c>
      <c r="FED327" s="7" t="s">
        <v>724</v>
      </c>
      <c r="FEE327" s="7" t="s">
        <v>724</v>
      </c>
      <c r="FEF327" s="7" t="s">
        <v>724</v>
      </c>
      <c r="FEG327" s="7" t="s">
        <v>724</v>
      </c>
      <c r="FEH327" s="7" t="s">
        <v>724</v>
      </c>
      <c r="FEI327" s="7" t="s">
        <v>724</v>
      </c>
      <c r="FEJ327" s="7" t="s">
        <v>724</v>
      </c>
      <c r="FEK327" s="7" t="s">
        <v>724</v>
      </c>
      <c r="FEL327" s="7" t="s">
        <v>724</v>
      </c>
      <c r="FEM327" s="7" t="s">
        <v>724</v>
      </c>
      <c r="FEN327" s="7" t="s">
        <v>724</v>
      </c>
      <c r="FEO327" s="7" t="s">
        <v>724</v>
      </c>
      <c r="FEP327" s="7" t="s">
        <v>724</v>
      </c>
      <c r="FEQ327" s="7" t="s">
        <v>724</v>
      </c>
      <c r="FER327" s="7" t="s">
        <v>724</v>
      </c>
      <c r="FES327" s="7" t="s">
        <v>724</v>
      </c>
      <c r="FET327" s="7" t="s">
        <v>724</v>
      </c>
      <c r="FEU327" s="7" t="s">
        <v>724</v>
      </c>
      <c r="FEV327" s="7" t="s">
        <v>724</v>
      </c>
      <c r="FEW327" s="7" t="s">
        <v>724</v>
      </c>
      <c r="FEX327" s="7" t="s">
        <v>724</v>
      </c>
      <c r="FEY327" s="7" t="s">
        <v>724</v>
      </c>
      <c r="FEZ327" s="7" t="s">
        <v>724</v>
      </c>
      <c r="FFA327" s="7" t="s">
        <v>724</v>
      </c>
      <c r="FFB327" s="7" t="s">
        <v>724</v>
      </c>
      <c r="FFC327" s="7" t="s">
        <v>724</v>
      </c>
      <c r="FFD327" s="7" t="s">
        <v>724</v>
      </c>
      <c r="FFE327" s="7" t="s">
        <v>724</v>
      </c>
      <c r="FFF327" s="7" t="s">
        <v>724</v>
      </c>
      <c r="FFG327" s="7" t="s">
        <v>724</v>
      </c>
      <c r="FFH327" s="7" t="s">
        <v>724</v>
      </c>
      <c r="FFI327" s="7" t="s">
        <v>724</v>
      </c>
      <c r="FFJ327" s="7" t="s">
        <v>724</v>
      </c>
      <c r="FFK327" s="7" t="s">
        <v>724</v>
      </c>
      <c r="FFL327" s="7" t="s">
        <v>724</v>
      </c>
      <c r="FFM327" s="7" t="s">
        <v>724</v>
      </c>
      <c r="FFN327" s="7" t="s">
        <v>724</v>
      </c>
      <c r="FFO327" s="7" t="s">
        <v>724</v>
      </c>
      <c r="FFP327" s="7" t="s">
        <v>724</v>
      </c>
      <c r="FFQ327" s="7" t="s">
        <v>724</v>
      </c>
      <c r="FFR327" s="7" t="s">
        <v>724</v>
      </c>
      <c r="FFS327" s="7" t="s">
        <v>724</v>
      </c>
      <c r="FFT327" s="7" t="s">
        <v>724</v>
      </c>
      <c r="FFU327" s="7" t="s">
        <v>724</v>
      </c>
      <c r="FFV327" s="7" t="s">
        <v>724</v>
      </c>
      <c r="FFW327" s="7" t="s">
        <v>724</v>
      </c>
      <c r="FFX327" s="7" t="s">
        <v>724</v>
      </c>
      <c r="FFY327" s="7" t="s">
        <v>724</v>
      </c>
      <c r="FFZ327" s="7" t="s">
        <v>724</v>
      </c>
      <c r="FGA327" s="7" t="s">
        <v>724</v>
      </c>
      <c r="FGB327" s="7" t="s">
        <v>724</v>
      </c>
      <c r="FGC327" s="7" t="s">
        <v>724</v>
      </c>
      <c r="FGD327" s="7" t="s">
        <v>724</v>
      </c>
      <c r="FGE327" s="7" t="s">
        <v>724</v>
      </c>
      <c r="FGF327" s="7" t="s">
        <v>724</v>
      </c>
      <c r="FGG327" s="7" t="s">
        <v>724</v>
      </c>
      <c r="FGH327" s="7" t="s">
        <v>724</v>
      </c>
      <c r="FGI327" s="7" t="s">
        <v>724</v>
      </c>
      <c r="FGJ327" s="7" t="s">
        <v>724</v>
      </c>
      <c r="FGK327" s="7" t="s">
        <v>724</v>
      </c>
      <c r="FGL327" s="7" t="s">
        <v>724</v>
      </c>
      <c r="FGM327" s="7" t="s">
        <v>724</v>
      </c>
      <c r="FGN327" s="7" t="s">
        <v>724</v>
      </c>
      <c r="FGO327" s="7" t="s">
        <v>724</v>
      </c>
      <c r="FGP327" s="7" t="s">
        <v>724</v>
      </c>
      <c r="FGQ327" s="7" t="s">
        <v>724</v>
      </c>
      <c r="FGR327" s="7" t="s">
        <v>724</v>
      </c>
      <c r="FGS327" s="7" t="s">
        <v>724</v>
      </c>
      <c r="FGT327" s="7" t="s">
        <v>724</v>
      </c>
      <c r="FGU327" s="7" t="s">
        <v>724</v>
      </c>
      <c r="FGV327" s="7" t="s">
        <v>724</v>
      </c>
      <c r="FGW327" s="7" t="s">
        <v>724</v>
      </c>
      <c r="FGX327" s="7" t="s">
        <v>724</v>
      </c>
      <c r="FGY327" s="7" t="s">
        <v>724</v>
      </c>
      <c r="FGZ327" s="7" t="s">
        <v>724</v>
      </c>
      <c r="FHA327" s="7" t="s">
        <v>724</v>
      </c>
      <c r="FHB327" s="7" t="s">
        <v>724</v>
      </c>
      <c r="FHC327" s="7" t="s">
        <v>724</v>
      </c>
      <c r="FHD327" s="7" t="s">
        <v>724</v>
      </c>
      <c r="FHE327" s="7" t="s">
        <v>724</v>
      </c>
      <c r="FHF327" s="7" t="s">
        <v>724</v>
      </c>
      <c r="FHG327" s="7" t="s">
        <v>724</v>
      </c>
      <c r="FHH327" s="7" t="s">
        <v>724</v>
      </c>
      <c r="FHI327" s="7" t="s">
        <v>724</v>
      </c>
      <c r="FHJ327" s="7" t="s">
        <v>724</v>
      </c>
      <c r="FHK327" s="7" t="s">
        <v>724</v>
      </c>
      <c r="FHL327" s="7" t="s">
        <v>724</v>
      </c>
      <c r="FHM327" s="7" t="s">
        <v>724</v>
      </c>
      <c r="FHN327" s="7" t="s">
        <v>724</v>
      </c>
      <c r="FHO327" s="7" t="s">
        <v>724</v>
      </c>
      <c r="FHP327" s="7" t="s">
        <v>724</v>
      </c>
      <c r="FHQ327" s="7" t="s">
        <v>724</v>
      </c>
      <c r="FHR327" s="7" t="s">
        <v>724</v>
      </c>
      <c r="FHS327" s="7" t="s">
        <v>724</v>
      </c>
      <c r="FHT327" s="7" t="s">
        <v>724</v>
      </c>
      <c r="FHU327" s="7" t="s">
        <v>724</v>
      </c>
      <c r="FHV327" s="7" t="s">
        <v>724</v>
      </c>
      <c r="FHW327" s="7" t="s">
        <v>724</v>
      </c>
      <c r="FHX327" s="7" t="s">
        <v>724</v>
      </c>
      <c r="FHY327" s="7" t="s">
        <v>724</v>
      </c>
      <c r="FHZ327" s="7" t="s">
        <v>724</v>
      </c>
      <c r="FIA327" s="7" t="s">
        <v>724</v>
      </c>
      <c r="FIB327" s="7" t="s">
        <v>724</v>
      </c>
      <c r="FIC327" s="7" t="s">
        <v>724</v>
      </c>
      <c r="FID327" s="7" t="s">
        <v>724</v>
      </c>
      <c r="FIE327" s="7" t="s">
        <v>724</v>
      </c>
      <c r="FIF327" s="7" t="s">
        <v>724</v>
      </c>
      <c r="FIG327" s="7" t="s">
        <v>724</v>
      </c>
      <c r="FIH327" s="7" t="s">
        <v>724</v>
      </c>
      <c r="FII327" s="7" t="s">
        <v>724</v>
      </c>
      <c r="FIJ327" s="7" t="s">
        <v>724</v>
      </c>
      <c r="FIK327" s="7" t="s">
        <v>724</v>
      </c>
      <c r="FIL327" s="7" t="s">
        <v>724</v>
      </c>
      <c r="FIM327" s="7" t="s">
        <v>724</v>
      </c>
      <c r="FIN327" s="7" t="s">
        <v>724</v>
      </c>
      <c r="FIO327" s="7" t="s">
        <v>724</v>
      </c>
      <c r="FIP327" s="7" t="s">
        <v>724</v>
      </c>
      <c r="FIQ327" s="7" t="s">
        <v>724</v>
      </c>
      <c r="FIR327" s="7" t="s">
        <v>724</v>
      </c>
      <c r="FIS327" s="7" t="s">
        <v>724</v>
      </c>
      <c r="FIT327" s="7" t="s">
        <v>724</v>
      </c>
      <c r="FIU327" s="7" t="s">
        <v>724</v>
      </c>
      <c r="FIV327" s="7" t="s">
        <v>724</v>
      </c>
      <c r="FIW327" s="7" t="s">
        <v>724</v>
      </c>
      <c r="FIX327" s="7" t="s">
        <v>724</v>
      </c>
      <c r="FIY327" s="7" t="s">
        <v>724</v>
      </c>
      <c r="FIZ327" s="7" t="s">
        <v>724</v>
      </c>
      <c r="FJA327" s="7" t="s">
        <v>724</v>
      </c>
      <c r="FJB327" s="7" t="s">
        <v>724</v>
      </c>
      <c r="FJC327" s="7" t="s">
        <v>724</v>
      </c>
      <c r="FJD327" s="7" t="s">
        <v>724</v>
      </c>
      <c r="FJE327" s="7" t="s">
        <v>724</v>
      </c>
      <c r="FJF327" s="7" t="s">
        <v>724</v>
      </c>
      <c r="FJG327" s="7" t="s">
        <v>724</v>
      </c>
      <c r="FJH327" s="7" t="s">
        <v>724</v>
      </c>
      <c r="FJI327" s="7" t="s">
        <v>724</v>
      </c>
      <c r="FJJ327" s="7" t="s">
        <v>724</v>
      </c>
      <c r="FJK327" s="7" t="s">
        <v>724</v>
      </c>
      <c r="FJL327" s="7" t="s">
        <v>724</v>
      </c>
      <c r="FJM327" s="7" t="s">
        <v>724</v>
      </c>
      <c r="FJN327" s="7" t="s">
        <v>724</v>
      </c>
      <c r="FJO327" s="7" t="s">
        <v>724</v>
      </c>
      <c r="FJP327" s="7" t="s">
        <v>724</v>
      </c>
      <c r="FJQ327" s="7" t="s">
        <v>724</v>
      </c>
      <c r="FJR327" s="7" t="s">
        <v>724</v>
      </c>
      <c r="FJS327" s="7" t="s">
        <v>724</v>
      </c>
      <c r="FJT327" s="7" t="s">
        <v>724</v>
      </c>
      <c r="FJU327" s="7" t="s">
        <v>724</v>
      </c>
      <c r="FJV327" s="7" t="s">
        <v>724</v>
      </c>
      <c r="FJW327" s="7" t="s">
        <v>724</v>
      </c>
      <c r="FJX327" s="7" t="s">
        <v>724</v>
      </c>
      <c r="FJY327" s="7" t="s">
        <v>724</v>
      </c>
      <c r="FJZ327" s="7" t="s">
        <v>724</v>
      </c>
      <c r="FKA327" s="7" t="s">
        <v>724</v>
      </c>
      <c r="FKB327" s="7" t="s">
        <v>724</v>
      </c>
      <c r="FKC327" s="7" t="s">
        <v>724</v>
      </c>
      <c r="FKD327" s="7" t="s">
        <v>724</v>
      </c>
      <c r="FKE327" s="7" t="s">
        <v>724</v>
      </c>
      <c r="FKF327" s="7" t="s">
        <v>724</v>
      </c>
      <c r="FKG327" s="7" t="s">
        <v>724</v>
      </c>
      <c r="FKH327" s="7" t="s">
        <v>724</v>
      </c>
      <c r="FKI327" s="7" t="s">
        <v>724</v>
      </c>
      <c r="FKJ327" s="7" t="s">
        <v>724</v>
      </c>
      <c r="FKK327" s="7" t="s">
        <v>724</v>
      </c>
      <c r="FKL327" s="7" t="s">
        <v>724</v>
      </c>
      <c r="FKM327" s="7" t="s">
        <v>724</v>
      </c>
      <c r="FKN327" s="7" t="s">
        <v>724</v>
      </c>
      <c r="FKO327" s="7" t="s">
        <v>724</v>
      </c>
      <c r="FKP327" s="7" t="s">
        <v>724</v>
      </c>
      <c r="FKQ327" s="7" t="s">
        <v>724</v>
      </c>
      <c r="FKR327" s="7" t="s">
        <v>724</v>
      </c>
      <c r="FKS327" s="7" t="s">
        <v>724</v>
      </c>
      <c r="FKT327" s="7" t="s">
        <v>724</v>
      </c>
      <c r="FKU327" s="7" t="s">
        <v>724</v>
      </c>
      <c r="FKV327" s="7" t="s">
        <v>724</v>
      </c>
      <c r="FKW327" s="7" t="s">
        <v>724</v>
      </c>
      <c r="FKX327" s="7" t="s">
        <v>724</v>
      </c>
      <c r="FKY327" s="7" t="s">
        <v>724</v>
      </c>
      <c r="FKZ327" s="7" t="s">
        <v>724</v>
      </c>
      <c r="FLA327" s="7" t="s">
        <v>724</v>
      </c>
      <c r="FLB327" s="7" t="s">
        <v>724</v>
      </c>
      <c r="FLC327" s="7" t="s">
        <v>724</v>
      </c>
      <c r="FLD327" s="7" t="s">
        <v>724</v>
      </c>
      <c r="FLE327" s="7" t="s">
        <v>724</v>
      </c>
      <c r="FLF327" s="7" t="s">
        <v>724</v>
      </c>
      <c r="FLG327" s="7" t="s">
        <v>724</v>
      </c>
      <c r="FLH327" s="7" t="s">
        <v>724</v>
      </c>
      <c r="FLI327" s="7" t="s">
        <v>724</v>
      </c>
      <c r="FLJ327" s="7" t="s">
        <v>724</v>
      </c>
      <c r="FLK327" s="7" t="s">
        <v>724</v>
      </c>
      <c r="FLL327" s="7" t="s">
        <v>724</v>
      </c>
      <c r="FLM327" s="7" t="s">
        <v>724</v>
      </c>
      <c r="FLN327" s="7" t="s">
        <v>724</v>
      </c>
      <c r="FLO327" s="7" t="s">
        <v>724</v>
      </c>
      <c r="FLP327" s="7" t="s">
        <v>724</v>
      </c>
      <c r="FLQ327" s="7" t="s">
        <v>724</v>
      </c>
      <c r="FLR327" s="7" t="s">
        <v>724</v>
      </c>
      <c r="FLS327" s="7" t="s">
        <v>724</v>
      </c>
      <c r="FLT327" s="7" t="s">
        <v>724</v>
      </c>
      <c r="FLU327" s="7" t="s">
        <v>724</v>
      </c>
      <c r="FLV327" s="7" t="s">
        <v>724</v>
      </c>
      <c r="FLW327" s="7" t="s">
        <v>724</v>
      </c>
      <c r="FLX327" s="7" t="s">
        <v>724</v>
      </c>
      <c r="FLY327" s="7" t="s">
        <v>724</v>
      </c>
      <c r="FLZ327" s="7" t="s">
        <v>724</v>
      </c>
      <c r="FMA327" s="7" t="s">
        <v>724</v>
      </c>
      <c r="FMB327" s="7" t="s">
        <v>724</v>
      </c>
      <c r="FMC327" s="7" t="s">
        <v>724</v>
      </c>
      <c r="FMD327" s="7" t="s">
        <v>724</v>
      </c>
      <c r="FME327" s="7" t="s">
        <v>724</v>
      </c>
      <c r="FMF327" s="7" t="s">
        <v>724</v>
      </c>
      <c r="FMG327" s="7" t="s">
        <v>724</v>
      </c>
      <c r="FMH327" s="7" t="s">
        <v>724</v>
      </c>
      <c r="FMI327" s="7" t="s">
        <v>724</v>
      </c>
      <c r="FMJ327" s="7" t="s">
        <v>724</v>
      </c>
      <c r="FMK327" s="7" t="s">
        <v>724</v>
      </c>
      <c r="FML327" s="7" t="s">
        <v>724</v>
      </c>
      <c r="FMM327" s="7" t="s">
        <v>724</v>
      </c>
      <c r="FMN327" s="7" t="s">
        <v>724</v>
      </c>
      <c r="FMO327" s="7" t="s">
        <v>724</v>
      </c>
      <c r="FMP327" s="7" t="s">
        <v>724</v>
      </c>
      <c r="FMQ327" s="7" t="s">
        <v>724</v>
      </c>
      <c r="FMR327" s="7" t="s">
        <v>724</v>
      </c>
      <c r="FMS327" s="7" t="s">
        <v>724</v>
      </c>
      <c r="FMT327" s="7" t="s">
        <v>724</v>
      </c>
      <c r="FMU327" s="7" t="s">
        <v>724</v>
      </c>
      <c r="FMV327" s="7" t="s">
        <v>724</v>
      </c>
      <c r="FMW327" s="7" t="s">
        <v>724</v>
      </c>
      <c r="FMX327" s="7" t="s">
        <v>724</v>
      </c>
      <c r="FMY327" s="7" t="s">
        <v>724</v>
      </c>
      <c r="FMZ327" s="7" t="s">
        <v>724</v>
      </c>
      <c r="FNA327" s="7" t="s">
        <v>724</v>
      </c>
      <c r="FNB327" s="7" t="s">
        <v>724</v>
      </c>
      <c r="FNC327" s="7" t="s">
        <v>724</v>
      </c>
      <c r="FND327" s="7" t="s">
        <v>724</v>
      </c>
      <c r="FNE327" s="7" t="s">
        <v>724</v>
      </c>
      <c r="FNF327" s="7" t="s">
        <v>724</v>
      </c>
      <c r="FNG327" s="7" t="s">
        <v>724</v>
      </c>
      <c r="FNH327" s="7" t="s">
        <v>724</v>
      </c>
      <c r="FNI327" s="7" t="s">
        <v>724</v>
      </c>
      <c r="FNJ327" s="7" t="s">
        <v>724</v>
      </c>
      <c r="FNK327" s="7" t="s">
        <v>724</v>
      </c>
      <c r="FNL327" s="7" t="s">
        <v>724</v>
      </c>
      <c r="FNM327" s="7" t="s">
        <v>724</v>
      </c>
      <c r="FNN327" s="7" t="s">
        <v>724</v>
      </c>
      <c r="FNO327" s="7" t="s">
        <v>724</v>
      </c>
      <c r="FNP327" s="7" t="s">
        <v>724</v>
      </c>
      <c r="FNQ327" s="7" t="s">
        <v>724</v>
      </c>
      <c r="FNR327" s="7" t="s">
        <v>724</v>
      </c>
      <c r="FNS327" s="7" t="s">
        <v>724</v>
      </c>
      <c r="FNT327" s="7" t="s">
        <v>724</v>
      </c>
      <c r="FNU327" s="7" t="s">
        <v>724</v>
      </c>
      <c r="FNV327" s="7" t="s">
        <v>724</v>
      </c>
      <c r="FNW327" s="7" t="s">
        <v>724</v>
      </c>
      <c r="FNX327" s="7" t="s">
        <v>724</v>
      </c>
      <c r="FNY327" s="7" t="s">
        <v>724</v>
      </c>
      <c r="FNZ327" s="7" t="s">
        <v>724</v>
      </c>
      <c r="FOA327" s="7" t="s">
        <v>724</v>
      </c>
      <c r="FOB327" s="7" t="s">
        <v>724</v>
      </c>
      <c r="FOC327" s="7" t="s">
        <v>724</v>
      </c>
      <c r="FOD327" s="7" t="s">
        <v>724</v>
      </c>
      <c r="FOE327" s="7" t="s">
        <v>724</v>
      </c>
      <c r="FOF327" s="7" t="s">
        <v>724</v>
      </c>
      <c r="FOG327" s="7" t="s">
        <v>724</v>
      </c>
      <c r="FOH327" s="7" t="s">
        <v>724</v>
      </c>
      <c r="FOI327" s="7" t="s">
        <v>724</v>
      </c>
      <c r="FOJ327" s="7" t="s">
        <v>724</v>
      </c>
      <c r="FOK327" s="7" t="s">
        <v>724</v>
      </c>
      <c r="FOL327" s="7" t="s">
        <v>724</v>
      </c>
      <c r="FOM327" s="7" t="s">
        <v>724</v>
      </c>
      <c r="FON327" s="7" t="s">
        <v>724</v>
      </c>
      <c r="FOO327" s="7" t="s">
        <v>724</v>
      </c>
      <c r="FOP327" s="7" t="s">
        <v>724</v>
      </c>
      <c r="FOQ327" s="7" t="s">
        <v>724</v>
      </c>
      <c r="FOR327" s="7" t="s">
        <v>724</v>
      </c>
      <c r="FOS327" s="7" t="s">
        <v>724</v>
      </c>
      <c r="FOT327" s="7" t="s">
        <v>724</v>
      </c>
      <c r="FOU327" s="7" t="s">
        <v>724</v>
      </c>
      <c r="FOV327" s="7" t="s">
        <v>724</v>
      </c>
      <c r="FOW327" s="7" t="s">
        <v>724</v>
      </c>
      <c r="FOX327" s="7" t="s">
        <v>724</v>
      </c>
      <c r="FOY327" s="7" t="s">
        <v>724</v>
      </c>
      <c r="FOZ327" s="7" t="s">
        <v>724</v>
      </c>
      <c r="FPA327" s="7" t="s">
        <v>724</v>
      </c>
      <c r="FPB327" s="7" t="s">
        <v>724</v>
      </c>
      <c r="FPC327" s="7" t="s">
        <v>724</v>
      </c>
      <c r="FPD327" s="7" t="s">
        <v>724</v>
      </c>
      <c r="FPE327" s="7" t="s">
        <v>724</v>
      </c>
      <c r="FPF327" s="7" t="s">
        <v>724</v>
      </c>
      <c r="FPG327" s="7" t="s">
        <v>724</v>
      </c>
      <c r="FPH327" s="7" t="s">
        <v>724</v>
      </c>
      <c r="FPI327" s="7" t="s">
        <v>724</v>
      </c>
      <c r="FPJ327" s="7" t="s">
        <v>724</v>
      </c>
      <c r="FPK327" s="7" t="s">
        <v>724</v>
      </c>
      <c r="FPL327" s="7" t="s">
        <v>724</v>
      </c>
      <c r="FPM327" s="7" t="s">
        <v>724</v>
      </c>
      <c r="FPN327" s="7" t="s">
        <v>724</v>
      </c>
      <c r="FPO327" s="7" t="s">
        <v>724</v>
      </c>
      <c r="FPP327" s="7" t="s">
        <v>724</v>
      </c>
      <c r="FPQ327" s="7" t="s">
        <v>724</v>
      </c>
      <c r="FPR327" s="7" t="s">
        <v>724</v>
      </c>
      <c r="FPS327" s="7" t="s">
        <v>724</v>
      </c>
      <c r="FPT327" s="7" t="s">
        <v>724</v>
      </c>
      <c r="FPU327" s="7" t="s">
        <v>724</v>
      </c>
      <c r="FPV327" s="7" t="s">
        <v>724</v>
      </c>
      <c r="FPW327" s="7" t="s">
        <v>724</v>
      </c>
      <c r="FPX327" s="7" t="s">
        <v>724</v>
      </c>
      <c r="FPY327" s="7" t="s">
        <v>724</v>
      </c>
      <c r="FPZ327" s="7" t="s">
        <v>724</v>
      </c>
      <c r="FQA327" s="7" t="s">
        <v>724</v>
      </c>
      <c r="FQB327" s="7" t="s">
        <v>724</v>
      </c>
      <c r="FQC327" s="7" t="s">
        <v>724</v>
      </c>
      <c r="FQD327" s="7" t="s">
        <v>724</v>
      </c>
      <c r="FQE327" s="7" t="s">
        <v>724</v>
      </c>
      <c r="FQF327" s="7" t="s">
        <v>724</v>
      </c>
      <c r="FQG327" s="7" t="s">
        <v>724</v>
      </c>
      <c r="FQH327" s="7" t="s">
        <v>724</v>
      </c>
      <c r="FQI327" s="7" t="s">
        <v>724</v>
      </c>
      <c r="FQJ327" s="7" t="s">
        <v>724</v>
      </c>
      <c r="FQK327" s="7" t="s">
        <v>724</v>
      </c>
      <c r="FQL327" s="7" t="s">
        <v>724</v>
      </c>
      <c r="FQM327" s="7" t="s">
        <v>724</v>
      </c>
      <c r="FQN327" s="7" t="s">
        <v>724</v>
      </c>
      <c r="FQO327" s="7" t="s">
        <v>724</v>
      </c>
      <c r="FQP327" s="7" t="s">
        <v>724</v>
      </c>
      <c r="FQQ327" s="7" t="s">
        <v>724</v>
      </c>
      <c r="FQR327" s="7" t="s">
        <v>724</v>
      </c>
      <c r="FQS327" s="7" t="s">
        <v>724</v>
      </c>
      <c r="FQT327" s="7" t="s">
        <v>724</v>
      </c>
      <c r="FQU327" s="7" t="s">
        <v>724</v>
      </c>
      <c r="FQV327" s="7" t="s">
        <v>724</v>
      </c>
      <c r="FQW327" s="7" t="s">
        <v>724</v>
      </c>
      <c r="FQX327" s="7" t="s">
        <v>724</v>
      </c>
      <c r="FQY327" s="7" t="s">
        <v>724</v>
      </c>
      <c r="FQZ327" s="7" t="s">
        <v>724</v>
      </c>
      <c r="FRA327" s="7" t="s">
        <v>724</v>
      </c>
      <c r="FRB327" s="7" t="s">
        <v>724</v>
      </c>
      <c r="FRC327" s="7" t="s">
        <v>724</v>
      </c>
      <c r="FRD327" s="7" t="s">
        <v>724</v>
      </c>
      <c r="FRE327" s="7" t="s">
        <v>724</v>
      </c>
      <c r="FRF327" s="7" t="s">
        <v>724</v>
      </c>
      <c r="FRG327" s="7" t="s">
        <v>724</v>
      </c>
      <c r="FRH327" s="7" t="s">
        <v>724</v>
      </c>
      <c r="FRI327" s="7" t="s">
        <v>724</v>
      </c>
      <c r="FRJ327" s="7" t="s">
        <v>724</v>
      </c>
      <c r="FRK327" s="7" t="s">
        <v>724</v>
      </c>
      <c r="FRL327" s="7" t="s">
        <v>724</v>
      </c>
      <c r="FRM327" s="7" t="s">
        <v>724</v>
      </c>
      <c r="FRN327" s="7" t="s">
        <v>724</v>
      </c>
      <c r="FRO327" s="7" t="s">
        <v>724</v>
      </c>
      <c r="FRP327" s="7" t="s">
        <v>724</v>
      </c>
      <c r="FRQ327" s="7" t="s">
        <v>724</v>
      </c>
      <c r="FRR327" s="7" t="s">
        <v>724</v>
      </c>
      <c r="FRS327" s="7" t="s">
        <v>724</v>
      </c>
      <c r="FRT327" s="7" t="s">
        <v>724</v>
      </c>
      <c r="FRU327" s="7" t="s">
        <v>724</v>
      </c>
      <c r="FRV327" s="7" t="s">
        <v>724</v>
      </c>
      <c r="FRW327" s="7" t="s">
        <v>724</v>
      </c>
      <c r="FRX327" s="7" t="s">
        <v>724</v>
      </c>
      <c r="FRY327" s="7" t="s">
        <v>724</v>
      </c>
      <c r="FRZ327" s="7" t="s">
        <v>724</v>
      </c>
      <c r="FSA327" s="7" t="s">
        <v>724</v>
      </c>
      <c r="FSB327" s="7" t="s">
        <v>724</v>
      </c>
      <c r="FSC327" s="7" t="s">
        <v>724</v>
      </c>
      <c r="FSD327" s="7" t="s">
        <v>724</v>
      </c>
      <c r="FSE327" s="7" t="s">
        <v>724</v>
      </c>
      <c r="FSF327" s="7" t="s">
        <v>724</v>
      </c>
      <c r="FSG327" s="7" t="s">
        <v>724</v>
      </c>
      <c r="FSH327" s="7" t="s">
        <v>724</v>
      </c>
      <c r="FSI327" s="7" t="s">
        <v>724</v>
      </c>
      <c r="FSJ327" s="7" t="s">
        <v>724</v>
      </c>
      <c r="FSK327" s="7" t="s">
        <v>724</v>
      </c>
      <c r="FSL327" s="7" t="s">
        <v>724</v>
      </c>
      <c r="FSM327" s="7" t="s">
        <v>724</v>
      </c>
      <c r="FSN327" s="7" t="s">
        <v>724</v>
      </c>
      <c r="FSO327" s="7" t="s">
        <v>724</v>
      </c>
      <c r="FSP327" s="7" t="s">
        <v>724</v>
      </c>
      <c r="FSQ327" s="7" t="s">
        <v>724</v>
      </c>
      <c r="FSR327" s="7" t="s">
        <v>724</v>
      </c>
      <c r="FSS327" s="7" t="s">
        <v>724</v>
      </c>
      <c r="FST327" s="7" t="s">
        <v>724</v>
      </c>
      <c r="FSU327" s="7" t="s">
        <v>724</v>
      </c>
      <c r="FSV327" s="7" t="s">
        <v>724</v>
      </c>
      <c r="FSW327" s="7" t="s">
        <v>724</v>
      </c>
      <c r="FSX327" s="7" t="s">
        <v>724</v>
      </c>
      <c r="FSY327" s="7" t="s">
        <v>724</v>
      </c>
      <c r="FSZ327" s="7" t="s">
        <v>724</v>
      </c>
      <c r="FTA327" s="7" t="s">
        <v>724</v>
      </c>
      <c r="FTB327" s="7" t="s">
        <v>724</v>
      </c>
      <c r="FTC327" s="7" t="s">
        <v>724</v>
      </c>
      <c r="FTD327" s="7" t="s">
        <v>724</v>
      </c>
      <c r="FTE327" s="7" t="s">
        <v>724</v>
      </c>
      <c r="FTF327" s="7" t="s">
        <v>724</v>
      </c>
      <c r="FTG327" s="7" t="s">
        <v>724</v>
      </c>
      <c r="FTH327" s="7" t="s">
        <v>724</v>
      </c>
      <c r="FTI327" s="7" t="s">
        <v>724</v>
      </c>
      <c r="FTJ327" s="7" t="s">
        <v>724</v>
      </c>
      <c r="FTK327" s="7" t="s">
        <v>724</v>
      </c>
      <c r="FTL327" s="7" t="s">
        <v>724</v>
      </c>
      <c r="FTM327" s="7" t="s">
        <v>724</v>
      </c>
      <c r="FTN327" s="7" t="s">
        <v>724</v>
      </c>
      <c r="FTO327" s="7" t="s">
        <v>724</v>
      </c>
      <c r="FTP327" s="7" t="s">
        <v>724</v>
      </c>
      <c r="FTQ327" s="7" t="s">
        <v>724</v>
      </c>
      <c r="FTR327" s="7" t="s">
        <v>724</v>
      </c>
      <c r="FTS327" s="7" t="s">
        <v>724</v>
      </c>
      <c r="FTT327" s="7" t="s">
        <v>724</v>
      </c>
      <c r="FTU327" s="7" t="s">
        <v>724</v>
      </c>
      <c r="FTV327" s="7" t="s">
        <v>724</v>
      </c>
      <c r="FTW327" s="7" t="s">
        <v>724</v>
      </c>
      <c r="FTX327" s="7" t="s">
        <v>724</v>
      </c>
      <c r="FTY327" s="7" t="s">
        <v>724</v>
      </c>
      <c r="FTZ327" s="7" t="s">
        <v>724</v>
      </c>
      <c r="FUA327" s="7" t="s">
        <v>724</v>
      </c>
      <c r="FUB327" s="7" t="s">
        <v>724</v>
      </c>
      <c r="FUC327" s="7" t="s">
        <v>724</v>
      </c>
      <c r="FUD327" s="7" t="s">
        <v>724</v>
      </c>
      <c r="FUE327" s="7" t="s">
        <v>724</v>
      </c>
      <c r="FUF327" s="7" t="s">
        <v>724</v>
      </c>
      <c r="FUG327" s="7" t="s">
        <v>724</v>
      </c>
      <c r="FUH327" s="7" t="s">
        <v>724</v>
      </c>
      <c r="FUI327" s="7" t="s">
        <v>724</v>
      </c>
      <c r="FUJ327" s="7" t="s">
        <v>724</v>
      </c>
      <c r="FUK327" s="7" t="s">
        <v>724</v>
      </c>
      <c r="FUL327" s="7" t="s">
        <v>724</v>
      </c>
      <c r="FUM327" s="7" t="s">
        <v>724</v>
      </c>
      <c r="FUN327" s="7" t="s">
        <v>724</v>
      </c>
      <c r="FUO327" s="7" t="s">
        <v>724</v>
      </c>
      <c r="FUP327" s="7" t="s">
        <v>724</v>
      </c>
      <c r="FUQ327" s="7" t="s">
        <v>724</v>
      </c>
      <c r="FUR327" s="7" t="s">
        <v>724</v>
      </c>
      <c r="FUS327" s="7" t="s">
        <v>724</v>
      </c>
      <c r="FUT327" s="7" t="s">
        <v>724</v>
      </c>
      <c r="FUU327" s="7" t="s">
        <v>724</v>
      </c>
      <c r="FUV327" s="7" t="s">
        <v>724</v>
      </c>
      <c r="FUW327" s="7" t="s">
        <v>724</v>
      </c>
      <c r="FUX327" s="7" t="s">
        <v>724</v>
      </c>
      <c r="FUY327" s="7" t="s">
        <v>724</v>
      </c>
      <c r="FUZ327" s="7" t="s">
        <v>724</v>
      </c>
      <c r="FVA327" s="7" t="s">
        <v>724</v>
      </c>
      <c r="FVB327" s="7" t="s">
        <v>724</v>
      </c>
      <c r="FVC327" s="7" t="s">
        <v>724</v>
      </c>
      <c r="FVD327" s="7" t="s">
        <v>724</v>
      </c>
      <c r="FVE327" s="7" t="s">
        <v>724</v>
      </c>
      <c r="FVF327" s="7" t="s">
        <v>724</v>
      </c>
      <c r="FVG327" s="7" t="s">
        <v>724</v>
      </c>
      <c r="FVH327" s="7" t="s">
        <v>724</v>
      </c>
      <c r="FVI327" s="7" t="s">
        <v>724</v>
      </c>
      <c r="FVJ327" s="7" t="s">
        <v>724</v>
      </c>
      <c r="FVK327" s="7" t="s">
        <v>724</v>
      </c>
      <c r="FVL327" s="7" t="s">
        <v>724</v>
      </c>
      <c r="FVM327" s="7" t="s">
        <v>724</v>
      </c>
      <c r="FVN327" s="7" t="s">
        <v>724</v>
      </c>
      <c r="FVO327" s="7" t="s">
        <v>724</v>
      </c>
      <c r="FVP327" s="7" t="s">
        <v>724</v>
      </c>
      <c r="FVQ327" s="7" t="s">
        <v>724</v>
      </c>
      <c r="FVR327" s="7" t="s">
        <v>724</v>
      </c>
      <c r="FVS327" s="7" t="s">
        <v>724</v>
      </c>
      <c r="FVT327" s="7" t="s">
        <v>724</v>
      </c>
      <c r="FVU327" s="7" t="s">
        <v>724</v>
      </c>
      <c r="FVV327" s="7" t="s">
        <v>724</v>
      </c>
      <c r="FVW327" s="7" t="s">
        <v>724</v>
      </c>
      <c r="FVX327" s="7" t="s">
        <v>724</v>
      </c>
      <c r="FVY327" s="7" t="s">
        <v>724</v>
      </c>
      <c r="FVZ327" s="7" t="s">
        <v>724</v>
      </c>
      <c r="FWA327" s="7" t="s">
        <v>724</v>
      </c>
      <c r="FWB327" s="7" t="s">
        <v>724</v>
      </c>
      <c r="FWC327" s="7" t="s">
        <v>724</v>
      </c>
      <c r="FWD327" s="7" t="s">
        <v>724</v>
      </c>
      <c r="FWE327" s="7" t="s">
        <v>724</v>
      </c>
      <c r="FWF327" s="7" t="s">
        <v>724</v>
      </c>
      <c r="FWG327" s="7" t="s">
        <v>724</v>
      </c>
      <c r="FWH327" s="7" t="s">
        <v>724</v>
      </c>
      <c r="FWI327" s="7" t="s">
        <v>724</v>
      </c>
      <c r="FWJ327" s="7" t="s">
        <v>724</v>
      </c>
      <c r="FWK327" s="7" t="s">
        <v>724</v>
      </c>
      <c r="FWL327" s="7" t="s">
        <v>724</v>
      </c>
      <c r="FWM327" s="7" t="s">
        <v>724</v>
      </c>
      <c r="FWN327" s="7" t="s">
        <v>724</v>
      </c>
      <c r="FWO327" s="7" t="s">
        <v>724</v>
      </c>
      <c r="FWP327" s="7" t="s">
        <v>724</v>
      </c>
      <c r="FWQ327" s="7" t="s">
        <v>724</v>
      </c>
      <c r="FWR327" s="7" t="s">
        <v>724</v>
      </c>
      <c r="FWS327" s="7" t="s">
        <v>724</v>
      </c>
      <c r="FWT327" s="7" t="s">
        <v>724</v>
      </c>
      <c r="FWU327" s="7" t="s">
        <v>724</v>
      </c>
      <c r="FWV327" s="7" t="s">
        <v>724</v>
      </c>
      <c r="FWW327" s="7" t="s">
        <v>724</v>
      </c>
      <c r="FWX327" s="7" t="s">
        <v>724</v>
      </c>
      <c r="FWY327" s="7" t="s">
        <v>724</v>
      </c>
      <c r="FWZ327" s="7" t="s">
        <v>724</v>
      </c>
      <c r="FXA327" s="7" t="s">
        <v>724</v>
      </c>
      <c r="FXB327" s="7" t="s">
        <v>724</v>
      </c>
      <c r="FXC327" s="7" t="s">
        <v>724</v>
      </c>
      <c r="FXD327" s="7" t="s">
        <v>724</v>
      </c>
      <c r="FXE327" s="7" t="s">
        <v>724</v>
      </c>
      <c r="FXF327" s="7" t="s">
        <v>724</v>
      </c>
      <c r="FXG327" s="7" t="s">
        <v>724</v>
      </c>
      <c r="FXH327" s="7" t="s">
        <v>724</v>
      </c>
      <c r="FXI327" s="7" t="s">
        <v>724</v>
      </c>
      <c r="FXJ327" s="7" t="s">
        <v>724</v>
      </c>
      <c r="FXK327" s="7" t="s">
        <v>724</v>
      </c>
      <c r="FXL327" s="7" t="s">
        <v>724</v>
      </c>
      <c r="FXM327" s="7" t="s">
        <v>724</v>
      </c>
      <c r="FXN327" s="7" t="s">
        <v>724</v>
      </c>
      <c r="FXO327" s="7" t="s">
        <v>724</v>
      </c>
      <c r="FXP327" s="7" t="s">
        <v>724</v>
      </c>
      <c r="FXQ327" s="7" t="s">
        <v>724</v>
      </c>
      <c r="FXR327" s="7" t="s">
        <v>724</v>
      </c>
      <c r="FXS327" s="7" t="s">
        <v>724</v>
      </c>
      <c r="FXT327" s="7" t="s">
        <v>724</v>
      </c>
      <c r="FXU327" s="7" t="s">
        <v>724</v>
      </c>
      <c r="FXV327" s="7" t="s">
        <v>724</v>
      </c>
      <c r="FXW327" s="7" t="s">
        <v>724</v>
      </c>
      <c r="FXX327" s="7" t="s">
        <v>724</v>
      </c>
      <c r="FXY327" s="7" t="s">
        <v>724</v>
      </c>
      <c r="FXZ327" s="7" t="s">
        <v>724</v>
      </c>
      <c r="FYA327" s="7" t="s">
        <v>724</v>
      </c>
      <c r="FYB327" s="7" t="s">
        <v>724</v>
      </c>
      <c r="FYC327" s="7" t="s">
        <v>724</v>
      </c>
      <c r="FYD327" s="7" t="s">
        <v>724</v>
      </c>
      <c r="FYE327" s="7" t="s">
        <v>724</v>
      </c>
      <c r="FYF327" s="7" t="s">
        <v>724</v>
      </c>
      <c r="FYG327" s="7" t="s">
        <v>724</v>
      </c>
      <c r="FYH327" s="7" t="s">
        <v>724</v>
      </c>
      <c r="FYI327" s="7" t="s">
        <v>724</v>
      </c>
      <c r="FYJ327" s="7" t="s">
        <v>724</v>
      </c>
      <c r="FYK327" s="7" t="s">
        <v>724</v>
      </c>
      <c r="FYL327" s="7" t="s">
        <v>724</v>
      </c>
      <c r="FYM327" s="7" t="s">
        <v>724</v>
      </c>
      <c r="FYN327" s="7" t="s">
        <v>724</v>
      </c>
      <c r="FYO327" s="7" t="s">
        <v>724</v>
      </c>
      <c r="FYP327" s="7" t="s">
        <v>724</v>
      </c>
      <c r="FYQ327" s="7" t="s">
        <v>724</v>
      </c>
      <c r="FYR327" s="7" t="s">
        <v>724</v>
      </c>
      <c r="FYS327" s="7" t="s">
        <v>724</v>
      </c>
      <c r="FYT327" s="7" t="s">
        <v>724</v>
      </c>
      <c r="FYU327" s="7" t="s">
        <v>724</v>
      </c>
      <c r="FYV327" s="7" t="s">
        <v>724</v>
      </c>
      <c r="FYW327" s="7" t="s">
        <v>724</v>
      </c>
      <c r="FYX327" s="7" t="s">
        <v>724</v>
      </c>
      <c r="FYY327" s="7" t="s">
        <v>724</v>
      </c>
      <c r="FYZ327" s="7" t="s">
        <v>724</v>
      </c>
      <c r="FZA327" s="7" t="s">
        <v>724</v>
      </c>
      <c r="FZB327" s="7" t="s">
        <v>724</v>
      </c>
      <c r="FZC327" s="7" t="s">
        <v>724</v>
      </c>
      <c r="FZD327" s="7" t="s">
        <v>724</v>
      </c>
      <c r="FZE327" s="7" t="s">
        <v>724</v>
      </c>
      <c r="FZF327" s="7" t="s">
        <v>724</v>
      </c>
      <c r="FZG327" s="7" t="s">
        <v>724</v>
      </c>
      <c r="FZH327" s="7" t="s">
        <v>724</v>
      </c>
      <c r="FZI327" s="7" t="s">
        <v>724</v>
      </c>
      <c r="FZJ327" s="7" t="s">
        <v>724</v>
      </c>
      <c r="FZK327" s="7" t="s">
        <v>724</v>
      </c>
      <c r="FZL327" s="7" t="s">
        <v>724</v>
      </c>
      <c r="FZM327" s="7" t="s">
        <v>724</v>
      </c>
      <c r="FZN327" s="7" t="s">
        <v>724</v>
      </c>
      <c r="FZO327" s="7" t="s">
        <v>724</v>
      </c>
      <c r="FZP327" s="7" t="s">
        <v>724</v>
      </c>
      <c r="FZQ327" s="7" t="s">
        <v>724</v>
      </c>
      <c r="FZR327" s="7" t="s">
        <v>724</v>
      </c>
      <c r="FZS327" s="7" t="s">
        <v>724</v>
      </c>
      <c r="FZT327" s="7" t="s">
        <v>724</v>
      </c>
      <c r="FZU327" s="7" t="s">
        <v>724</v>
      </c>
      <c r="FZV327" s="7" t="s">
        <v>724</v>
      </c>
      <c r="FZW327" s="7" t="s">
        <v>724</v>
      </c>
      <c r="FZX327" s="7" t="s">
        <v>724</v>
      </c>
      <c r="FZY327" s="7" t="s">
        <v>724</v>
      </c>
      <c r="FZZ327" s="7" t="s">
        <v>724</v>
      </c>
      <c r="GAA327" s="7" t="s">
        <v>724</v>
      </c>
      <c r="GAB327" s="7" t="s">
        <v>724</v>
      </c>
      <c r="GAC327" s="7" t="s">
        <v>724</v>
      </c>
      <c r="GAD327" s="7" t="s">
        <v>724</v>
      </c>
      <c r="GAE327" s="7" t="s">
        <v>724</v>
      </c>
      <c r="GAF327" s="7" t="s">
        <v>724</v>
      </c>
      <c r="GAG327" s="7" t="s">
        <v>724</v>
      </c>
      <c r="GAH327" s="7" t="s">
        <v>724</v>
      </c>
      <c r="GAI327" s="7" t="s">
        <v>724</v>
      </c>
      <c r="GAJ327" s="7" t="s">
        <v>724</v>
      </c>
      <c r="GAK327" s="7" t="s">
        <v>724</v>
      </c>
      <c r="GAL327" s="7" t="s">
        <v>724</v>
      </c>
      <c r="GAM327" s="7" t="s">
        <v>724</v>
      </c>
      <c r="GAN327" s="7" t="s">
        <v>724</v>
      </c>
      <c r="GAO327" s="7" t="s">
        <v>724</v>
      </c>
      <c r="GAP327" s="7" t="s">
        <v>724</v>
      </c>
      <c r="GAQ327" s="7" t="s">
        <v>724</v>
      </c>
      <c r="GAR327" s="7" t="s">
        <v>724</v>
      </c>
      <c r="GAS327" s="7" t="s">
        <v>724</v>
      </c>
      <c r="GAT327" s="7" t="s">
        <v>724</v>
      </c>
      <c r="GAU327" s="7" t="s">
        <v>724</v>
      </c>
      <c r="GAV327" s="7" t="s">
        <v>724</v>
      </c>
      <c r="GAW327" s="7" t="s">
        <v>724</v>
      </c>
      <c r="GAX327" s="7" t="s">
        <v>724</v>
      </c>
      <c r="GAY327" s="7" t="s">
        <v>724</v>
      </c>
      <c r="GAZ327" s="7" t="s">
        <v>724</v>
      </c>
      <c r="GBA327" s="7" t="s">
        <v>724</v>
      </c>
      <c r="GBB327" s="7" t="s">
        <v>724</v>
      </c>
      <c r="GBC327" s="7" t="s">
        <v>724</v>
      </c>
      <c r="GBD327" s="7" t="s">
        <v>724</v>
      </c>
      <c r="GBE327" s="7" t="s">
        <v>724</v>
      </c>
      <c r="GBF327" s="7" t="s">
        <v>724</v>
      </c>
      <c r="GBG327" s="7" t="s">
        <v>724</v>
      </c>
      <c r="GBH327" s="7" t="s">
        <v>724</v>
      </c>
      <c r="GBI327" s="7" t="s">
        <v>724</v>
      </c>
      <c r="GBJ327" s="7" t="s">
        <v>724</v>
      </c>
      <c r="GBK327" s="7" t="s">
        <v>724</v>
      </c>
      <c r="GBL327" s="7" t="s">
        <v>724</v>
      </c>
      <c r="GBM327" s="7" t="s">
        <v>724</v>
      </c>
      <c r="GBN327" s="7" t="s">
        <v>724</v>
      </c>
      <c r="GBO327" s="7" t="s">
        <v>724</v>
      </c>
      <c r="GBP327" s="7" t="s">
        <v>724</v>
      </c>
      <c r="GBQ327" s="7" t="s">
        <v>724</v>
      </c>
      <c r="GBR327" s="7" t="s">
        <v>724</v>
      </c>
      <c r="GBS327" s="7" t="s">
        <v>724</v>
      </c>
      <c r="GBT327" s="7" t="s">
        <v>724</v>
      </c>
      <c r="GBU327" s="7" t="s">
        <v>724</v>
      </c>
      <c r="GBV327" s="7" t="s">
        <v>724</v>
      </c>
      <c r="GBW327" s="7" t="s">
        <v>724</v>
      </c>
      <c r="GBX327" s="7" t="s">
        <v>724</v>
      </c>
      <c r="GBY327" s="7" t="s">
        <v>724</v>
      </c>
      <c r="GBZ327" s="7" t="s">
        <v>724</v>
      </c>
      <c r="GCA327" s="7" t="s">
        <v>724</v>
      </c>
      <c r="GCB327" s="7" t="s">
        <v>724</v>
      </c>
      <c r="GCC327" s="7" t="s">
        <v>724</v>
      </c>
      <c r="GCD327" s="7" t="s">
        <v>724</v>
      </c>
      <c r="GCE327" s="7" t="s">
        <v>724</v>
      </c>
      <c r="GCF327" s="7" t="s">
        <v>724</v>
      </c>
      <c r="GCG327" s="7" t="s">
        <v>724</v>
      </c>
      <c r="GCH327" s="7" t="s">
        <v>724</v>
      </c>
      <c r="GCI327" s="7" t="s">
        <v>724</v>
      </c>
      <c r="GCJ327" s="7" t="s">
        <v>724</v>
      </c>
      <c r="GCK327" s="7" t="s">
        <v>724</v>
      </c>
      <c r="GCL327" s="7" t="s">
        <v>724</v>
      </c>
      <c r="GCM327" s="7" t="s">
        <v>724</v>
      </c>
      <c r="GCN327" s="7" t="s">
        <v>724</v>
      </c>
      <c r="GCO327" s="7" t="s">
        <v>724</v>
      </c>
      <c r="GCP327" s="7" t="s">
        <v>724</v>
      </c>
      <c r="GCQ327" s="7" t="s">
        <v>724</v>
      </c>
      <c r="GCR327" s="7" t="s">
        <v>724</v>
      </c>
      <c r="GCS327" s="7" t="s">
        <v>724</v>
      </c>
      <c r="GCT327" s="7" t="s">
        <v>724</v>
      </c>
      <c r="GCU327" s="7" t="s">
        <v>724</v>
      </c>
      <c r="GCV327" s="7" t="s">
        <v>724</v>
      </c>
      <c r="GCW327" s="7" t="s">
        <v>724</v>
      </c>
      <c r="GCX327" s="7" t="s">
        <v>724</v>
      </c>
      <c r="GCY327" s="7" t="s">
        <v>724</v>
      </c>
      <c r="GCZ327" s="7" t="s">
        <v>724</v>
      </c>
      <c r="GDA327" s="7" t="s">
        <v>724</v>
      </c>
      <c r="GDB327" s="7" t="s">
        <v>724</v>
      </c>
      <c r="GDC327" s="7" t="s">
        <v>724</v>
      </c>
      <c r="GDD327" s="7" t="s">
        <v>724</v>
      </c>
      <c r="GDE327" s="7" t="s">
        <v>724</v>
      </c>
      <c r="GDF327" s="7" t="s">
        <v>724</v>
      </c>
      <c r="GDG327" s="7" t="s">
        <v>724</v>
      </c>
      <c r="GDH327" s="7" t="s">
        <v>724</v>
      </c>
      <c r="GDI327" s="7" t="s">
        <v>724</v>
      </c>
      <c r="GDJ327" s="7" t="s">
        <v>724</v>
      </c>
      <c r="GDK327" s="7" t="s">
        <v>724</v>
      </c>
      <c r="GDL327" s="7" t="s">
        <v>724</v>
      </c>
      <c r="GDM327" s="7" t="s">
        <v>724</v>
      </c>
      <c r="GDN327" s="7" t="s">
        <v>724</v>
      </c>
      <c r="GDO327" s="7" t="s">
        <v>724</v>
      </c>
      <c r="GDP327" s="7" t="s">
        <v>724</v>
      </c>
      <c r="GDQ327" s="7" t="s">
        <v>724</v>
      </c>
      <c r="GDR327" s="7" t="s">
        <v>724</v>
      </c>
      <c r="GDS327" s="7" t="s">
        <v>724</v>
      </c>
      <c r="GDT327" s="7" t="s">
        <v>724</v>
      </c>
      <c r="GDU327" s="7" t="s">
        <v>724</v>
      </c>
      <c r="GDV327" s="7" t="s">
        <v>724</v>
      </c>
      <c r="GDW327" s="7" t="s">
        <v>724</v>
      </c>
      <c r="GDX327" s="7" t="s">
        <v>724</v>
      </c>
      <c r="GDY327" s="7" t="s">
        <v>724</v>
      </c>
      <c r="GDZ327" s="7" t="s">
        <v>724</v>
      </c>
      <c r="GEA327" s="7" t="s">
        <v>724</v>
      </c>
      <c r="GEB327" s="7" t="s">
        <v>724</v>
      </c>
      <c r="GEC327" s="7" t="s">
        <v>724</v>
      </c>
      <c r="GED327" s="7" t="s">
        <v>724</v>
      </c>
      <c r="GEE327" s="7" t="s">
        <v>724</v>
      </c>
      <c r="GEF327" s="7" t="s">
        <v>724</v>
      </c>
      <c r="GEG327" s="7" t="s">
        <v>724</v>
      </c>
      <c r="GEH327" s="7" t="s">
        <v>724</v>
      </c>
      <c r="GEI327" s="7" t="s">
        <v>724</v>
      </c>
      <c r="GEJ327" s="7" t="s">
        <v>724</v>
      </c>
      <c r="GEK327" s="7" t="s">
        <v>724</v>
      </c>
      <c r="GEL327" s="7" t="s">
        <v>724</v>
      </c>
      <c r="GEM327" s="7" t="s">
        <v>724</v>
      </c>
      <c r="GEN327" s="7" t="s">
        <v>724</v>
      </c>
      <c r="GEO327" s="7" t="s">
        <v>724</v>
      </c>
      <c r="GEP327" s="7" t="s">
        <v>724</v>
      </c>
      <c r="GEQ327" s="7" t="s">
        <v>724</v>
      </c>
      <c r="GER327" s="7" t="s">
        <v>724</v>
      </c>
      <c r="GES327" s="7" t="s">
        <v>724</v>
      </c>
      <c r="GET327" s="7" t="s">
        <v>724</v>
      </c>
      <c r="GEU327" s="7" t="s">
        <v>724</v>
      </c>
      <c r="GEV327" s="7" t="s">
        <v>724</v>
      </c>
      <c r="GEW327" s="7" t="s">
        <v>724</v>
      </c>
      <c r="GEX327" s="7" t="s">
        <v>724</v>
      </c>
      <c r="GEY327" s="7" t="s">
        <v>724</v>
      </c>
      <c r="GEZ327" s="7" t="s">
        <v>724</v>
      </c>
      <c r="GFA327" s="7" t="s">
        <v>724</v>
      </c>
      <c r="GFB327" s="7" t="s">
        <v>724</v>
      </c>
      <c r="GFC327" s="7" t="s">
        <v>724</v>
      </c>
      <c r="GFD327" s="7" t="s">
        <v>724</v>
      </c>
      <c r="GFE327" s="7" t="s">
        <v>724</v>
      </c>
      <c r="GFF327" s="7" t="s">
        <v>724</v>
      </c>
      <c r="GFG327" s="7" t="s">
        <v>724</v>
      </c>
      <c r="GFH327" s="7" t="s">
        <v>724</v>
      </c>
      <c r="GFI327" s="7" t="s">
        <v>724</v>
      </c>
      <c r="GFJ327" s="7" t="s">
        <v>724</v>
      </c>
      <c r="GFK327" s="7" t="s">
        <v>724</v>
      </c>
      <c r="GFL327" s="7" t="s">
        <v>724</v>
      </c>
      <c r="GFM327" s="7" t="s">
        <v>724</v>
      </c>
      <c r="GFN327" s="7" t="s">
        <v>724</v>
      </c>
      <c r="GFO327" s="7" t="s">
        <v>724</v>
      </c>
      <c r="GFP327" s="7" t="s">
        <v>724</v>
      </c>
      <c r="GFQ327" s="7" t="s">
        <v>724</v>
      </c>
      <c r="GFR327" s="7" t="s">
        <v>724</v>
      </c>
      <c r="GFS327" s="7" t="s">
        <v>724</v>
      </c>
      <c r="GFT327" s="7" t="s">
        <v>724</v>
      </c>
      <c r="GFU327" s="7" t="s">
        <v>724</v>
      </c>
      <c r="GFV327" s="7" t="s">
        <v>724</v>
      </c>
      <c r="GFW327" s="7" t="s">
        <v>724</v>
      </c>
      <c r="GFX327" s="7" t="s">
        <v>724</v>
      </c>
      <c r="GFY327" s="7" t="s">
        <v>724</v>
      </c>
      <c r="GFZ327" s="7" t="s">
        <v>724</v>
      </c>
      <c r="GGA327" s="7" t="s">
        <v>724</v>
      </c>
      <c r="GGB327" s="7" t="s">
        <v>724</v>
      </c>
      <c r="GGC327" s="7" t="s">
        <v>724</v>
      </c>
      <c r="GGD327" s="7" t="s">
        <v>724</v>
      </c>
      <c r="GGE327" s="7" t="s">
        <v>724</v>
      </c>
      <c r="GGF327" s="7" t="s">
        <v>724</v>
      </c>
      <c r="GGG327" s="7" t="s">
        <v>724</v>
      </c>
      <c r="GGH327" s="7" t="s">
        <v>724</v>
      </c>
      <c r="GGI327" s="7" t="s">
        <v>724</v>
      </c>
      <c r="GGJ327" s="7" t="s">
        <v>724</v>
      </c>
      <c r="GGK327" s="7" t="s">
        <v>724</v>
      </c>
      <c r="GGL327" s="7" t="s">
        <v>724</v>
      </c>
      <c r="GGM327" s="7" t="s">
        <v>724</v>
      </c>
      <c r="GGN327" s="7" t="s">
        <v>724</v>
      </c>
      <c r="GGO327" s="7" t="s">
        <v>724</v>
      </c>
      <c r="GGP327" s="7" t="s">
        <v>724</v>
      </c>
      <c r="GGQ327" s="7" t="s">
        <v>724</v>
      </c>
      <c r="GGR327" s="7" t="s">
        <v>724</v>
      </c>
      <c r="GGS327" s="7" t="s">
        <v>724</v>
      </c>
      <c r="GGT327" s="7" t="s">
        <v>724</v>
      </c>
      <c r="GGU327" s="7" t="s">
        <v>724</v>
      </c>
      <c r="GGV327" s="7" t="s">
        <v>724</v>
      </c>
      <c r="GGW327" s="7" t="s">
        <v>724</v>
      </c>
      <c r="GGX327" s="7" t="s">
        <v>724</v>
      </c>
      <c r="GGY327" s="7" t="s">
        <v>724</v>
      </c>
      <c r="GGZ327" s="7" t="s">
        <v>724</v>
      </c>
      <c r="GHA327" s="7" t="s">
        <v>724</v>
      </c>
      <c r="GHB327" s="7" t="s">
        <v>724</v>
      </c>
      <c r="GHC327" s="7" t="s">
        <v>724</v>
      </c>
      <c r="GHD327" s="7" t="s">
        <v>724</v>
      </c>
      <c r="GHE327" s="7" t="s">
        <v>724</v>
      </c>
      <c r="GHF327" s="7" t="s">
        <v>724</v>
      </c>
      <c r="GHG327" s="7" t="s">
        <v>724</v>
      </c>
      <c r="GHH327" s="7" t="s">
        <v>724</v>
      </c>
      <c r="GHI327" s="7" t="s">
        <v>724</v>
      </c>
      <c r="GHJ327" s="7" t="s">
        <v>724</v>
      </c>
      <c r="GHK327" s="7" t="s">
        <v>724</v>
      </c>
      <c r="GHL327" s="7" t="s">
        <v>724</v>
      </c>
      <c r="GHM327" s="7" t="s">
        <v>724</v>
      </c>
      <c r="GHN327" s="7" t="s">
        <v>724</v>
      </c>
      <c r="GHO327" s="7" t="s">
        <v>724</v>
      </c>
      <c r="GHP327" s="7" t="s">
        <v>724</v>
      </c>
      <c r="GHQ327" s="7" t="s">
        <v>724</v>
      </c>
      <c r="GHR327" s="7" t="s">
        <v>724</v>
      </c>
      <c r="GHS327" s="7" t="s">
        <v>724</v>
      </c>
      <c r="GHT327" s="7" t="s">
        <v>724</v>
      </c>
      <c r="GHU327" s="7" t="s">
        <v>724</v>
      </c>
      <c r="GHV327" s="7" t="s">
        <v>724</v>
      </c>
      <c r="GHW327" s="7" t="s">
        <v>724</v>
      </c>
      <c r="GHX327" s="7" t="s">
        <v>724</v>
      </c>
      <c r="GHY327" s="7" t="s">
        <v>724</v>
      </c>
      <c r="GHZ327" s="7" t="s">
        <v>724</v>
      </c>
      <c r="GIA327" s="7" t="s">
        <v>724</v>
      </c>
      <c r="GIB327" s="7" t="s">
        <v>724</v>
      </c>
      <c r="GIC327" s="7" t="s">
        <v>724</v>
      </c>
      <c r="GID327" s="7" t="s">
        <v>724</v>
      </c>
      <c r="GIE327" s="7" t="s">
        <v>724</v>
      </c>
      <c r="GIF327" s="7" t="s">
        <v>724</v>
      </c>
      <c r="GIG327" s="7" t="s">
        <v>724</v>
      </c>
      <c r="GIH327" s="7" t="s">
        <v>724</v>
      </c>
      <c r="GII327" s="7" t="s">
        <v>724</v>
      </c>
      <c r="GIJ327" s="7" t="s">
        <v>724</v>
      </c>
      <c r="GIK327" s="7" t="s">
        <v>724</v>
      </c>
      <c r="GIL327" s="7" t="s">
        <v>724</v>
      </c>
      <c r="GIM327" s="7" t="s">
        <v>724</v>
      </c>
      <c r="GIN327" s="7" t="s">
        <v>724</v>
      </c>
      <c r="GIO327" s="7" t="s">
        <v>724</v>
      </c>
      <c r="GIP327" s="7" t="s">
        <v>724</v>
      </c>
      <c r="GIQ327" s="7" t="s">
        <v>724</v>
      </c>
      <c r="GIR327" s="7" t="s">
        <v>724</v>
      </c>
      <c r="GIS327" s="7" t="s">
        <v>724</v>
      </c>
      <c r="GIT327" s="7" t="s">
        <v>724</v>
      </c>
      <c r="GIU327" s="7" t="s">
        <v>724</v>
      </c>
      <c r="GIV327" s="7" t="s">
        <v>724</v>
      </c>
      <c r="GIW327" s="7" t="s">
        <v>724</v>
      </c>
      <c r="GIX327" s="7" t="s">
        <v>724</v>
      </c>
      <c r="GIY327" s="7" t="s">
        <v>724</v>
      </c>
      <c r="GIZ327" s="7" t="s">
        <v>724</v>
      </c>
      <c r="GJA327" s="7" t="s">
        <v>724</v>
      </c>
      <c r="GJB327" s="7" t="s">
        <v>724</v>
      </c>
      <c r="GJC327" s="7" t="s">
        <v>724</v>
      </c>
      <c r="GJD327" s="7" t="s">
        <v>724</v>
      </c>
      <c r="GJE327" s="7" t="s">
        <v>724</v>
      </c>
      <c r="GJF327" s="7" t="s">
        <v>724</v>
      </c>
      <c r="GJG327" s="7" t="s">
        <v>724</v>
      </c>
      <c r="GJH327" s="7" t="s">
        <v>724</v>
      </c>
      <c r="GJI327" s="7" t="s">
        <v>724</v>
      </c>
      <c r="GJJ327" s="7" t="s">
        <v>724</v>
      </c>
      <c r="GJK327" s="7" t="s">
        <v>724</v>
      </c>
      <c r="GJL327" s="7" t="s">
        <v>724</v>
      </c>
      <c r="GJM327" s="7" t="s">
        <v>724</v>
      </c>
      <c r="GJN327" s="7" t="s">
        <v>724</v>
      </c>
      <c r="GJO327" s="7" t="s">
        <v>724</v>
      </c>
      <c r="GJP327" s="7" t="s">
        <v>724</v>
      </c>
      <c r="GJQ327" s="7" t="s">
        <v>724</v>
      </c>
      <c r="GJR327" s="7" t="s">
        <v>724</v>
      </c>
      <c r="GJS327" s="7" t="s">
        <v>724</v>
      </c>
      <c r="GJT327" s="7" t="s">
        <v>724</v>
      </c>
      <c r="GJU327" s="7" t="s">
        <v>724</v>
      </c>
      <c r="GJV327" s="7" t="s">
        <v>724</v>
      </c>
      <c r="GJW327" s="7" t="s">
        <v>724</v>
      </c>
      <c r="GJX327" s="7" t="s">
        <v>724</v>
      </c>
      <c r="GJY327" s="7" t="s">
        <v>724</v>
      </c>
      <c r="GJZ327" s="7" t="s">
        <v>724</v>
      </c>
      <c r="GKA327" s="7" t="s">
        <v>724</v>
      </c>
      <c r="GKB327" s="7" t="s">
        <v>724</v>
      </c>
      <c r="GKC327" s="7" t="s">
        <v>724</v>
      </c>
      <c r="GKD327" s="7" t="s">
        <v>724</v>
      </c>
      <c r="GKE327" s="7" t="s">
        <v>724</v>
      </c>
      <c r="GKF327" s="7" t="s">
        <v>724</v>
      </c>
      <c r="GKG327" s="7" t="s">
        <v>724</v>
      </c>
      <c r="GKH327" s="7" t="s">
        <v>724</v>
      </c>
      <c r="GKI327" s="7" t="s">
        <v>724</v>
      </c>
      <c r="GKJ327" s="7" t="s">
        <v>724</v>
      </c>
      <c r="GKK327" s="7" t="s">
        <v>724</v>
      </c>
      <c r="GKL327" s="7" t="s">
        <v>724</v>
      </c>
      <c r="GKM327" s="7" t="s">
        <v>724</v>
      </c>
      <c r="GKN327" s="7" t="s">
        <v>724</v>
      </c>
      <c r="GKO327" s="7" t="s">
        <v>724</v>
      </c>
      <c r="GKP327" s="7" t="s">
        <v>724</v>
      </c>
      <c r="GKQ327" s="7" t="s">
        <v>724</v>
      </c>
      <c r="GKR327" s="7" t="s">
        <v>724</v>
      </c>
      <c r="GKS327" s="7" t="s">
        <v>724</v>
      </c>
      <c r="GKT327" s="7" t="s">
        <v>724</v>
      </c>
      <c r="GKU327" s="7" t="s">
        <v>724</v>
      </c>
      <c r="GKV327" s="7" t="s">
        <v>724</v>
      </c>
      <c r="GKW327" s="7" t="s">
        <v>724</v>
      </c>
      <c r="GKX327" s="7" t="s">
        <v>724</v>
      </c>
      <c r="GKY327" s="7" t="s">
        <v>724</v>
      </c>
      <c r="GKZ327" s="7" t="s">
        <v>724</v>
      </c>
      <c r="GLA327" s="7" t="s">
        <v>724</v>
      </c>
      <c r="GLB327" s="7" t="s">
        <v>724</v>
      </c>
      <c r="GLC327" s="7" t="s">
        <v>724</v>
      </c>
      <c r="GLD327" s="7" t="s">
        <v>724</v>
      </c>
      <c r="GLE327" s="7" t="s">
        <v>724</v>
      </c>
      <c r="GLF327" s="7" t="s">
        <v>724</v>
      </c>
      <c r="GLG327" s="7" t="s">
        <v>724</v>
      </c>
      <c r="GLH327" s="7" t="s">
        <v>724</v>
      </c>
      <c r="GLI327" s="7" t="s">
        <v>724</v>
      </c>
      <c r="GLJ327" s="7" t="s">
        <v>724</v>
      </c>
      <c r="GLK327" s="7" t="s">
        <v>724</v>
      </c>
      <c r="GLL327" s="7" t="s">
        <v>724</v>
      </c>
      <c r="GLM327" s="7" t="s">
        <v>724</v>
      </c>
      <c r="GLN327" s="7" t="s">
        <v>724</v>
      </c>
      <c r="GLO327" s="7" t="s">
        <v>724</v>
      </c>
      <c r="GLP327" s="7" t="s">
        <v>724</v>
      </c>
      <c r="GLQ327" s="7" t="s">
        <v>724</v>
      </c>
      <c r="GLR327" s="7" t="s">
        <v>724</v>
      </c>
      <c r="GLS327" s="7" t="s">
        <v>724</v>
      </c>
      <c r="GLT327" s="7" t="s">
        <v>724</v>
      </c>
      <c r="GLU327" s="7" t="s">
        <v>724</v>
      </c>
      <c r="GLV327" s="7" t="s">
        <v>724</v>
      </c>
      <c r="GLW327" s="7" t="s">
        <v>724</v>
      </c>
      <c r="GLX327" s="7" t="s">
        <v>724</v>
      </c>
      <c r="GLY327" s="7" t="s">
        <v>724</v>
      </c>
      <c r="GLZ327" s="7" t="s">
        <v>724</v>
      </c>
      <c r="GMA327" s="7" t="s">
        <v>724</v>
      </c>
      <c r="GMB327" s="7" t="s">
        <v>724</v>
      </c>
      <c r="GMC327" s="7" t="s">
        <v>724</v>
      </c>
      <c r="GMD327" s="7" t="s">
        <v>724</v>
      </c>
      <c r="GME327" s="7" t="s">
        <v>724</v>
      </c>
      <c r="GMF327" s="7" t="s">
        <v>724</v>
      </c>
      <c r="GMG327" s="7" t="s">
        <v>724</v>
      </c>
      <c r="GMH327" s="7" t="s">
        <v>724</v>
      </c>
      <c r="GMI327" s="7" t="s">
        <v>724</v>
      </c>
      <c r="GMJ327" s="7" t="s">
        <v>724</v>
      </c>
      <c r="GMK327" s="7" t="s">
        <v>724</v>
      </c>
      <c r="GML327" s="7" t="s">
        <v>724</v>
      </c>
      <c r="GMM327" s="7" t="s">
        <v>724</v>
      </c>
      <c r="GMN327" s="7" t="s">
        <v>724</v>
      </c>
      <c r="GMO327" s="7" t="s">
        <v>724</v>
      </c>
      <c r="GMP327" s="7" t="s">
        <v>724</v>
      </c>
      <c r="GMQ327" s="7" t="s">
        <v>724</v>
      </c>
      <c r="GMR327" s="7" t="s">
        <v>724</v>
      </c>
      <c r="GMS327" s="7" t="s">
        <v>724</v>
      </c>
      <c r="GMT327" s="7" t="s">
        <v>724</v>
      </c>
      <c r="GMU327" s="7" t="s">
        <v>724</v>
      </c>
      <c r="GMV327" s="7" t="s">
        <v>724</v>
      </c>
      <c r="GMW327" s="7" t="s">
        <v>724</v>
      </c>
      <c r="GMX327" s="7" t="s">
        <v>724</v>
      </c>
      <c r="GMY327" s="7" t="s">
        <v>724</v>
      </c>
      <c r="GMZ327" s="7" t="s">
        <v>724</v>
      </c>
      <c r="GNA327" s="7" t="s">
        <v>724</v>
      </c>
      <c r="GNB327" s="7" t="s">
        <v>724</v>
      </c>
      <c r="GNC327" s="7" t="s">
        <v>724</v>
      </c>
      <c r="GND327" s="7" t="s">
        <v>724</v>
      </c>
      <c r="GNE327" s="7" t="s">
        <v>724</v>
      </c>
      <c r="GNF327" s="7" t="s">
        <v>724</v>
      </c>
      <c r="GNG327" s="7" t="s">
        <v>724</v>
      </c>
      <c r="GNH327" s="7" t="s">
        <v>724</v>
      </c>
      <c r="GNI327" s="7" t="s">
        <v>724</v>
      </c>
      <c r="GNJ327" s="7" t="s">
        <v>724</v>
      </c>
      <c r="GNK327" s="7" t="s">
        <v>724</v>
      </c>
      <c r="GNL327" s="7" t="s">
        <v>724</v>
      </c>
      <c r="GNM327" s="7" t="s">
        <v>724</v>
      </c>
      <c r="GNN327" s="7" t="s">
        <v>724</v>
      </c>
      <c r="GNO327" s="7" t="s">
        <v>724</v>
      </c>
      <c r="GNP327" s="7" t="s">
        <v>724</v>
      </c>
      <c r="GNQ327" s="7" t="s">
        <v>724</v>
      </c>
      <c r="GNR327" s="7" t="s">
        <v>724</v>
      </c>
      <c r="GNS327" s="7" t="s">
        <v>724</v>
      </c>
      <c r="GNT327" s="7" t="s">
        <v>724</v>
      </c>
      <c r="GNU327" s="7" t="s">
        <v>724</v>
      </c>
      <c r="GNV327" s="7" t="s">
        <v>724</v>
      </c>
      <c r="GNW327" s="7" t="s">
        <v>724</v>
      </c>
      <c r="GNX327" s="7" t="s">
        <v>724</v>
      </c>
      <c r="GNY327" s="7" t="s">
        <v>724</v>
      </c>
      <c r="GNZ327" s="7" t="s">
        <v>724</v>
      </c>
      <c r="GOA327" s="7" t="s">
        <v>724</v>
      </c>
      <c r="GOB327" s="7" t="s">
        <v>724</v>
      </c>
      <c r="GOC327" s="7" t="s">
        <v>724</v>
      </c>
      <c r="GOD327" s="7" t="s">
        <v>724</v>
      </c>
      <c r="GOE327" s="7" t="s">
        <v>724</v>
      </c>
      <c r="GOF327" s="7" t="s">
        <v>724</v>
      </c>
      <c r="GOG327" s="7" t="s">
        <v>724</v>
      </c>
      <c r="GOH327" s="7" t="s">
        <v>724</v>
      </c>
      <c r="GOI327" s="7" t="s">
        <v>724</v>
      </c>
      <c r="GOJ327" s="7" t="s">
        <v>724</v>
      </c>
      <c r="GOK327" s="7" t="s">
        <v>724</v>
      </c>
      <c r="GOL327" s="7" t="s">
        <v>724</v>
      </c>
      <c r="GOM327" s="7" t="s">
        <v>724</v>
      </c>
      <c r="GON327" s="7" t="s">
        <v>724</v>
      </c>
      <c r="GOO327" s="7" t="s">
        <v>724</v>
      </c>
      <c r="GOP327" s="7" t="s">
        <v>724</v>
      </c>
      <c r="GOQ327" s="7" t="s">
        <v>724</v>
      </c>
      <c r="GOR327" s="7" t="s">
        <v>724</v>
      </c>
      <c r="GOS327" s="7" t="s">
        <v>724</v>
      </c>
      <c r="GOT327" s="7" t="s">
        <v>724</v>
      </c>
      <c r="GOU327" s="7" t="s">
        <v>724</v>
      </c>
      <c r="GOV327" s="7" t="s">
        <v>724</v>
      </c>
      <c r="GOW327" s="7" t="s">
        <v>724</v>
      </c>
      <c r="GOX327" s="7" t="s">
        <v>724</v>
      </c>
      <c r="GOY327" s="7" t="s">
        <v>724</v>
      </c>
      <c r="GOZ327" s="7" t="s">
        <v>724</v>
      </c>
      <c r="GPA327" s="7" t="s">
        <v>724</v>
      </c>
      <c r="GPB327" s="7" t="s">
        <v>724</v>
      </c>
      <c r="GPC327" s="7" t="s">
        <v>724</v>
      </c>
      <c r="GPD327" s="7" t="s">
        <v>724</v>
      </c>
      <c r="GPE327" s="7" t="s">
        <v>724</v>
      </c>
      <c r="GPF327" s="7" t="s">
        <v>724</v>
      </c>
      <c r="GPG327" s="7" t="s">
        <v>724</v>
      </c>
      <c r="GPH327" s="7" t="s">
        <v>724</v>
      </c>
      <c r="GPI327" s="7" t="s">
        <v>724</v>
      </c>
      <c r="GPJ327" s="7" t="s">
        <v>724</v>
      </c>
      <c r="GPK327" s="7" t="s">
        <v>724</v>
      </c>
      <c r="GPL327" s="7" t="s">
        <v>724</v>
      </c>
      <c r="GPM327" s="7" t="s">
        <v>724</v>
      </c>
      <c r="GPN327" s="7" t="s">
        <v>724</v>
      </c>
      <c r="GPO327" s="7" t="s">
        <v>724</v>
      </c>
      <c r="GPP327" s="7" t="s">
        <v>724</v>
      </c>
      <c r="GPQ327" s="7" t="s">
        <v>724</v>
      </c>
      <c r="GPR327" s="7" t="s">
        <v>724</v>
      </c>
      <c r="GPS327" s="7" t="s">
        <v>724</v>
      </c>
      <c r="GPT327" s="7" t="s">
        <v>724</v>
      </c>
      <c r="GPU327" s="7" t="s">
        <v>724</v>
      </c>
      <c r="GPV327" s="7" t="s">
        <v>724</v>
      </c>
      <c r="GPW327" s="7" t="s">
        <v>724</v>
      </c>
      <c r="GPX327" s="7" t="s">
        <v>724</v>
      </c>
      <c r="GPY327" s="7" t="s">
        <v>724</v>
      </c>
      <c r="GPZ327" s="7" t="s">
        <v>724</v>
      </c>
      <c r="GQA327" s="7" t="s">
        <v>724</v>
      </c>
      <c r="GQB327" s="7" t="s">
        <v>724</v>
      </c>
      <c r="GQC327" s="7" t="s">
        <v>724</v>
      </c>
      <c r="GQD327" s="7" t="s">
        <v>724</v>
      </c>
      <c r="GQE327" s="7" t="s">
        <v>724</v>
      </c>
      <c r="GQF327" s="7" t="s">
        <v>724</v>
      </c>
      <c r="GQG327" s="7" t="s">
        <v>724</v>
      </c>
      <c r="GQH327" s="7" t="s">
        <v>724</v>
      </c>
      <c r="GQI327" s="7" t="s">
        <v>724</v>
      </c>
      <c r="GQJ327" s="7" t="s">
        <v>724</v>
      </c>
      <c r="GQK327" s="7" t="s">
        <v>724</v>
      </c>
      <c r="GQL327" s="7" t="s">
        <v>724</v>
      </c>
      <c r="GQM327" s="7" t="s">
        <v>724</v>
      </c>
      <c r="GQN327" s="7" t="s">
        <v>724</v>
      </c>
      <c r="GQO327" s="7" t="s">
        <v>724</v>
      </c>
      <c r="GQP327" s="7" t="s">
        <v>724</v>
      </c>
      <c r="GQQ327" s="7" t="s">
        <v>724</v>
      </c>
      <c r="GQR327" s="7" t="s">
        <v>724</v>
      </c>
      <c r="GQS327" s="7" t="s">
        <v>724</v>
      </c>
      <c r="GQT327" s="7" t="s">
        <v>724</v>
      </c>
      <c r="GQU327" s="7" t="s">
        <v>724</v>
      </c>
      <c r="GQV327" s="7" t="s">
        <v>724</v>
      </c>
      <c r="GQW327" s="7" t="s">
        <v>724</v>
      </c>
      <c r="GQX327" s="7" t="s">
        <v>724</v>
      </c>
      <c r="GQY327" s="7" t="s">
        <v>724</v>
      </c>
      <c r="GQZ327" s="7" t="s">
        <v>724</v>
      </c>
      <c r="GRA327" s="7" t="s">
        <v>724</v>
      </c>
      <c r="GRB327" s="7" t="s">
        <v>724</v>
      </c>
      <c r="GRC327" s="7" t="s">
        <v>724</v>
      </c>
      <c r="GRD327" s="7" t="s">
        <v>724</v>
      </c>
      <c r="GRE327" s="7" t="s">
        <v>724</v>
      </c>
      <c r="GRF327" s="7" t="s">
        <v>724</v>
      </c>
      <c r="GRG327" s="7" t="s">
        <v>724</v>
      </c>
      <c r="GRH327" s="7" t="s">
        <v>724</v>
      </c>
      <c r="GRI327" s="7" t="s">
        <v>724</v>
      </c>
      <c r="GRJ327" s="7" t="s">
        <v>724</v>
      </c>
      <c r="GRK327" s="7" t="s">
        <v>724</v>
      </c>
      <c r="GRL327" s="7" t="s">
        <v>724</v>
      </c>
      <c r="GRM327" s="7" t="s">
        <v>724</v>
      </c>
      <c r="GRN327" s="7" t="s">
        <v>724</v>
      </c>
      <c r="GRO327" s="7" t="s">
        <v>724</v>
      </c>
      <c r="GRP327" s="7" t="s">
        <v>724</v>
      </c>
      <c r="GRQ327" s="7" t="s">
        <v>724</v>
      </c>
      <c r="GRR327" s="7" t="s">
        <v>724</v>
      </c>
      <c r="GRS327" s="7" t="s">
        <v>724</v>
      </c>
      <c r="GRT327" s="7" t="s">
        <v>724</v>
      </c>
      <c r="GRU327" s="7" t="s">
        <v>724</v>
      </c>
      <c r="GRV327" s="7" t="s">
        <v>724</v>
      </c>
      <c r="GRW327" s="7" t="s">
        <v>724</v>
      </c>
      <c r="GRX327" s="7" t="s">
        <v>724</v>
      </c>
      <c r="GRY327" s="7" t="s">
        <v>724</v>
      </c>
      <c r="GRZ327" s="7" t="s">
        <v>724</v>
      </c>
      <c r="GSA327" s="7" t="s">
        <v>724</v>
      </c>
      <c r="GSB327" s="7" t="s">
        <v>724</v>
      </c>
      <c r="GSC327" s="7" t="s">
        <v>724</v>
      </c>
      <c r="GSD327" s="7" t="s">
        <v>724</v>
      </c>
      <c r="GSE327" s="7" t="s">
        <v>724</v>
      </c>
      <c r="GSF327" s="7" t="s">
        <v>724</v>
      </c>
      <c r="GSG327" s="7" t="s">
        <v>724</v>
      </c>
      <c r="GSH327" s="7" t="s">
        <v>724</v>
      </c>
      <c r="GSI327" s="7" t="s">
        <v>724</v>
      </c>
      <c r="GSJ327" s="7" t="s">
        <v>724</v>
      </c>
      <c r="GSK327" s="7" t="s">
        <v>724</v>
      </c>
      <c r="GSL327" s="7" t="s">
        <v>724</v>
      </c>
      <c r="GSM327" s="7" t="s">
        <v>724</v>
      </c>
      <c r="GSN327" s="7" t="s">
        <v>724</v>
      </c>
      <c r="GSO327" s="7" t="s">
        <v>724</v>
      </c>
      <c r="GSP327" s="7" t="s">
        <v>724</v>
      </c>
      <c r="GSQ327" s="7" t="s">
        <v>724</v>
      </c>
      <c r="GSR327" s="7" t="s">
        <v>724</v>
      </c>
      <c r="GSS327" s="7" t="s">
        <v>724</v>
      </c>
      <c r="GST327" s="7" t="s">
        <v>724</v>
      </c>
      <c r="GSU327" s="7" t="s">
        <v>724</v>
      </c>
      <c r="GSV327" s="7" t="s">
        <v>724</v>
      </c>
      <c r="GSW327" s="7" t="s">
        <v>724</v>
      </c>
      <c r="GSX327" s="7" t="s">
        <v>724</v>
      </c>
      <c r="GSY327" s="7" t="s">
        <v>724</v>
      </c>
      <c r="GSZ327" s="7" t="s">
        <v>724</v>
      </c>
      <c r="GTA327" s="7" t="s">
        <v>724</v>
      </c>
      <c r="GTB327" s="7" t="s">
        <v>724</v>
      </c>
      <c r="GTC327" s="7" t="s">
        <v>724</v>
      </c>
      <c r="GTD327" s="7" t="s">
        <v>724</v>
      </c>
      <c r="GTE327" s="7" t="s">
        <v>724</v>
      </c>
      <c r="GTF327" s="7" t="s">
        <v>724</v>
      </c>
      <c r="GTG327" s="7" t="s">
        <v>724</v>
      </c>
      <c r="GTH327" s="7" t="s">
        <v>724</v>
      </c>
      <c r="GTI327" s="7" t="s">
        <v>724</v>
      </c>
      <c r="GTJ327" s="7" t="s">
        <v>724</v>
      </c>
      <c r="GTK327" s="7" t="s">
        <v>724</v>
      </c>
      <c r="GTL327" s="7" t="s">
        <v>724</v>
      </c>
      <c r="GTM327" s="7" t="s">
        <v>724</v>
      </c>
      <c r="GTN327" s="7" t="s">
        <v>724</v>
      </c>
      <c r="GTO327" s="7" t="s">
        <v>724</v>
      </c>
      <c r="GTP327" s="7" t="s">
        <v>724</v>
      </c>
      <c r="GTQ327" s="7" t="s">
        <v>724</v>
      </c>
      <c r="GTR327" s="7" t="s">
        <v>724</v>
      </c>
      <c r="GTS327" s="7" t="s">
        <v>724</v>
      </c>
      <c r="GTT327" s="7" t="s">
        <v>724</v>
      </c>
      <c r="GTU327" s="7" t="s">
        <v>724</v>
      </c>
      <c r="GTV327" s="7" t="s">
        <v>724</v>
      </c>
      <c r="GTW327" s="7" t="s">
        <v>724</v>
      </c>
      <c r="GTX327" s="7" t="s">
        <v>724</v>
      </c>
      <c r="GTY327" s="7" t="s">
        <v>724</v>
      </c>
      <c r="GTZ327" s="7" t="s">
        <v>724</v>
      </c>
      <c r="GUA327" s="7" t="s">
        <v>724</v>
      </c>
      <c r="GUB327" s="7" t="s">
        <v>724</v>
      </c>
      <c r="GUC327" s="7" t="s">
        <v>724</v>
      </c>
      <c r="GUD327" s="7" t="s">
        <v>724</v>
      </c>
      <c r="GUE327" s="7" t="s">
        <v>724</v>
      </c>
      <c r="GUF327" s="7" t="s">
        <v>724</v>
      </c>
      <c r="GUG327" s="7" t="s">
        <v>724</v>
      </c>
      <c r="GUH327" s="7" t="s">
        <v>724</v>
      </c>
      <c r="GUI327" s="7" t="s">
        <v>724</v>
      </c>
      <c r="GUJ327" s="7" t="s">
        <v>724</v>
      </c>
      <c r="GUK327" s="7" t="s">
        <v>724</v>
      </c>
      <c r="GUL327" s="7" t="s">
        <v>724</v>
      </c>
      <c r="GUM327" s="7" t="s">
        <v>724</v>
      </c>
      <c r="GUN327" s="7" t="s">
        <v>724</v>
      </c>
      <c r="GUO327" s="7" t="s">
        <v>724</v>
      </c>
      <c r="GUP327" s="7" t="s">
        <v>724</v>
      </c>
      <c r="GUQ327" s="7" t="s">
        <v>724</v>
      </c>
      <c r="GUR327" s="7" t="s">
        <v>724</v>
      </c>
      <c r="GUS327" s="7" t="s">
        <v>724</v>
      </c>
      <c r="GUT327" s="7" t="s">
        <v>724</v>
      </c>
      <c r="GUU327" s="7" t="s">
        <v>724</v>
      </c>
      <c r="GUV327" s="7" t="s">
        <v>724</v>
      </c>
      <c r="GUW327" s="7" t="s">
        <v>724</v>
      </c>
      <c r="GUX327" s="7" t="s">
        <v>724</v>
      </c>
      <c r="GUY327" s="7" t="s">
        <v>724</v>
      </c>
      <c r="GUZ327" s="7" t="s">
        <v>724</v>
      </c>
      <c r="GVA327" s="7" t="s">
        <v>724</v>
      </c>
      <c r="GVB327" s="7" t="s">
        <v>724</v>
      </c>
      <c r="GVC327" s="7" t="s">
        <v>724</v>
      </c>
      <c r="GVD327" s="7" t="s">
        <v>724</v>
      </c>
      <c r="GVE327" s="7" t="s">
        <v>724</v>
      </c>
      <c r="GVF327" s="7" t="s">
        <v>724</v>
      </c>
      <c r="GVG327" s="7" t="s">
        <v>724</v>
      </c>
      <c r="GVH327" s="7" t="s">
        <v>724</v>
      </c>
      <c r="GVI327" s="7" t="s">
        <v>724</v>
      </c>
      <c r="GVJ327" s="7" t="s">
        <v>724</v>
      </c>
      <c r="GVK327" s="7" t="s">
        <v>724</v>
      </c>
      <c r="GVL327" s="7" t="s">
        <v>724</v>
      </c>
      <c r="GVM327" s="7" t="s">
        <v>724</v>
      </c>
      <c r="GVN327" s="7" t="s">
        <v>724</v>
      </c>
      <c r="GVO327" s="7" t="s">
        <v>724</v>
      </c>
      <c r="GVP327" s="7" t="s">
        <v>724</v>
      </c>
      <c r="GVQ327" s="7" t="s">
        <v>724</v>
      </c>
      <c r="GVR327" s="7" t="s">
        <v>724</v>
      </c>
      <c r="GVS327" s="7" t="s">
        <v>724</v>
      </c>
      <c r="GVT327" s="7" t="s">
        <v>724</v>
      </c>
      <c r="GVU327" s="7" t="s">
        <v>724</v>
      </c>
      <c r="GVV327" s="7" t="s">
        <v>724</v>
      </c>
      <c r="GVW327" s="7" t="s">
        <v>724</v>
      </c>
      <c r="GVX327" s="7" t="s">
        <v>724</v>
      </c>
      <c r="GVY327" s="7" t="s">
        <v>724</v>
      </c>
      <c r="GVZ327" s="7" t="s">
        <v>724</v>
      </c>
      <c r="GWA327" s="7" t="s">
        <v>724</v>
      </c>
      <c r="GWB327" s="7" t="s">
        <v>724</v>
      </c>
      <c r="GWC327" s="7" t="s">
        <v>724</v>
      </c>
      <c r="GWD327" s="7" t="s">
        <v>724</v>
      </c>
      <c r="GWE327" s="7" t="s">
        <v>724</v>
      </c>
      <c r="GWF327" s="7" t="s">
        <v>724</v>
      </c>
      <c r="GWG327" s="7" t="s">
        <v>724</v>
      </c>
      <c r="GWH327" s="7" t="s">
        <v>724</v>
      </c>
      <c r="GWI327" s="7" t="s">
        <v>724</v>
      </c>
      <c r="GWJ327" s="7" t="s">
        <v>724</v>
      </c>
      <c r="GWK327" s="7" t="s">
        <v>724</v>
      </c>
      <c r="GWL327" s="7" t="s">
        <v>724</v>
      </c>
      <c r="GWM327" s="7" t="s">
        <v>724</v>
      </c>
      <c r="GWN327" s="7" t="s">
        <v>724</v>
      </c>
      <c r="GWO327" s="7" t="s">
        <v>724</v>
      </c>
      <c r="GWP327" s="7" t="s">
        <v>724</v>
      </c>
      <c r="GWQ327" s="7" t="s">
        <v>724</v>
      </c>
      <c r="GWR327" s="7" t="s">
        <v>724</v>
      </c>
      <c r="GWS327" s="7" t="s">
        <v>724</v>
      </c>
      <c r="GWT327" s="7" t="s">
        <v>724</v>
      </c>
      <c r="GWU327" s="7" t="s">
        <v>724</v>
      </c>
      <c r="GWV327" s="7" t="s">
        <v>724</v>
      </c>
      <c r="GWW327" s="7" t="s">
        <v>724</v>
      </c>
      <c r="GWX327" s="7" t="s">
        <v>724</v>
      </c>
      <c r="GWY327" s="7" t="s">
        <v>724</v>
      </c>
      <c r="GWZ327" s="7" t="s">
        <v>724</v>
      </c>
      <c r="GXA327" s="7" t="s">
        <v>724</v>
      </c>
      <c r="GXB327" s="7" t="s">
        <v>724</v>
      </c>
      <c r="GXC327" s="7" t="s">
        <v>724</v>
      </c>
      <c r="GXD327" s="7" t="s">
        <v>724</v>
      </c>
      <c r="GXE327" s="7" t="s">
        <v>724</v>
      </c>
      <c r="GXF327" s="7" t="s">
        <v>724</v>
      </c>
      <c r="GXG327" s="7" t="s">
        <v>724</v>
      </c>
      <c r="GXH327" s="7" t="s">
        <v>724</v>
      </c>
      <c r="GXI327" s="7" t="s">
        <v>724</v>
      </c>
      <c r="GXJ327" s="7" t="s">
        <v>724</v>
      </c>
      <c r="GXK327" s="7" t="s">
        <v>724</v>
      </c>
      <c r="GXL327" s="7" t="s">
        <v>724</v>
      </c>
      <c r="GXM327" s="7" t="s">
        <v>724</v>
      </c>
      <c r="GXN327" s="7" t="s">
        <v>724</v>
      </c>
      <c r="GXO327" s="7" t="s">
        <v>724</v>
      </c>
      <c r="GXP327" s="7" t="s">
        <v>724</v>
      </c>
      <c r="GXQ327" s="7" t="s">
        <v>724</v>
      </c>
      <c r="GXR327" s="7" t="s">
        <v>724</v>
      </c>
      <c r="GXS327" s="7" t="s">
        <v>724</v>
      </c>
      <c r="GXT327" s="7" t="s">
        <v>724</v>
      </c>
      <c r="GXU327" s="7" t="s">
        <v>724</v>
      </c>
      <c r="GXV327" s="7" t="s">
        <v>724</v>
      </c>
      <c r="GXW327" s="7" t="s">
        <v>724</v>
      </c>
      <c r="GXX327" s="7" t="s">
        <v>724</v>
      </c>
      <c r="GXY327" s="7" t="s">
        <v>724</v>
      </c>
      <c r="GXZ327" s="7" t="s">
        <v>724</v>
      </c>
      <c r="GYA327" s="7" t="s">
        <v>724</v>
      </c>
      <c r="GYB327" s="7" t="s">
        <v>724</v>
      </c>
      <c r="GYC327" s="7" t="s">
        <v>724</v>
      </c>
      <c r="GYD327" s="7" t="s">
        <v>724</v>
      </c>
      <c r="GYE327" s="7" t="s">
        <v>724</v>
      </c>
      <c r="GYF327" s="7" t="s">
        <v>724</v>
      </c>
      <c r="GYG327" s="7" t="s">
        <v>724</v>
      </c>
      <c r="GYH327" s="7" t="s">
        <v>724</v>
      </c>
      <c r="GYI327" s="7" t="s">
        <v>724</v>
      </c>
      <c r="GYJ327" s="7" t="s">
        <v>724</v>
      </c>
      <c r="GYK327" s="7" t="s">
        <v>724</v>
      </c>
      <c r="GYL327" s="7" t="s">
        <v>724</v>
      </c>
      <c r="GYM327" s="7" t="s">
        <v>724</v>
      </c>
      <c r="GYN327" s="7" t="s">
        <v>724</v>
      </c>
      <c r="GYO327" s="7" t="s">
        <v>724</v>
      </c>
      <c r="GYP327" s="7" t="s">
        <v>724</v>
      </c>
      <c r="GYQ327" s="7" t="s">
        <v>724</v>
      </c>
      <c r="GYR327" s="7" t="s">
        <v>724</v>
      </c>
      <c r="GYS327" s="7" t="s">
        <v>724</v>
      </c>
      <c r="GYT327" s="7" t="s">
        <v>724</v>
      </c>
      <c r="GYU327" s="7" t="s">
        <v>724</v>
      </c>
      <c r="GYV327" s="7" t="s">
        <v>724</v>
      </c>
      <c r="GYW327" s="7" t="s">
        <v>724</v>
      </c>
      <c r="GYX327" s="7" t="s">
        <v>724</v>
      </c>
      <c r="GYY327" s="7" t="s">
        <v>724</v>
      </c>
      <c r="GYZ327" s="7" t="s">
        <v>724</v>
      </c>
      <c r="GZA327" s="7" t="s">
        <v>724</v>
      </c>
      <c r="GZB327" s="7" t="s">
        <v>724</v>
      </c>
      <c r="GZC327" s="7" t="s">
        <v>724</v>
      </c>
      <c r="GZD327" s="7" t="s">
        <v>724</v>
      </c>
      <c r="GZE327" s="7" t="s">
        <v>724</v>
      </c>
      <c r="GZF327" s="7" t="s">
        <v>724</v>
      </c>
      <c r="GZG327" s="7" t="s">
        <v>724</v>
      </c>
      <c r="GZH327" s="7" t="s">
        <v>724</v>
      </c>
      <c r="GZI327" s="7" t="s">
        <v>724</v>
      </c>
      <c r="GZJ327" s="7" t="s">
        <v>724</v>
      </c>
      <c r="GZK327" s="7" t="s">
        <v>724</v>
      </c>
      <c r="GZL327" s="7" t="s">
        <v>724</v>
      </c>
      <c r="GZM327" s="7" t="s">
        <v>724</v>
      </c>
      <c r="GZN327" s="7" t="s">
        <v>724</v>
      </c>
      <c r="GZO327" s="7" t="s">
        <v>724</v>
      </c>
      <c r="GZP327" s="7" t="s">
        <v>724</v>
      </c>
      <c r="GZQ327" s="7" t="s">
        <v>724</v>
      </c>
      <c r="GZR327" s="7" t="s">
        <v>724</v>
      </c>
      <c r="GZS327" s="7" t="s">
        <v>724</v>
      </c>
      <c r="GZT327" s="7" t="s">
        <v>724</v>
      </c>
      <c r="GZU327" s="7" t="s">
        <v>724</v>
      </c>
      <c r="GZV327" s="7" t="s">
        <v>724</v>
      </c>
      <c r="GZW327" s="7" t="s">
        <v>724</v>
      </c>
      <c r="GZX327" s="7" t="s">
        <v>724</v>
      </c>
      <c r="GZY327" s="7" t="s">
        <v>724</v>
      </c>
      <c r="GZZ327" s="7" t="s">
        <v>724</v>
      </c>
      <c r="HAA327" s="7" t="s">
        <v>724</v>
      </c>
      <c r="HAB327" s="7" t="s">
        <v>724</v>
      </c>
      <c r="HAC327" s="7" t="s">
        <v>724</v>
      </c>
      <c r="HAD327" s="7" t="s">
        <v>724</v>
      </c>
      <c r="HAE327" s="7" t="s">
        <v>724</v>
      </c>
      <c r="HAF327" s="7" t="s">
        <v>724</v>
      </c>
      <c r="HAG327" s="7" t="s">
        <v>724</v>
      </c>
      <c r="HAH327" s="7" t="s">
        <v>724</v>
      </c>
      <c r="HAI327" s="7" t="s">
        <v>724</v>
      </c>
      <c r="HAJ327" s="7" t="s">
        <v>724</v>
      </c>
      <c r="HAK327" s="7" t="s">
        <v>724</v>
      </c>
      <c r="HAL327" s="7" t="s">
        <v>724</v>
      </c>
      <c r="HAM327" s="7" t="s">
        <v>724</v>
      </c>
      <c r="HAN327" s="7" t="s">
        <v>724</v>
      </c>
      <c r="HAO327" s="7" t="s">
        <v>724</v>
      </c>
      <c r="HAP327" s="7" t="s">
        <v>724</v>
      </c>
      <c r="HAQ327" s="7" t="s">
        <v>724</v>
      </c>
      <c r="HAR327" s="7" t="s">
        <v>724</v>
      </c>
      <c r="HAS327" s="7" t="s">
        <v>724</v>
      </c>
      <c r="HAT327" s="7" t="s">
        <v>724</v>
      </c>
      <c r="HAU327" s="7" t="s">
        <v>724</v>
      </c>
      <c r="HAV327" s="7" t="s">
        <v>724</v>
      </c>
      <c r="HAW327" s="7" t="s">
        <v>724</v>
      </c>
      <c r="HAX327" s="7" t="s">
        <v>724</v>
      </c>
      <c r="HAY327" s="7" t="s">
        <v>724</v>
      </c>
      <c r="HAZ327" s="7" t="s">
        <v>724</v>
      </c>
      <c r="HBA327" s="7" t="s">
        <v>724</v>
      </c>
      <c r="HBB327" s="7" t="s">
        <v>724</v>
      </c>
      <c r="HBC327" s="7" t="s">
        <v>724</v>
      </c>
      <c r="HBD327" s="7" t="s">
        <v>724</v>
      </c>
      <c r="HBE327" s="7" t="s">
        <v>724</v>
      </c>
      <c r="HBF327" s="7" t="s">
        <v>724</v>
      </c>
      <c r="HBG327" s="7" t="s">
        <v>724</v>
      </c>
      <c r="HBH327" s="7" t="s">
        <v>724</v>
      </c>
      <c r="HBI327" s="7" t="s">
        <v>724</v>
      </c>
      <c r="HBJ327" s="7" t="s">
        <v>724</v>
      </c>
      <c r="HBK327" s="7" t="s">
        <v>724</v>
      </c>
      <c r="HBL327" s="7" t="s">
        <v>724</v>
      </c>
      <c r="HBM327" s="7" t="s">
        <v>724</v>
      </c>
      <c r="HBN327" s="7" t="s">
        <v>724</v>
      </c>
      <c r="HBO327" s="7" t="s">
        <v>724</v>
      </c>
      <c r="HBP327" s="7" t="s">
        <v>724</v>
      </c>
      <c r="HBQ327" s="7" t="s">
        <v>724</v>
      </c>
      <c r="HBR327" s="7" t="s">
        <v>724</v>
      </c>
      <c r="HBS327" s="7" t="s">
        <v>724</v>
      </c>
      <c r="HBT327" s="7" t="s">
        <v>724</v>
      </c>
      <c r="HBU327" s="7" t="s">
        <v>724</v>
      </c>
      <c r="HBV327" s="7" t="s">
        <v>724</v>
      </c>
      <c r="HBW327" s="7" t="s">
        <v>724</v>
      </c>
      <c r="HBX327" s="7" t="s">
        <v>724</v>
      </c>
      <c r="HBY327" s="7" t="s">
        <v>724</v>
      </c>
      <c r="HBZ327" s="7" t="s">
        <v>724</v>
      </c>
      <c r="HCA327" s="7" t="s">
        <v>724</v>
      </c>
      <c r="HCB327" s="7" t="s">
        <v>724</v>
      </c>
      <c r="HCC327" s="7" t="s">
        <v>724</v>
      </c>
      <c r="HCD327" s="7" t="s">
        <v>724</v>
      </c>
      <c r="HCE327" s="7" t="s">
        <v>724</v>
      </c>
      <c r="HCF327" s="7" t="s">
        <v>724</v>
      </c>
      <c r="HCG327" s="7" t="s">
        <v>724</v>
      </c>
      <c r="HCH327" s="7" t="s">
        <v>724</v>
      </c>
      <c r="HCI327" s="7" t="s">
        <v>724</v>
      </c>
      <c r="HCJ327" s="7" t="s">
        <v>724</v>
      </c>
      <c r="HCK327" s="7" t="s">
        <v>724</v>
      </c>
      <c r="HCL327" s="7" t="s">
        <v>724</v>
      </c>
      <c r="HCM327" s="7" t="s">
        <v>724</v>
      </c>
      <c r="HCN327" s="7" t="s">
        <v>724</v>
      </c>
      <c r="HCO327" s="7" t="s">
        <v>724</v>
      </c>
      <c r="HCP327" s="7" t="s">
        <v>724</v>
      </c>
      <c r="HCQ327" s="7" t="s">
        <v>724</v>
      </c>
      <c r="HCR327" s="7" t="s">
        <v>724</v>
      </c>
      <c r="HCS327" s="7" t="s">
        <v>724</v>
      </c>
      <c r="HCT327" s="7" t="s">
        <v>724</v>
      </c>
      <c r="HCU327" s="7" t="s">
        <v>724</v>
      </c>
      <c r="HCV327" s="7" t="s">
        <v>724</v>
      </c>
      <c r="HCW327" s="7" t="s">
        <v>724</v>
      </c>
      <c r="HCX327" s="7" t="s">
        <v>724</v>
      </c>
      <c r="HCY327" s="7" t="s">
        <v>724</v>
      </c>
      <c r="HCZ327" s="7" t="s">
        <v>724</v>
      </c>
      <c r="HDA327" s="7" t="s">
        <v>724</v>
      </c>
      <c r="HDB327" s="7" t="s">
        <v>724</v>
      </c>
      <c r="HDC327" s="7" t="s">
        <v>724</v>
      </c>
      <c r="HDD327" s="7" t="s">
        <v>724</v>
      </c>
      <c r="HDE327" s="7" t="s">
        <v>724</v>
      </c>
      <c r="HDF327" s="7" t="s">
        <v>724</v>
      </c>
      <c r="HDG327" s="7" t="s">
        <v>724</v>
      </c>
      <c r="HDH327" s="7" t="s">
        <v>724</v>
      </c>
      <c r="HDI327" s="7" t="s">
        <v>724</v>
      </c>
      <c r="HDJ327" s="7" t="s">
        <v>724</v>
      </c>
      <c r="HDK327" s="7" t="s">
        <v>724</v>
      </c>
      <c r="HDL327" s="7" t="s">
        <v>724</v>
      </c>
      <c r="HDM327" s="7" t="s">
        <v>724</v>
      </c>
      <c r="HDN327" s="7" t="s">
        <v>724</v>
      </c>
      <c r="HDO327" s="7" t="s">
        <v>724</v>
      </c>
      <c r="HDP327" s="7" t="s">
        <v>724</v>
      </c>
      <c r="HDQ327" s="7" t="s">
        <v>724</v>
      </c>
      <c r="HDR327" s="7" t="s">
        <v>724</v>
      </c>
      <c r="HDS327" s="7" t="s">
        <v>724</v>
      </c>
      <c r="HDT327" s="7" t="s">
        <v>724</v>
      </c>
      <c r="HDU327" s="7" t="s">
        <v>724</v>
      </c>
      <c r="HDV327" s="7" t="s">
        <v>724</v>
      </c>
      <c r="HDW327" s="7" t="s">
        <v>724</v>
      </c>
      <c r="HDX327" s="7" t="s">
        <v>724</v>
      </c>
      <c r="HDY327" s="7" t="s">
        <v>724</v>
      </c>
      <c r="HDZ327" s="7" t="s">
        <v>724</v>
      </c>
      <c r="HEA327" s="7" t="s">
        <v>724</v>
      </c>
      <c r="HEB327" s="7" t="s">
        <v>724</v>
      </c>
      <c r="HEC327" s="7" t="s">
        <v>724</v>
      </c>
      <c r="HED327" s="7" t="s">
        <v>724</v>
      </c>
      <c r="HEE327" s="7" t="s">
        <v>724</v>
      </c>
      <c r="HEF327" s="7" t="s">
        <v>724</v>
      </c>
      <c r="HEG327" s="7" t="s">
        <v>724</v>
      </c>
      <c r="HEH327" s="7" t="s">
        <v>724</v>
      </c>
      <c r="HEI327" s="7" t="s">
        <v>724</v>
      </c>
      <c r="HEJ327" s="7" t="s">
        <v>724</v>
      </c>
      <c r="HEK327" s="7" t="s">
        <v>724</v>
      </c>
      <c r="HEL327" s="7" t="s">
        <v>724</v>
      </c>
      <c r="HEM327" s="7" t="s">
        <v>724</v>
      </c>
      <c r="HEN327" s="7" t="s">
        <v>724</v>
      </c>
      <c r="HEO327" s="7" t="s">
        <v>724</v>
      </c>
      <c r="HEP327" s="7" t="s">
        <v>724</v>
      </c>
      <c r="HEQ327" s="7" t="s">
        <v>724</v>
      </c>
      <c r="HER327" s="7" t="s">
        <v>724</v>
      </c>
      <c r="HES327" s="7" t="s">
        <v>724</v>
      </c>
      <c r="HET327" s="7" t="s">
        <v>724</v>
      </c>
      <c r="HEU327" s="7" t="s">
        <v>724</v>
      </c>
      <c r="HEV327" s="7" t="s">
        <v>724</v>
      </c>
      <c r="HEW327" s="7" t="s">
        <v>724</v>
      </c>
      <c r="HEX327" s="7" t="s">
        <v>724</v>
      </c>
      <c r="HEY327" s="7" t="s">
        <v>724</v>
      </c>
      <c r="HEZ327" s="7" t="s">
        <v>724</v>
      </c>
      <c r="HFA327" s="7" t="s">
        <v>724</v>
      </c>
      <c r="HFB327" s="7" t="s">
        <v>724</v>
      </c>
      <c r="HFC327" s="7" t="s">
        <v>724</v>
      </c>
      <c r="HFD327" s="7" t="s">
        <v>724</v>
      </c>
      <c r="HFE327" s="7" t="s">
        <v>724</v>
      </c>
      <c r="HFF327" s="7" t="s">
        <v>724</v>
      </c>
      <c r="HFG327" s="7" t="s">
        <v>724</v>
      </c>
      <c r="HFH327" s="7" t="s">
        <v>724</v>
      </c>
      <c r="HFI327" s="7" t="s">
        <v>724</v>
      </c>
      <c r="HFJ327" s="7" t="s">
        <v>724</v>
      </c>
      <c r="HFK327" s="7" t="s">
        <v>724</v>
      </c>
      <c r="HFL327" s="7" t="s">
        <v>724</v>
      </c>
      <c r="HFM327" s="7" t="s">
        <v>724</v>
      </c>
      <c r="HFN327" s="7" t="s">
        <v>724</v>
      </c>
      <c r="HFO327" s="7" t="s">
        <v>724</v>
      </c>
      <c r="HFP327" s="7" t="s">
        <v>724</v>
      </c>
      <c r="HFQ327" s="7" t="s">
        <v>724</v>
      </c>
      <c r="HFR327" s="7" t="s">
        <v>724</v>
      </c>
      <c r="HFS327" s="7" t="s">
        <v>724</v>
      </c>
      <c r="HFT327" s="7" t="s">
        <v>724</v>
      </c>
      <c r="HFU327" s="7" t="s">
        <v>724</v>
      </c>
      <c r="HFV327" s="7" t="s">
        <v>724</v>
      </c>
      <c r="HFW327" s="7" t="s">
        <v>724</v>
      </c>
      <c r="HFX327" s="7" t="s">
        <v>724</v>
      </c>
      <c r="HFY327" s="7" t="s">
        <v>724</v>
      </c>
      <c r="HFZ327" s="7" t="s">
        <v>724</v>
      </c>
      <c r="HGA327" s="7" t="s">
        <v>724</v>
      </c>
      <c r="HGB327" s="7" t="s">
        <v>724</v>
      </c>
      <c r="HGC327" s="7" t="s">
        <v>724</v>
      </c>
      <c r="HGD327" s="7" t="s">
        <v>724</v>
      </c>
      <c r="HGE327" s="7" t="s">
        <v>724</v>
      </c>
      <c r="HGF327" s="7" t="s">
        <v>724</v>
      </c>
      <c r="HGG327" s="7" t="s">
        <v>724</v>
      </c>
      <c r="HGH327" s="7" t="s">
        <v>724</v>
      </c>
      <c r="HGI327" s="7" t="s">
        <v>724</v>
      </c>
      <c r="HGJ327" s="7" t="s">
        <v>724</v>
      </c>
      <c r="HGK327" s="7" t="s">
        <v>724</v>
      </c>
      <c r="HGL327" s="7" t="s">
        <v>724</v>
      </c>
      <c r="HGM327" s="7" t="s">
        <v>724</v>
      </c>
      <c r="HGN327" s="7" t="s">
        <v>724</v>
      </c>
      <c r="HGO327" s="7" t="s">
        <v>724</v>
      </c>
      <c r="HGP327" s="7" t="s">
        <v>724</v>
      </c>
      <c r="HGQ327" s="7" t="s">
        <v>724</v>
      </c>
      <c r="HGR327" s="7" t="s">
        <v>724</v>
      </c>
      <c r="HGS327" s="7" t="s">
        <v>724</v>
      </c>
      <c r="HGT327" s="7" t="s">
        <v>724</v>
      </c>
      <c r="HGU327" s="7" t="s">
        <v>724</v>
      </c>
      <c r="HGV327" s="7" t="s">
        <v>724</v>
      </c>
      <c r="HGW327" s="7" t="s">
        <v>724</v>
      </c>
      <c r="HGX327" s="7" t="s">
        <v>724</v>
      </c>
      <c r="HGY327" s="7" t="s">
        <v>724</v>
      </c>
      <c r="HGZ327" s="7" t="s">
        <v>724</v>
      </c>
      <c r="HHA327" s="7" t="s">
        <v>724</v>
      </c>
      <c r="HHB327" s="7" t="s">
        <v>724</v>
      </c>
      <c r="HHC327" s="7" t="s">
        <v>724</v>
      </c>
      <c r="HHD327" s="7" t="s">
        <v>724</v>
      </c>
      <c r="HHE327" s="7" t="s">
        <v>724</v>
      </c>
      <c r="HHF327" s="7" t="s">
        <v>724</v>
      </c>
      <c r="HHG327" s="7" t="s">
        <v>724</v>
      </c>
      <c r="HHH327" s="7" t="s">
        <v>724</v>
      </c>
      <c r="HHI327" s="7" t="s">
        <v>724</v>
      </c>
      <c r="HHJ327" s="7" t="s">
        <v>724</v>
      </c>
      <c r="HHK327" s="7" t="s">
        <v>724</v>
      </c>
      <c r="HHL327" s="7" t="s">
        <v>724</v>
      </c>
      <c r="HHM327" s="7" t="s">
        <v>724</v>
      </c>
      <c r="HHN327" s="7" t="s">
        <v>724</v>
      </c>
      <c r="HHO327" s="7" t="s">
        <v>724</v>
      </c>
      <c r="HHP327" s="7" t="s">
        <v>724</v>
      </c>
      <c r="HHQ327" s="7" t="s">
        <v>724</v>
      </c>
      <c r="HHR327" s="7" t="s">
        <v>724</v>
      </c>
      <c r="HHS327" s="7" t="s">
        <v>724</v>
      </c>
      <c r="HHT327" s="7" t="s">
        <v>724</v>
      </c>
      <c r="HHU327" s="7" t="s">
        <v>724</v>
      </c>
      <c r="HHV327" s="7" t="s">
        <v>724</v>
      </c>
      <c r="HHW327" s="7" t="s">
        <v>724</v>
      </c>
      <c r="HHX327" s="7" t="s">
        <v>724</v>
      </c>
      <c r="HHY327" s="7" t="s">
        <v>724</v>
      </c>
      <c r="HHZ327" s="7" t="s">
        <v>724</v>
      </c>
      <c r="HIA327" s="7" t="s">
        <v>724</v>
      </c>
      <c r="HIB327" s="7" t="s">
        <v>724</v>
      </c>
      <c r="HIC327" s="7" t="s">
        <v>724</v>
      </c>
      <c r="HID327" s="7" t="s">
        <v>724</v>
      </c>
      <c r="HIE327" s="7" t="s">
        <v>724</v>
      </c>
      <c r="HIF327" s="7" t="s">
        <v>724</v>
      </c>
      <c r="HIG327" s="7" t="s">
        <v>724</v>
      </c>
      <c r="HIH327" s="7" t="s">
        <v>724</v>
      </c>
      <c r="HII327" s="7" t="s">
        <v>724</v>
      </c>
      <c r="HIJ327" s="7" t="s">
        <v>724</v>
      </c>
      <c r="HIK327" s="7" t="s">
        <v>724</v>
      </c>
      <c r="HIL327" s="7" t="s">
        <v>724</v>
      </c>
      <c r="HIM327" s="7" t="s">
        <v>724</v>
      </c>
      <c r="HIN327" s="7" t="s">
        <v>724</v>
      </c>
      <c r="HIO327" s="7" t="s">
        <v>724</v>
      </c>
      <c r="HIP327" s="7" t="s">
        <v>724</v>
      </c>
      <c r="HIQ327" s="7" t="s">
        <v>724</v>
      </c>
      <c r="HIR327" s="7" t="s">
        <v>724</v>
      </c>
      <c r="HIS327" s="7" t="s">
        <v>724</v>
      </c>
      <c r="HIT327" s="7" t="s">
        <v>724</v>
      </c>
      <c r="HIU327" s="7" t="s">
        <v>724</v>
      </c>
      <c r="HIV327" s="7" t="s">
        <v>724</v>
      </c>
      <c r="HIW327" s="7" t="s">
        <v>724</v>
      </c>
      <c r="HIX327" s="7" t="s">
        <v>724</v>
      </c>
      <c r="HIY327" s="7" t="s">
        <v>724</v>
      </c>
      <c r="HIZ327" s="7" t="s">
        <v>724</v>
      </c>
      <c r="HJA327" s="7" t="s">
        <v>724</v>
      </c>
      <c r="HJB327" s="7" t="s">
        <v>724</v>
      </c>
      <c r="HJC327" s="7" t="s">
        <v>724</v>
      </c>
      <c r="HJD327" s="7" t="s">
        <v>724</v>
      </c>
      <c r="HJE327" s="7" t="s">
        <v>724</v>
      </c>
      <c r="HJF327" s="7" t="s">
        <v>724</v>
      </c>
      <c r="HJG327" s="7" t="s">
        <v>724</v>
      </c>
      <c r="HJH327" s="7" t="s">
        <v>724</v>
      </c>
      <c r="HJI327" s="7" t="s">
        <v>724</v>
      </c>
      <c r="HJJ327" s="7" t="s">
        <v>724</v>
      </c>
      <c r="HJK327" s="7" t="s">
        <v>724</v>
      </c>
      <c r="HJL327" s="7" t="s">
        <v>724</v>
      </c>
      <c r="HJM327" s="7" t="s">
        <v>724</v>
      </c>
      <c r="HJN327" s="7" t="s">
        <v>724</v>
      </c>
      <c r="HJO327" s="7" t="s">
        <v>724</v>
      </c>
      <c r="HJP327" s="7" t="s">
        <v>724</v>
      </c>
      <c r="HJQ327" s="7" t="s">
        <v>724</v>
      </c>
      <c r="HJR327" s="7" t="s">
        <v>724</v>
      </c>
      <c r="HJS327" s="7" t="s">
        <v>724</v>
      </c>
      <c r="HJT327" s="7" t="s">
        <v>724</v>
      </c>
      <c r="HJU327" s="7" t="s">
        <v>724</v>
      </c>
      <c r="HJV327" s="7" t="s">
        <v>724</v>
      </c>
      <c r="HJW327" s="7" t="s">
        <v>724</v>
      </c>
      <c r="HJX327" s="7" t="s">
        <v>724</v>
      </c>
      <c r="HJY327" s="7" t="s">
        <v>724</v>
      </c>
      <c r="HJZ327" s="7" t="s">
        <v>724</v>
      </c>
      <c r="HKA327" s="7" t="s">
        <v>724</v>
      </c>
      <c r="HKB327" s="7" t="s">
        <v>724</v>
      </c>
      <c r="HKC327" s="7" t="s">
        <v>724</v>
      </c>
      <c r="HKD327" s="7" t="s">
        <v>724</v>
      </c>
      <c r="HKE327" s="7" t="s">
        <v>724</v>
      </c>
      <c r="HKF327" s="7" t="s">
        <v>724</v>
      </c>
      <c r="HKG327" s="7" t="s">
        <v>724</v>
      </c>
      <c r="HKH327" s="7" t="s">
        <v>724</v>
      </c>
      <c r="HKI327" s="7" t="s">
        <v>724</v>
      </c>
      <c r="HKJ327" s="7" t="s">
        <v>724</v>
      </c>
      <c r="HKK327" s="7" t="s">
        <v>724</v>
      </c>
      <c r="HKL327" s="7" t="s">
        <v>724</v>
      </c>
      <c r="HKM327" s="7" t="s">
        <v>724</v>
      </c>
      <c r="HKN327" s="7" t="s">
        <v>724</v>
      </c>
      <c r="HKO327" s="7" t="s">
        <v>724</v>
      </c>
      <c r="HKP327" s="7" t="s">
        <v>724</v>
      </c>
      <c r="HKQ327" s="7" t="s">
        <v>724</v>
      </c>
      <c r="HKR327" s="7" t="s">
        <v>724</v>
      </c>
      <c r="HKS327" s="7" t="s">
        <v>724</v>
      </c>
      <c r="HKT327" s="7" t="s">
        <v>724</v>
      </c>
      <c r="HKU327" s="7" t="s">
        <v>724</v>
      </c>
      <c r="HKV327" s="7" t="s">
        <v>724</v>
      </c>
      <c r="HKW327" s="7" t="s">
        <v>724</v>
      </c>
      <c r="HKX327" s="7" t="s">
        <v>724</v>
      </c>
      <c r="HKY327" s="7" t="s">
        <v>724</v>
      </c>
      <c r="HKZ327" s="7" t="s">
        <v>724</v>
      </c>
      <c r="HLA327" s="7" t="s">
        <v>724</v>
      </c>
      <c r="HLB327" s="7" t="s">
        <v>724</v>
      </c>
      <c r="HLC327" s="7" t="s">
        <v>724</v>
      </c>
      <c r="HLD327" s="7" t="s">
        <v>724</v>
      </c>
      <c r="HLE327" s="7" t="s">
        <v>724</v>
      </c>
      <c r="HLF327" s="7" t="s">
        <v>724</v>
      </c>
      <c r="HLG327" s="7" t="s">
        <v>724</v>
      </c>
      <c r="HLH327" s="7" t="s">
        <v>724</v>
      </c>
      <c r="HLI327" s="7" t="s">
        <v>724</v>
      </c>
      <c r="HLJ327" s="7" t="s">
        <v>724</v>
      </c>
      <c r="HLK327" s="7" t="s">
        <v>724</v>
      </c>
      <c r="HLL327" s="7" t="s">
        <v>724</v>
      </c>
      <c r="HLM327" s="7" t="s">
        <v>724</v>
      </c>
      <c r="HLN327" s="7" t="s">
        <v>724</v>
      </c>
      <c r="HLO327" s="7" t="s">
        <v>724</v>
      </c>
      <c r="HLP327" s="7" t="s">
        <v>724</v>
      </c>
      <c r="HLQ327" s="7" t="s">
        <v>724</v>
      </c>
      <c r="HLR327" s="7" t="s">
        <v>724</v>
      </c>
      <c r="HLS327" s="7" t="s">
        <v>724</v>
      </c>
      <c r="HLT327" s="7" t="s">
        <v>724</v>
      </c>
      <c r="HLU327" s="7" t="s">
        <v>724</v>
      </c>
      <c r="HLV327" s="7" t="s">
        <v>724</v>
      </c>
      <c r="HLW327" s="7" t="s">
        <v>724</v>
      </c>
      <c r="HLX327" s="7" t="s">
        <v>724</v>
      </c>
      <c r="HLY327" s="7" t="s">
        <v>724</v>
      </c>
      <c r="HLZ327" s="7" t="s">
        <v>724</v>
      </c>
      <c r="HMA327" s="7" t="s">
        <v>724</v>
      </c>
      <c r="HMB327" s="7" t="s">
        <v>724</v>
      </c>
      <c r="HMC327" s="7" t="s">
        <v>724</v>
      </c>
      <c r="HMD327" s="7" t="s">
        <v>724</v>
      </c>
      <c r="HME327" s="7" t="s">
        <v>724</v>
      </c>
      <c r="HMF327" s="7" t="s">
        <v>724</v>
      </c>
      <c r="HMG327" s="7" t="s">
        <v>724</v>
      </c>
      <c r="HMH327" s="7" t="s">
        <v>724</v>
      </c>
      <c r="HMI327" s="7" t="s">
        <v>724</v>
      </c>
      <c r="HMJ327" s="7" t="s">
        <v>724</v>
      </c>
      <c r="HMK327" s="7" t="s">
        <v>724</v>
      </c>
      <c r="HML327" s="7" t="s">
        <v>724</v>
      </c>
      <c r="HMM327" s="7" t="s">
        <v>724</v>
      </c>
      <c r="HMN327" s="7" t="s">
        <v>724</v>
      </c>
      <c r="HMO327" s="7" t="s">
        <v>724</v>
      </c>
      <c r="HMP327" s="7" t="s">
        <v>724</v>
      </c>
      <c r="HMQ327" s="7" t="s">
        <v>724</v>
      </c>
      <c r="HMR327" s="7" t="s">
        <v>724</v>
      </c>
      <c r="HMS327" s="7" t="s">
        <v>724</v>
      </c>
      <c r="HMT327" s="7" t="s">
        <v>724</v>
      </c>
      <c r="HMU327" s="7" t="s">
        <v>724</v>
      </c>
      <c r="HMV327" s="7" t="s">
        <v>724</v>
      </c>
      <c r="HMW327" s="7" t="s">
        <v>724</v>
      </c>
      <c r="HMX327" s="7" t="s">
        <v>724</v>
      </c>
      <c r="HMY327" s="7" t="s">
        <v>724</v>
      </c>
      <c r="HMZ327" s="7" t="s">
        <v>724</v>
      </c>
      <c r="HNA327" s="7" t="s">
        <v>724</v>
      </c>
      <c r="HNB327" s="7" t="s">
        <v>724</v>
      </c>
      <c r="HNC327" s="7" t="s">
        <v>724</v>
      </c>
      <c r="HND327" s="7" t="s">
        <v>724</v>
      </c>
      <c r="HNE327" s="7" t="s">
        <v>724</v>
      </c>
      <c r="HNF327" s="7" t="s">
        <v>724</v>
      </c>
      <c r="HNG327" s="7" t="s">
        <v>724</v>
      </c>
      <c r="HNH327" s="7" t="s">
        <v>724</v>
      </c>
      <c r="HNI327" s="7" t="s">
        <v>724</v>
      </c>
      <c r="HNJ327" s="7" t="s">
        <v>724</v>
      </c>
      <c r="HNK327" s="7" t="s">
        <v>724</v>
      </c>
      <c r="HNL327" s="7" t="s">
        <v>724</v>
      </c>
      <c r="HNM327" s="7" t="s">
        <v>724</v>
      </c>
      <c r="HNN327" s="7" t="s">
        <v>724</v>
      </c>
      <c r="HNO327" s="7" t="s">
        <v>724</v>
      </c>
      <c r="HNP327" s="7" t="s">
        <v>724</v>
      </c>
      <c r="HNQ327" s="7" t="s">
        <v>724</v>
      </c>
      <c r="HNR327" s="7" t="s">
        <v>724</v>
      </c>
      <c r="HNS327" s="7" t="s">
        <v>724</v>
      </c>
      <c r="HNT327" s="7" t="s">
        <v>724</v>
      </c>
      <c r="HNU327" s="7" t="s">
        <v>724</v>
      </c>
      <c r="HNV327" s="7" t="s">
        <v>724</v>
      </c>
      <c r="HNW327" s="7" t="s">
        <v>724</v>
      </c>
      <c r="HNX327" s="7" t="s">
        <v>724</v>
      </c>
      <c r="HNY327" s="7" t="s">
        <v>724</v>
      </c>
      <c r="HNZ327" s="7" t="s">
        <v>724</v>
      </c>
      <c r="HOA327" s="7" t="s">
        <v>724</v>
      </c>
      <c r="HOB327" s="7" t="s">
        <v>724</v>
      </c>
      <c r="HOC327" s="7" t="s">
        <v>724</v>
      </c>
      <c r="HOD327" s="7" t="s">
        <v>724</v>
      </c>
      <c r="HOE327" s="7" t="s">
        <v>724</v>
      </c>
      <c r="HOF327" s="7" t="s">
        <v>724</v>
      </c>
      <c r="HOG327" s="7" t="s">
        <v>724</v>
      </c>
      <c r="HOH327" s="7" t="s">
        <v>724</v>
      </c>
      <c r="HOI327" s="7" t="s">
        <v>724</v>
      </c>
      <c r="HOJ327" s="7" t="s">
        <v>724</v>
      </c>
      <c r="HOK327" s="7" t="s">
        <v>724</v>
      </c>
      <c r="HOL327" s="7" t="s">
        <v>724</v>
      </c>
      <c r="HOM327" s="7" t="s">
        <v>724</v>
      </c>
      <c r="HON327" s="7" t="s">
        <v>724</v>
      </c>
      <c r="HOO327" s="7" t="s">
        <v>724</v>
      </c>
      <c r="HOP327" s="7" t="s">
        <v>724</v>
      </c>
      <c r="HOQ327" s="7" t="s">
        <v>724</v>
      </c>
      <c r="HOR327" s="7" t="s">
        <v>724</v>
      </c>
      <c r="HOS327" s="7" t="s">
        <v>724</v>
      </c>
      <c r="HOT327" s="7" t="s">
        <v>724</v>
      </c>
      <c r="HOU327" s="7" t="s">
        <v>724</v>
      </c>
      <c r="HOV327" s="7" t="s">
        <v>724</v>
      </c>
      <c r="HOW327" s="7" t="s">
        <v>724</v>
      </c>
      <c r="HOX327" s="7" t="s">
        <v>724</v>
      </c>
      <c r="HOY327" s="7" t="s">
        <v>724</v>
      </c>
      <c r="HOZ327" s="7" t="s">
        <v>724</v>
      </c>
      <c r="HPA327" s="7" t="s">
        <v>724</v>
      </c>
      <c r="HPB327" s="7" t="s">
        <v>724</v>
      </c>
      <c r="HPC327" s="7" t="s">
        <v>724</v>
      </c>
      <c r="HPD327" s="7" t="s">
        <v>724</v>
      </c>
      <c r="HPE327" s="7" t="s">
        <v>724</v>
      </c>
      <c r="HPF327" s="7" t="s">
        <v>724</v>
      </c>
      <c r="HPG327" s="7" t="s">
        <v>724</v>
      </c>
      <c r="HPH327" s="7" t="s">
        <v>724</v>
      </c>
      <c r="HPI327" s="7" t="s">
        <v>724</v>
      </c>
      <c r="HPJ327" s="7" t="s">
        <v>724</v>
      </c>
      <c r="HPK327" s="7" t="s">
        <v>724</v>
      </c>
      <c r="HPL327" s="7" t="s">
        <v>724</v>
      </c>
      <c r="HPM327" s="7" t="s">
        <v>724</v>
      </c>
      <c r="HPN327" s="7" t="s">
        <v>724</v>
      </c>
      <c r="HPO327" s="7" t="s">
        <v>724</v>
      </c>
      <c r="HPP327" s="7" t="s">
        <v>724</v>
      </c>
      <c r="HPQ327" s="7" t="s">
        <v>724</v>
      </c>
      <c r="HPR327" s="7" t="s">
        <v>724</v>
      </c>
      <c r="HPS327" s="7" t="s">
        <v>724</v>
      </c>
      <c r="HPT327" s="7" t="s">
        <v>724</v>
      </c>
      <c r="HPU327" s="7" t="s">
        <v>724</v>
      </c>
      <c r="HPV327" s="7" t="s">
        <v>724</v>
      </c>
      <c r="HPW327" s="7" t="s">
        <v>724</v>
      </c>
      <c r="HPX327" s="7" t="s">
        <v>724</v>
      </c>
      <c r="HPY327" s="7" t="s">
        <v>724</v>
      </c>
      <c r="HPZ327" s="7" t="s">
        <v>724</v>
      </c>
      <c r="HQA327" s="7" t="s">
        <v>724</v>
      </c>
      <c r="HQB327" s="7" t="s">
        <v>724</v>
      </c>
      <c r="HQC327" s="7" t="s">
        <v>724</v>
      </c>
      <c r="HQD327" s="7" t="s">
        <v>724</v>
      </c>
      <c r="HQE327" s="7" t="s">
        <v>724</v>
      </c>
      <c r="HQF327" s="7" t="s">
        <v>724</v>
      </c>
      <c r="HQG327" s="7" t="s">
        <v>724</v>
      </c>
      <c r="HQH327" s="7" t="s">
        <v>724</v>
      </c>
      <c r="HQI327" s="7" t="s">
        <v>724</v>
      </c>
      <c r="HQJ327" s="7" t="s">
        <v>724</v>
      </c>
      <c r="HQK327" s="7" t="s">
        <v>724</v>
      </c>
      <c r="HQL327" s="7" t="s">
        <v>724</v>
      </c>
      <c r="HQM327" s="7" t="s">
        <v>724</v>
      </c>
      <c r="HQN327" s="7" t="s">
        <v>724</v>
      </c>
      <c r="HQO327" s="7" t="s">
        <v>724</v>
      </c>
      <c r="HQP327" s="7" t="s">
        <v>724</v>
      </c>
      <c r="HQQ327" s="7" t="s">
        <v>724</v>
      </c>
      <c r="HQR327" s="7" t="s">
        <v>724</v>
      </c>
      <c r="HQS327" s="7" t="s">
        <v>724</v>
      </c>
      <c r="HQT327" s="7" t="s">
        <v>724</v>
      </c>
      <c r="HQU327" s="7" t="s">
        <v>724</v>
      </c>
      <c r="HQV327" s="7" t="s">
        <v>724</v>
      </c>
      <c r="HQW327" s="7" t="s">
        <v>724</v>
      </c>
      <c r="HQX327" s="7" t="s">
        <v>724</v>
      </c>
      <c r="HQY327" s="7" t="s">
        <v>724</v>
      </c>
      <c r="HQZ327" s="7" t="s">
        <v>724</v>
      </c>
      <c r="HRA327" s="7" t="s">
        <v>724</v>
      </c>
      <c r="HRB327" s="7" t="s">
        <v>724</v>
      </c>
      <c r="HRC327" s="7" t="s">
        <v>724</v>
      </c>
      <c r="HRD327" s="7" t="s">
        <v>724</v>
      </c>
      <c r="HRE327" s="7" t="s">
        <v>724</v>
      </c>
      <c r="HRF327" s="7" t="s">
        <v>724</v>
      </c>
      <c r="HRG327" s="7" t="s">
        <v>724</v>
      </c>
      <c r="HRH327" s="7" t="s">
        <v>724</v>
      </c>
      <c r="HRI327" s="7" t="s">
        <v>724</v>
      </c>
      <c r="HRJ327" s="7" t="s">
        <v>724</v>
      </c>
      <c r="HRK327" s="7" t="s">
        <v>724</v>
      </c>
      <c r="HRL327" s="7" t="s">
        <v>724</v>
      </c>
      <c r="HRM327" s="7" t="s">
        <v>724</v>
      </c>
      <c r="HRN327" s="7" t="s">
        <v>724</v>
      </c>
      <c r="HRO327" s="7" t="s">
        <v>724</v>
      </c>
      <c r="HRP327" s="7" t="s">
        <v>724</v>
      </c>
      <c r="HRQ327" s="7" t="s">
        <v>724</v>
      </c>
      <c r="HRR327" s="7" t="s">
        <v>724</v>
      </c>
      <c r="HRS327" s="7" t="s">
        <v>724</v>
      </c>
      <c r="HRT327" s="7" t="s">
        <v>724</v>
      </c>
      <c r="HRU327" s="7" t="s">
        <v>724</v>
      </c>
      <c r="HRV327" s="7" t="s">
        <v>724</v>
      </c>
      <c r="HRW327" s="7" t="s">
        <v>724</v>
      </c>
      <c r="HRX327" s="7" t="s">
        <v>724</v>
      </c>
      <c r="HRY327" s="7" t="s">
        <v>724</v>
      </c>
      <c r="HRZ327" s="7" t="s">
        <v>724</v>
      </c>
      <c r="HSA327" s="7" t="s">
        <v>724</v>
      </c>
      <c r="HSB327" s="7" t="s">
        <v>724</v>
      </c>
      <c r="HSC327" s="7" t="s">
        <v>724</v>
      </c>
      <c r="HSD327" s="7" t="s">
        <v>724</v>
      </c>
      <c r="HSE327" s="7" t="s">
        <v>724</v>
      </c>
      <c r="HSF327" s="7" t="s">
        <v>724</v>
      </c>
      <c r="HSG327" s="7" t="s">
        <v>724</v>
      </c>
      <c r="HSH327" s="7" t="s">
        <v>724</v>
      </c>
      <c r="HSI327" s="7" t="s">
        <v>724</v>
      </c>
      <c r="HSJ327" s="7" t="s">
        <v>724</v>
      </c>
      <c r="HSK327" s="7" t="s">
        <v>724</v>
      </c>
      <c r="HSL327" s="7" t="s">
        <v>724</v>
      </c>
      <c r="HSM327" s="7" t="s">
        <v>724</v>
      </c>
      <c r="HSN327" s="7" t="s">
        <v>724</v>
      </c>
      <c r="HSO327" s="7" t="s">
        <v>724</v>
      </c>
      <c r="HSP327" s="7" t="s">
        <v>724</v>
      </c>
      <c r="HSQ327" s="7" t="s">
        <v>724</v>
      </c>
      <c r="HSR327" s="7" t="s">
        <v>724</v>
      </c>
      <c r="HSS327" s="7" t="s">
        <v>724</v>
      </c>
      <c r="HST327" s="7" t="s">
        <v>724</v>
      </c>
      <c r="HSU327" s="7" t="s">
        <v>724</v>
      </c>
      <c r="HSV327" s="7" t="s">
        <v>724</v>
      </c>
      <c r="HSW327" s="7" t="s">
        <v>724</v>
      </c>
      <c r="HSX327" s="7" t="s">
        <v>724</v>
      </c>
      <c r="HSY327" s="7" t="s">
        <v>724</v>
      </c>
      <c r="HSZ327" s="7" t="s">
        <v>724</v>
      </c>
      <c r="HTA327" s="7" t="s">
        <v>724</v>
      </c>
      <c r="HTB327" s="7" t="s">
        <v>724</v>
      </c>
      <c r="HTC327" s="7" t="s">
        <v>724</v>
      </c>
      <c r="HTD327" s="7" t="s">
        <v>724</v>
      </c>
      <c r="HTE327" s="7" t="s">
        <v>724</v>
      </c>
      <c r="HTF327" s="7" t="s">
        <v>724</v>
      </c>
      <c r="HTG327" s="7" t="s">
        <v>724</v>
      </c>
      <c r="HTH327" s="7" t="s">
        <v>724</v>
      </c>
      <c r="HTI327" s="7" t="s">
        <v>724</v>
      </c>
      <c r="HTJ327" s="7" t="s">
        <v>724</v>
      </c>
      <c r="HTK327" s="7" t="s">
        <v>724</v>
      </c>
      <c r="HTL327" s="7" t="s">
        <v>724</v>
      </c>
      <c r="HTM327" s="7" t="s">
        <v>724</v>
      </c>
      <c r="HTN327" s="7" t="s">
        <v>724</v>
      </c>
      <c r="HTO327" s="7" t="s">
        <v>724</v>
      </c>
      <c r="HTP327" s="7" t="s">
        <v>724</v>
      </c>
      <c r="HTQ327" s="7" t="s">
        <v>724</v>
      </c>
      <c r="HTR327" s="7" t="s">
        <v>724</v>
      </c>
      <c r="HTS327" s="7" t="s">
        <v>724</v>
      </c>
      <c r="HTT327" s="7" t="s">
        <v>724</v>
      </c>
      <c r="HTU327" s="7" t="s">
        <v>724</v>
      </c>
      <c r="HTV327" s="7" t="s">
        <v>724</v>
      </c>
      <c r="HTW327" s="7" t="s">
        <v>724</v>
      </c>
      <c r="HTX327" s="7" t="s">
        <v>724</v>
      </c>
      <c r="HTY327" s="7" t="s">
        <v>724</v>
      </c>
      <c r="HTZ327" s="7" t="s">
        <v>724</v>
      </c>
      <c r="HUA327" s="7" t="s">
        <v>724</v>
      </c>
      <c r="HUB327" s="7" t="s">
        <v>724</v>
      </c>
      <c r="HUC327" s="7" t="s">
        <v>724</v>
      </c>
      <c r="HUD327" s="7" t="s">
        <v>724</v>
      </c>
      <c r="HUE327" s="7" t="s">
        <v>724</v>
      </c>
      <c r="HUF327" s="7" t="s">
        <v>724</v>
      </c>
      <c r="HUG327" s="7" t="s">
        <v>724</v>
      </c>
      <c r="HUH327" s="7" t="s">
        <v>724</v>
      </c>
      <c r="HUI327" s="7" t="s">
        <v>724</v>
      </c>
      <c r="HUJ327" s="7" t="s">
        <v>724</v>
      </c>
      <c r="HUK327" s="7" t="s">
        <v>724</v>
      </c>
      <c r="HUL327" s="7" t="s">
        <v>724</v>
      </c>
      <c r="HUM327" s="7" t="s">
        <v>724</v>
      </c>
      <c r="HUN327" s="7" t="s">
        <v>724</v>
      </c>
      <c r="HUO327" s="7" t="s">
        <v>724</v>
      </c>
      <c r="HUP327" s="7" t="s">
        <v>724</v>
      </c>
      <c r="HUQ327" s="7" t="s">
        <v>724</v>
      </c>
      <c r="HUR327" s="7" t="s">
        <v>724</v>
      </c>
      <c r="HUS327" s="7" t="s">
        <v>724</v>
      </c>
      <c r="HUT327" s="7" t="s">
        <v>724</v>
      </c>
      <c r="HUU327" s="7" t="s">
        <v>724</v>
      </c>
      <c r="HUV327" s="7" t="s">
        <v>724</v>
      </c>
      <c r="HUW327" s="7" t="s">
        <v>724</v>
      </c>
      <c r="HUX327" s="7" t="s">
        <v>724</v>
      </c>
      <c r="HUY327" s="7" t="s">
        <v>724</v>
      </c>
      <c r="HUZ327" s="7" t="s">
        <v>724</v>
      </c>
      <c r="HVA327" s="7" t="s">
        <v>724</v>
      </c>
      <c r="HVB327" s="7" t="s">
        <v>724</v>
      </c>
      <c r="HVC327" s="7" t="s">
        <v>724</v>
      </c>
      <c r="HVD327" s="7" t="s">
        <v>724</v>
      </c>
      <c r="HVE327" s="7" t="s">
        <v>724</v>
      </c>
      <c r="HVF327" s="7" t="s">
        <v>724</v>
      </c>
      <c r="HVG327" s="7" t="s">
        <v>724</v>
      </c>
      <c r="HVH327" s="7" t="s">
        <v>724</v>
      </c>
      <c r="HVI327" s="7" t="s">
        <v>724</v>
      </c>
      <c r="HVJ327" s="7" t="s">
        <v>724</v>
      </c>
      <c r="HVK327" s="7" t="s">
        <v>724</v>
      </c>
      <c r="HVL327" s="7" t="s">
        <v>724</v>
      </c>
      <c r="HVM327" s="7" t="s">
        <v>724</v>
      </c>
      <c r="HVN327" s="7" t="s">
        <v>724</v>
      </c>
      <c r="HVO327" s="7" t="s">
        <v>724</v>
      </c>
      <c r="HVP327" s="7" t="s">
        <v>724</v>
      </c>
      <c r="HVQ327" s="7" t="s">
        <v>724</v>
      </c>
      <c r="HVR327" s="7" t="s">
        <v>724</v>
      </c>
      <c r="HVS327" s="7" t="s">
        <v>724</v>
      </c>
      <c r="HVT327" s="7" t="s">
        <v>724</v>
      </c>
      <c r="HVU327" s="7" t="s">
        <v>724</v>
      </c>
      <c r="HVV327" s="7" t="s">
        <v>724</v>
      </c>
      <c r="HVW327" s="7" t="s">
        <v>724</v>
      </c>
      <c r="HVX327" s="7" t="s">
        <v>724</v>
      </c>
      <c r="HVY327" s="7" t="s">
        <v>724</v>
      </c>
      <c r="HVZ327" s="7" t="s">
        <v>724</v>
      </c>
      <c r="HWA327" s="7" t="s">
        <v>724</v>
      </c>
      <c r="HWB327" s="7" t="s">
        <v>724</v>
      </c>
      <c r="HWC327" s="7" t="s">
        <v>724</v>
      </c>
      <c r="HWD327" s="7" t="s">
        <v>724</v>
      </c>
      <c r="HWE327" s="7" t="s">
        <v>724</v>
      </c>
      <c r="HWF327" s="7" t="s">
        <v>724</v>
      </c>
      <c r="HWG327" s="7" t="s">
        <v>724</v>
      </c>
      <c r="HWH327" s="7" t="s">
        <v>724</v>
      </c>
      <c r="HWI327" s="7" t="s">
        <v>724</v>
      </c>
      <c r="HWJ327" s="7" t="s">
        <v>724</v>
      </c>
      <c r="HWK327" s="7" t="s">
        <v>724</v>
      </c>
      <c r="HWL327" s="7" t="s">
        <v>724</v>
      </c>
      <c r="HWM327" s="7" t="s">
        <v>724</v>
      </c>
      <c r="HWN327" s="7" t="s">
        <v>724</v>
      </c>
      <c r="HWO327" s="7" t="s">
        <v>724</v>
      </c>
      <c r="HWP327" s="7" t="s">
        <v>724</v>
      </c>
      <c r="HWQ327" s="7" t="s">
        <v>724</v>
      </c>
      <c r="HWR327" s="7" t="s">
        <v>724</v>
      </c>
      <c r="HWS327" s="7" t="s">
        <v>724</v>
      </c>
      <c r="HWT327" s="7" t="s">
        <v>724</v>
      </c>
      <c r="HWU327" s="7" t="s">
        <v>724</v>
      </c>
      <c r="HWV327" s="7" t="s">
        <v>724</v>
      </c>
      <c r="HWW327" s="7" t="s">
        <v>724</v>
      </c>
      <c r="HWX327" s="7" t="s">
        <v>724</v>
      </c>
      <c r="HWY327" s="7" t="s">
        <v>724</v>
      </c>
      <c r="HWZ327" s="7" t="s">
        <v>724</v>
      </c>
      <c r="HXA327" s="7" t="s">
        <v>724</v>
      </c>
      <c r="HXB327" s="7" t="s">
        <v>724</v>
      </c>
      <c r="HXC327" s="7" t="s">
        <v>724</v>
      </c>
      <c r="HXD327" s="7" t="s">
        <v>724</v>
      </c>
      <c r="HXE327" s="7" t="s">
        <v>724</v>
      </c>
      <c r="HXF327" s="7" t="s">
        <v>724</v>
      </c>
      <c r="HXG327" s="7" t="s">
        <v>724</v>
      </c>
      <c r="HXH327" s="7" t="s">
        <v>724</v>
      </c>
      <c r="HXI327" s="7" t="s">
        <v>724</v>
      </c>
      <c r="HXJ327" s="7" t="s">
        <v>724</v>
      </c>
      <c r="HXK327" s="7" t="s">
        <v>724</v>
      </c>
      <c r="HXL327" s="7" t="s">
        <v>724</v>
      </c>
      <c r="HXM327" s="7" t="s">
        <v>724</v>
      </c>
      <c r="HXN327" s="7" t="s">
        <v>724</v>
      </c>
      <c r="HXO327" s="7" t="s">
        <v>724</v>
      </c>
      <c r="HXP327" s="7" t="s">
        <v>724</v>
      </c>
      <c r="HXQ327" s="7" t="s">
        <v>724</v>
      </c>
      <c r="HXR327" s="7" t="s">
        <v>724</v>
      </c>
      <c r="HXS327" s="7" t="s">
        <v>724</v>
      </c>
      <c r="HXT327" s="7" t="s">
        <v>724</v>
      </c>
      <c r="HXU327" s="7" t="s">
        <v>724</v>
      </c>
      <c r="HXV327" s="7" t="s">
        <v>724</v>
      </c>
      <c r="HXW327" s="7" t="s">
        <v>724</v>
      </c>
      <c r="HXX327" s="7" t="s">
        <v>724</v>
      </c>
      <c r="HXY327" s="7" t="s">
        <v>724</v>
      </c>
      <c r="HXZ327" s="7" t="s">
        <v>724</v>
      </c>
      <c r="HYA327" s="7" t="s">
        <v>724</v>
      </c>
      <c r="HYB327" s="7" t="s">
        <v>724</v>
      </c>
      <c r="HYC327" s="7" t="s">
        <v>724</v>
      </c>
      <c r="HYD327" s="7" t="s">
        <v>724</v>
      </c>
      <c r="HYE327" s="7" t="s">
        <v>724</v>
      </c>
      <c r="HYF327" s="7" t="s">
        <v>724</v>
      </c>
      <c r="HYG327" s="7" t="s">
        <v>724</v>
      </c>
      <c r="HYH327" s="7" t="s">
        <v>724</v>
      </c>
      <c r="HYI327" s="7" t="s">
        <v>724</v>
      </c>
      <c r="HYJ327" s="7" t="s">
        <v>724</v>
      </c>
      <c r="HYK327" s="7" t="s">
        <v>724</v>
      </c>
      <c r="HYL327" s="7" t="s">
        <v>724</v>
      </c>
      <c r="HYM327" s="7" t="s">
        <v>724</v>
      </c>
      <c r="HYN327" s="7" t="s">
        <v>724</v>
      </c>
      <c r="HYO327" s="7" t="s">
        <v>724</v>
      </c>
      <c r="HYP327" s="7" t="s">
        <v>724</v>
      </c>
      <c r="HYQ327" s="7" t="s">
        <v>724</v>
      </c>
      <c r="HYR327" s="7" t="s">
        <v>724</v>
      </c>
      <c r="HYS327" s="7" t="s">
        <v>724</v>
      </c>
      <c r="HYT327" s="7" t="s">
        <v>724</v>
      </c>
      <c r="HYU327" s="7" t="s">
        <v>724</v>
      </c>
      <c r="HYV327" s="7" t="s">
        <v>724</v>
      </c>
      <c r="HYW327" s="7" t="s">
        <v>724</v>
      </c>
      <c r="HYX327" s="7" t="s">
        <v>724</v>
      </c>
      <c r="HYY327" s="7" t="s">
        <v>724</v>
      </c>
      <c r="HYZ327" s="7" t="s">
        <v>724</v>
      </c>
      <c r="HZA327" s="7" t="s">
        <v>724</v>
      </c>
      <c r="HZB327" s="7" t="s">
        <v>724</v>
      </c>
      <c r="HZC327" s="7" t="s">
        <v>724</v>
      </c>
      <c r="HZD327" s="7" t="s">
        <v>724</v>
      </c>
      <c r="HZE327" s="7" t="s">
        <v>724</v>
      </c>
      <c r="HZF327" s="7" t="s">
        <v>724</v>
      </c>
      <c r="HZG327" s="7" t="s">
        <v>724</v>
      </c>
      <c r="HZH327" s="7" t="s">
        <v>724</v>
      </c>
      <c r="HZI327" s="7" t="s">
        <v>724</v>
      </c>
      <c r="HZJ327" s="7" t="s">
        <v>724</v>
      </c>
      <c r="HZK327" s="7" t="s">
        <v>724</v>
      </c>
      <c r="HZL327" s="7" t="s">
        <v>724</v>
      </c>
      <c r="HZM327" s="7" t="s">
        <v>724</v>
      </c>
      <c r="HZN327" s="7" t="s">
        <v>724</v>
      </c>
      <c r="HZO327" s="7" t="s">
        <v>724</v>
      </c>
      <c r="HZP327" s="7" t="s">
        <v>724</v>
      </c>
      <c r="HZQ327" s="7" t="s">
        <v>724</v>
      </c>
      <c r="HZR327" s="7" t="s">
        <v>724</v>
      </c>
      <c r="HZS327" s="7" t="s">
        <v>724</v>
      </c>
      <c r="HZT327" s="7" t="s">
        <v>724</v>
      </c>
      <c r="HZU327" s="7" t="s">
        <v>724</v>
      </c>
      <c r="HZV327" s="7" t="s">
        <v>724</v>
      </c>
      <c r="HZW327" s="7" t="s">
        <v>724</v>
      </c>
      <c r="HZX327" s="7" t="s">
        <v>724</v>
      </c>
      <c r="HZY327" s="7" t="s">
        <v>724</v>
      </c>
      <c r="HZZ327" s="7" t="s">
        <v>724</v>
      </c>
      <c r="IAA327" s="7" t="s">
        <v>724</v>
      </c>
      <c r="IAB327" s="7" t="s">
        <v>724</v>
      </c>
      <c r="IAC327" s="7" t="s">
        <v>724</v>
      </c>
      <c r="IAD327" s="7" t="s">
        <v>724</v>
      </c>
      <c r="IAE327" s="7" t="s">
        <v>724</v>
      </c>
      <c r="IAF327" s="7" t="s">
        <v>724</v>
      </c>
      <c r="IAG327" s="7" t="s">
        <v>724</v>
      </c>
      <c r="IAH327" s="7" t="s">
        <v>724</v>
      </c>
      <c r="IAI327" s="7" t="s">
        <v>724</v>
      </c>
      <c r="IAJ327" s="7" t="s">
        <v>724</v>
      </c>
      <c r="IAK327" s="7" t="s">
        <v>724</v>
      </c>
      <c r="IAL327" s="7" t="s">
        <v>724</v>
      </c>
      <c r="IAM327" s="7" t="s">
        <v>724</v>
      </c>
      <c r="IAN327" s="7" t="s">
        <v>724</v>
      </c>
      <c r="IAO327" s="7" t="s">
        <v>724</v>
      </c>
      <c r="IAP327" s="7" t="s">
        <v>724</v>
      </c>
      <c r="IAQ327" s="7" t="s">
        <v>724</v>
      </c>
      <c r="IAR327" s="7" t="s">
        <v>724</v>
      </c>
      <c r="IAS327" s="7" t="s">
        <v>724</v>
      </c>
      <c r="IAT327" s="7" t="s">
        <v>724</v>
      </c>
      <c r="IAU327" s="7" t="s">
        <v>724</v>
      </c>
      <c r="IAV327" s="7" t="s">
        <v>724</v>
      </c>
      <c r="IAW327" s="7" t="s">
        <v>724</v>
      </c>
      <c r="IAX327" s="7" t="s">
        <v>724</v>
      </c>
      <c r="IAY327" s="7" t="s">
        <v>724</v>
      </c>
      <c r="IAZ327" s="7" t="s">
        <v>724</v>
      </c>
      <c r="IBA327" s="7" t="s">
        <v>724</v>
      </c>
      <c r="IBB327" s="7" t="s">
        <v>724</v>
      </c>
      <c r="IBC327" s="7" t="s">
        <v>724</v>
      </c>
      <c r="IBD327" s="7" t="s">
        <v>724</v>
      </c>
      <c r="IBE327" s="7" t="s">
        <v>724</v>
      </c>
      <c r="IBF327" s="7" t="s">
        <v>724</v>
      </c>
      <c r="IBG327" s="7" t="s">
        <v>724</v>
      </c>
      <c r="IBH327" s="7" t="s">
        <v>724</v>
      </c>
      <c r="IBI327" s="7" t="s">
        <v>724</v>
      </c>
      <c r="IBJ327" s="7" t="s">
        <v>724</v>
      </c>
      <c r="IBK327" s="7" t="s">
        <v>724</v>
      </c>
      <c r="IBL327" s="7" t="s">
        <v>724</v>
      </c>
      <c r="IBM327" s="7" t="s">
        <v>724</v>
      </c>
      <c r="IBN327" s="7" t="s">
        <v>724</v>
      </c>
      <c r="IBO327" s="7" t="s">
        <v>724</v>
      </c>
      <c r="IBP327" s="7" t="s">
        <v>724</v>
      </c>
      <c r="IBQ327" s="7" t="s">
        <v>724</v>
      </c>
      <c r="IBR327" s="7" t="s">
        <v>724</v>
      </c>
      <c r="IBS327" s="7" t="s">
        <v>724</v>
      </c>
      <c r="IBT327" s="7" t="s">
        <v>724</v>
      </c>
      <c r="IBU327" s="7" t="s">
        <v>724</v>
      </c>
      <c r="IBV327" s="7" t="s">
        <v>724</v>
      </c>
      <c r="IBW327" s="7" t="s">
        <v>724</v>
      </c>
      <c r="IBX327" s="7" t="s">
        <v>724</v>
      </c>
      <c r="IBY327" s="7" t="s">
        <v>724</v>
      </c>
      <c r="IBZ327" s="7" t="s">
        <v>724</v>
      </c>
      <c r="ICA327" s="7" t="s">
        <v>724</v>
      </c>
      <c r="ICB327" s="7" t="s">
        <v>724</v>
      </c>
      <c r="ICC327" s="7" t="s">
        <v>724</v>
      </c>
      <c r="ICD327" s="7" t="s">
        <v>724</v>
      </c>
      <c r="ICE327" s="7" t="s">
        <v>724</v>
      </c>
      <c r="ICF327" s="7" t="s">
        <v>724</v>
      </c>
      <c r="ICG327" s="7" t="s">
        <v>724</v>
      </c>
      <c r="ICH327" s="7" t="s">
        <v>724</v>
      </c>
      <c r="ICI327" s="7" t="s">
        <v>724</v>
      </c>
      <c r="ICJ327" s="7" t="s">
        <v>724</v>
      </c>
      <c r="ICK327" s="7" t="s">
        <v>724</v>
      </c>
      <c r="ICL327" s="7" t="s">
        <v>724</v>
      </c>
      <c r="ICM327" s="7" t="s">
        <v>724</v>
      </c>
      <c r="ICN327" s="7" t="s">
        <v>724</v>
      </c>
      <c r="ICO327" s="7" t="s">
        <v>724</v>
      </c>
      <c r="ICP327" s="7" t="s">
        <v>724</v>
      </c>
      <c r="ICQ327" s="7" t="s">
        <v>724</v>
      </c>
      <c r="ICR327" s="7" t="s">
        <v>724</v>
      </c>
      <c r="ICS327" s="7" t="s">
        <v>724</v>
      </c>
      <c r="ICT327" s="7" t="s">
        <v>724</v>
      </c>
      <c r="ICU327" s="7" t="s">
        <v>724</v>
      </c>
      <c r="ICV327" s="7" t="s">
        <v>724</v>
      </c>
      <c r="ICW327" s="7" t="s">
        <v>724</v>
      </c>
      <c r="ICX327" s="7" t="s">
        <v>724</v>
      </c>
      <c r="ICY327" s="7" t="s">
        <v>724</v>
      </c>
      <c r="ICZ327" s="7" t="s">
        <v>724</v>
      </c>
      <c r="IDA327" s="7" t="s">
        <v>724</v>
      </c>
      <c r="IDB327" s="7" t="s">
        <v>724</v>
      </c>
      <c r="IDC327" s="7" t="s">
        <v>724</v>
      </c>
      <c r="IDD327" s="7" t="s">
        <v>724</v>
      </c>
      <c r="IDE327" s="7" t="s">
        <v>724</v>
      </c>
      <c r="IDF327" s="7" t="s">
        <v>724</v>
      </c>
      <c r="IDG327" s="7" t="s">
        <v>724</v>
      </c>
      <c r="IDH327" s="7" t="s">
        <v>724</v>
      </c>
      <c r="IDI327" s="7" t="s">
        <v>724</v>
      </c>
      <c r="IDJ327" s="7" t="s">
        <v>724</v>
      </c>
      <c r="IDK327" s="7" t="s">
        <v>724</v>
      </c>
      <c r="IDL327" s="7" t="s">
        <v>724</v>
      </c>
      <c r="IDM327" s="7" t="s">
        <v>724</v>
      </c>
      <c r="IDN327" s="7" t="s">
        <v>724</v>
      </c>
      <c r="IDO327" s="7" t="s">
        <v>724</v>
      </c>
      <c r="IDP327" s="7" t="s">
        <v>724</v>
      </c>
      <c r="IDQ327" s="7" t="s">
        <v>724</v>
      </c>
      <c r="IDR327" s="7" t="s">
        <v>724</v>
      </c>
      <c r="IDS327" s="7" t="s">
        <v>724</v>
      </c>
      <c r="IDT327" s="7" t="s">
        <v>724</v>
      </c>
      <c r="IDU327" s="7" t="s">
        <v>724</v>
      </c>
      <c r="IDV327" s="7" t="s">
        <v>724</v>
      </c>
      <c r="IDW327" s="7" t="s">
        <v>724</v>
      </c>
      <c r="IDX327" s="7" t="s">
        <v>724</v>
      </c>
      <c r="IDY327" s="7" t="s">
        <v>724</v>
      </c>
      <c r="IDZ327" s="7" t="s">
        <v>724</v>
      </c>
      <c r="IEA327" s="7" t="s">
        <v>724</v>
      </c>
      <c r="IEB327" s="7" t="s">
        <v>724</v>
      </c>
      <c r="IEC327" s="7" t="s">
        <v>724</v>
      </c>
      <c r="IED327" s="7" t="s">
        <v>724</v>
      </c>
      <c r="IEE327" s="7" t="s">
        <v>724</v>
      </c>
      <c r="IEF327" s="7" t="s">
        <v>724</v>
      </c>
      <c r="IEG327" s="7" t="s">
        <v>724</v>
      </c>
      <c r="IEH327" s="7" t="s">
        <v>724</v>
      </c>
      <c r="IEI327" s="7" t="s">
        <v>724</v>
      </c>
      <c r="IEJ327" s="7" t="s">
        <v>724</v>
      </c>
      <c r="IEK327" s="7" t="s">
        <v>724</v>
      </c>
      <c r="IEL327" s="7" t="s">
        <v>724</v>
      </c>
      <c r="IEM327" s="7" t="s">
        <v>724</v>
      </c>
      <c r="IEN327" s="7" t="s">
        <v>724</v>
      </c>
      <c r="IEO327" s="7" t="s">
        <v>724</v>
      </c>
      <c r="IEP327" s="7" t="s">
        <v>724</v>
      </c>
      <c r="IEQ327" s="7" t="s">
        <v>724</v>
      </c>
      <c r="IER327" s="7" t="s">
        <v>724</v>
      </c>
      <c r="IES327" s="7" t="s">
        <v>724</v>
      </c>
      <c r="IET327" s="7" t="s">
        <v>724</v>
      </c>
      <c r="IEU327" s="7" t="s">
        <v>724</v>
      </c>
      <c r="IEV327" s="7" t="s">
        <v>724</v>
      </c>
      <c r="IEW327" s="7" t="s">
        <v>724</v>
      </c>
      <c r="IEX327" s="7" t="s">
        <v>724</v>
      </c>
      <c r="IEY327" s="7" t="s">
        <v>724</v>
      </c>
      <c r="IEZ327" s="7" t="s">
        <v>724</v>
      </c>
      <c r="IFA327" s="7" t="s">
        <v>724</v>
      </c>
      <c r="IFB327" s="7" t="s">
        <v>724</v>
      </c>
      <c r="IFC327" s="7" t="s">
        <v>724</v>
      </c>
      <c r="IFD327" s="7" t="s">
        <v>724</v>
      </c>
      <c r="IFE327" s="7" t="s">
        <v>724</v>
      </c>
      <c r="IFF327" s="7" t="s">
        <v>724</v>
      </c>
      <c r="IFG327" s="7" t="s">
        <v>724</v>
      </c>
      <c r="IFH327" s="7" t="s">
        <v>724</v>
      </c>
      <c r="IFI327" s="7" t="s">
        <v>724</v>
      </c>
      <c r="IFJ327" s="7" t="s">
        <v>724</v>
      </c>
      <c r="IFK327" s="7" t="s">
        <v>724</v>
      </c>
      <c r="IFL327" s="7" t="s">
        <v>724</v>
      </c>
      <c r="IFM327" s="7" t="s">
        <v>724</v>
      </c>
      <c r="IFN327" s="7" t="s">
        <v>724</v>
      </c>
      <c r="IFO327" s="7" t="s">
        <v>724</v>
      </c>
      <c r="IFP327" s="7" t="s">
        <v>724</v>
      </c>
      <c r="IFQ327" s="7" t="s">
        <v>724</v>
      </c>
      <c r="IFR327" s="7" t="s">
        <v>724</v>
      </c>
      <c r="IFS327" s="7" t="s">
        <v>724</v>
      </c>
      <c r="IFT327" s="7" t="s">
        <v>724</v>
      </c>
      <c r="IFU327" s="7" t="s">
        <v>724</v>
      </c>
      <c r="IFV327" s="7" t="s">
        <v>724</v>
      </c>
      <c r="IFW327" s="7" t="s">
        <v>724</v>
      </c>
      <c r="IFX327" s="7" t="s">
        <v>724</v>
      </c>
      <c r="IFY327" s="7" t="s">
        <v>724</v>
      </c>
      <c r="IFZ327" s="7" t="s">
        <v>724</v>
      </c>
      <c r="IGA327" s="7" t="s">
        <v>724</v>
      </c>
      <c r="IGB327" s="7" t="s">
        <v>724</v>
      </c>
      <c r="IGC327" s="7" t="s">
        <v>724</v>
      </c>
      <c r="IGD327" s="7" t="s">
        <v>724</v>
      </c>
      <c r="IGE327" s="7" t="s">
        <v>724</v>
      </c>
      <c r="IGF327" s="7" t="s">
        <v>724</v>
      </c>
      <c r="IGG327" s="7" t="s">
        <v>724</v>
      </c>
      <c r="IGH327" s="7" t="s">
        <v>724</v>
      </c>
      <c r="IGI327" s="7" t="s">
        <v>724</v>
      </c>
      <c r="IGJ327" s="7" t="s">
        <v>724</v>
      </c>
      <c r="IGK327" s="7" t="s">
        <v>724</v>
      </c>
      <c r="IGL327" s="7" t="s">
        <v>724</v>
      </c>
      <c r="IGM327" s="7" t="s">
        <v>724</v>
      </c>
      <c r="IGN327" s="7" t="s">
        <v>724</v>
      </c>
      <c r="IGO327" s="7" t="s">
        <v>724</v>
      </c>
      <c r="IGP327" s="7" t="s">
        <v>724</v>
      </c>
      <c r="IGQ327" s="7" t="s">
        <v>724</v>
      </c>
      <c r="IGR327" s="7" t="s">
        <v>724</v>
      </c>
      <c r="IGS327" s="7" t="s">
        <v>724</v>
      </c>
      <c r="IGT327" s="7" t="s">
        <v>724</v>
      </c>
      <c r="IGU327" s="7" t="s">
        <v>724</v>
      </c>
      <c r="IGV327" s="7" t="s">
        <v>724</v>
      </c>
      <c r="IGW327" s="7" t="s">
        <v>724</v>
      </c>
      <c r="IGX327" s="7" t="s">
        <v>724</v>
      </c>
      <c r="IGY327" s="7" t="s">
        <v>724</v>
      </c>
      <c r="IGZ327" s="7" t="s">
        <v>724</v>
      </c>
      <c r="IHA327" s="7" t="s">
        <v>724</v>
      </c>
      <c r="IHB327" s="7" t="s">
        <v>724</v>
      </c>
      <c r="IHC327" s="7" t="s">
        <v>724</v>
      </c>
      <c r="IHD327" s="7" t="s">
        <v>724</v>
      </c>
      <c r="IHE327" s="7" t="s">
        <v>724</v>
      </c>
      <c r="IHF327" s="7" t="s">
        <v>724</v>
      </c>
      <c r="IHG327" s="7" t="s">
        <v>724</v>
      </c>
      <c r="IHH327" s="7" t="s">
        <v>724</v>
      </c>
      <c r="IHI327" s="7" t="s">
        <v>724</v>
      </c>
      <c r="IHJ327" s="7" t="s">
        <v>724</v>
      </c>
      <c r="IHK327" s="7" t="s">
        <v>724</v>
      </c>
      <c r="IHL327" s="7" t="s">
        <v>724</v>
      </c>
      <c r="IHM327" s="7" t="s">
        <v>724</v>
      </c>
      <c r="IHN327" s="7" t="s">
        <v>724</v>
      </c>
      <c r="IHO327" s="7" t="s">
        <v>724</v>
      </c>
      <c r="IHP327" s="7" t="s">
        <v>724</v>
      </c>
      <c r="IHQ327" s="7" t="s">
        <v>724</v>
      </c>
      <c r="IHR327" s="7" t="s">
        <v>724</v>
      </c>
      <c r="IHS327" s="7" t="s">
        <v>724</v>
      </c>
      <c r="IHT327" s="7" t="s">
        <v>724</v>
      </c>
      <c r="IHU327" s="7" t="s">
        <v>724</v>
      </c>
      <c r="IHV327" s="7" t="s">
        <v>724</v>
      </c>
      <c r="IHW327" s="7" t="s">
        <v>724</v>
      </c>
      <c r="IHX327" s="7" t="s">
        <v>724</v>
      </c>
      <c r="IHY327" s="7" t="s">
        <v>724</v>
      </c>
      <c r="IHZ327" s="7" t="s">
        <v>724</v>
      </c>
      <c r="IIA327" s="7" t="s">
        <v>724</v>
      </c>
      <c r="IIB327" s="7" t="s">
        <v>724</v>
      </c>
      <c r="IIC327" s="7" t="s">
        <v>724</v>
      </c>
      <c r="IID327" s="7" t="s">
        <v>724</v>
      </c>
      <c r="IIE327" s="7" t="s">
        <v>724</v>
      </c>
      <c r="IIF327" s="7" t="s">
        <v>724</v>
      </c>
      <c r="IIG327" s="7" t="s">
        <v>724</v>
      </c>
      <c r="IIH327" s="7" t="s">
        <v>724</v>
      </c>
      <c r="III327" s="7" t="s">
        <v>724</v>
      </c>
      <c r="IIJ327" s="7" t="s">
        <v>724</v>
      </c>
      <c r="IIK327" s="7" t="s">
        <v>724</v>
      </c>
      <c r="IIL327" s="7" t="s">
        <v>724</v>
      </c>
      <c r="IIM327" s="7" t="s">
        <v>724</v>
      </c>
      <c r="IIN327" s="7" t="s">
        <v>724</v>
      </c>
      <c r="IIO327" s="7" t="s">
        <v>724</v>
      </c>
      <c r="IIP327" s="7" t="s">
        <v>724</v>
      </c>
      <c r="IIQ327" s="7" t="s">
        <v>724</v>
      </c>
      <c r="IIR327" s="7" t="s">
        <v>724</v>
      </c>
      <c r="IIS327" s="7" t="s">
        <v>724</v>
      </c>
      <c r="IIT327" s="7" t="s">
        <v>724</v>
      </c>
      <c r="IIU327" s="7" t="s">
        <v>724</v>
      </c>
      <c r="IIV327" s="7" t="s">
        <v>724</v>
      </c>
      <c r="IIW327" s="7" t="s">
        <v>724</v>
      </c>
      <c r="IIX327" s="7" t="s">
        <v>724</v>
      </c>
      <c r="IIY327" s="7" t="s">
        <v>724</v>
      </c>
      <c r="IIZ327" s="7" t="s">
        <v>724</v>
      </c>
      <c r="IJA327" s="7" t="s">
        <v>724</v>
      </c>
      <c r="IJB327" s="7" t="s">
        <v>724</v>
      </c>
      <c r="IJC327" s="7" t="s">
        <v>724</v>
      </c>
      <c r="IJD327" s="7" t="s">
        <v>724</v>
      </c>
      <c r="IJE327" s="7" t="s">
        <v>724</v>
      </c>
      <c r="IJF327" s="7" t="s">
        <v>724</v>
      </c>
      <c r="IJG327" s="7" t="s">
        <v>724</v>
      </c>
      <c r="IJH327" s="7" t="s">
        <v>724</v>
      </c>
      <c r="IJI327" s="7" t="s">
        <v>724</v>
      </c>
      <c r="IJJ327" s="7" t="s">
        <v>724</v>
      </c>
      <c r="IJK327" s="7" t="s">
        <v>724</v>
      </c>
      <c r="IJL327" s="7" t="s">
        <v>724</v>
      </c>
      <c r="IJM327" s="7" t="s">
        <v>724</v>
      </c>
      <c r="IJN327" s="7" t="s">
        <v>724</v>
      </c>
      <c r="IJO327" s="7" t="s">
        <v>724</v>
      </c>
      <c r="IJP327" s="7" t="s">
        <v>724</v>
      </c>
      <c r="IJQ327" s="7" t="s">
        <v>724</v>
      </c>
      <c r="IJR327" s="7" t="s">
        <v>724</v>
      </c>
      <c r="IJS327" s="7" t="s">
        <v>724</v>
      </c>
      <c r="IJT327" s="7" t="s">
        <v>724</v>
      </c>
      <c r="IJU327" s="7" t="s">
        <v>724</v>
      </c>
      <c r="IJV327" s="7" t="s">
        <v>724</v>
      </c>
      <c r="IJW327" s="7" t="s">
        <v>724</v>
      </c>
      <c r="IJX327" s="7" t="s">
        <v>724</v>
      </c>
      <c r="IJY327" s="7" t="s">
        <v>724</v>
      </c>
      <c r="IJZ327" s="7" t="s">
        <v>724</v>
      </c>
      <c r="IKA327" s="7" t="s">
        <v>724</v>
      </c>
      <c r="IKB327" s="7" t="s">
        <v>724</v>
      </c>
      <c r="IKC327" s="7" t="s">
        <v>724</v>
      </c>
      <c r="IKD327" s="7" t="s">
        <v>724</v>
      </c>
      <c r="IKE327" s="7" t="s">
        <v>724</v>
      </c>
      <c r="IKF327" s="7" t="s">
        <v>724</v>
      </c>
      <c r="IKG327" s="7" t="s">
        <v>724</v>
      </c>
      <c r="IKH327" s="7" t="s">
        <v>724</v>
      </c>
      <c r="IKI327" s="7" t="s">
        <v>724</v>
      </c>
      <c r="IKJ327" s="7" t="s">
        <v>724</v>
      </c>
      <c r="IKK327" s="7" t="s">
        <v>724</v>
      </c>
      <c r="IKL327" s="7" t="s">
        <v>724</v>
      </c>
      <c r="IKM327" s="7" t="s">
        <v>724</v>
      </c>
      <c r="IKN327" s="7" t="s">
        <v>724</v>
      </c>
      <c r="IKO327" s="7" t="s">
        <v>724</v>
      </c>
      <c r="IKP327" s="7" t="s">
        <v>724</v>
      </c>
      <c r="IKQ327" s="7" t="s">
        <v>724</v>
      </c>
      <c r="IKR327" s="7" t="s">
        <v>724</v>
      </c>
      <c r="IKS327" s="7" t="s">
        <v>724</v>
      </c>
      <c r="IKT327" s="7" t="s">
        <v>724</v>
      </c>
      <c r="IKU327" s="7" t="s">
        <v>724</v>
      </c>
      <c r="IKV327" s="7" t="s">
        <v>724</v>
      </c>
      <c r="IKW327" s="7" t="s">
        <v>724</v>
      </c>
      <c r="IKX327" s="7" t="s">
        <v>724</v>
      </c>
      <c r="IKY327" s="7" t="s">
        <v>724</v>
      </c>
      <c r="IKZ327" s="7" t="s">
        <v>724</v>
      </c>
      <c r="ILA327" s="7" t="s">
        <v>724</v>
      </c>
      <c r="ILB327" s="7" t="s">
        <v>724</v>
      </c>
      <c r="ILC327" s="7" t="s">
        <v>724</v>
      </c>
      <c r="ILD327" s="7" t="s">
        <v>724</v>
      </c>
      <c r="ILE327" s="7" t="s">
        <v>724</v>
      </c>
      <c r="ILF327" s="7" t="s">
        <v>724</v>
      </c>
      <c r="ILG327" s="7" t="s">
        <v>724</v>
      </c>
      <c r="ILH327" s="7" t="s">
        <v>724</v>
      </c>
      <c r="ILI327" s="7" t="s">
        <v>724</v>
      </c>
      <c r="ILJ327" s="7" t="s">
        <v>724</v>
      </c>
      <c r="ILK327" s="7" t="s">
        <v>724</v>
      </c>
      <c r="ILL327" s="7" t="s">
        <v>724</v>
      </c>
      <c r="ILM327" s="7" t="s">
        <v>724</v>
      </c>
      <c r="ILN327" s="7" t="s">
        <v>724</v>
      </c>
      <c r="ILO327" s="7" t="s">
        <v>724</v>
      </c>
      <c r="ILP327" s="7" t="s">
        <v>724</v>
      </c>
      <c r="ILQ327" s="7" t="s">
        <v>724</v>
      </c>
      <c r="ILR327" s="7" t="s">
        <v>724</v>
      </c>
      <c r="ILS327" s="7" t="s">
        <v>724</v>
      </c>
      <c r="ILT327" s="7" t="s">
        <v>724</v>
      </c>
      <c r="ILU327" s="7" t="s">
        <v>724</v>
      </c>
      <c r="ILV327" s="7" t="s">
        <v>724</v>
      </c>
      <c r="ILW327" s="7" t="s">
        <v>724</v>
      </c>
      <c r="ILX327" s="7" t="s">
        <v>724</v>
      </c>
      <c r="ILY327" s="7" t="s">
        <v>724</v>
      </c>
      <c r="ILZ327" s="7" t="s">
        <v>724</v>
      </c>
      <c r="IMA327" s="7" t="s">
        <v>724</v>
      </c>
      <c r="IMB327" s="7" t="s">
        <v>724</v>
      </c>
      <c r="IMC327" s="7" t="s">
        <v>724</v>
      </c>
      <c r="IMD327" s="7" t="s">
        <v>724</v>
      </c>
      <c r="IME327" s="7" t="s">
        <v>724</v>
      </c>
      <c r="IMF327" s="7" t="s">
        <v>724</v>
      </c>
      <c r="IMG327" s="7" t="s">
        <v>724</v>
      </c>
      <c r="IMH327" s="7" t="s">
        <v>724</v>
      </c>
      <c r="IMI327" s="7" t="s">
        <v>724</v>
      </c>
      <c r="IMJ327" s="7" t="s">
        <v>724</v>
      </c>
      <c r="IMK327" s="7" t="s">
        <v>724</v>
      </c>
      <c r="IML327" s="7" t="s">
        <v>724</v>
      </c>
      <c r="IMM327" s="7" t="s">
        <v>724</v>
      </c>
      <c r="IMN327" s="7" t="s">
        <v>724</v>
      </c>
      <c r="IMO327" s="7" t="s">
        <v>724</v>
      </c>
      <c r="IMP327" s="7" t="s">
        <v>724</v>
      </c>
      <c r="IMQ327" s="7" t="s">
        <v>724</v>
      </c>
      <c r="IMR327" s="7" t="s">
        <v>724</v>
      </c>
      <c r="IMS327" s="7" t="s">
        <v>724</v>
      </c>
      <c r="IMT327" s="7" t="s">
        <v>724</v>
      </c>
      <c r="IMU327" s="7" t="s">
        <v>724</v>
      </c>
      <c r="IMV327" s="7" t="s">
        <v>724</v>
      </c>
      <c r="IMW327" s="7" t="s">
        <v>724</v>
      </c>
      <c r="IMX327" s="7" t="s">
        <v>724</v>
      </c>
      <c r="IMY327" s="7" t="s">
        <v>724</v>
      </c>
      <c r="IMZ327" s="7" t="s">
        <v>724</v>
      </c>
      <c r="INA327" s="7" t="s">
        <v>724</v>
      </c>
      <c r="INB327" s="7" t="s">
        <v>724</v>
      </c>
      <c r="INC327" s="7" t="s">
        <v>724</v>
      </c>
      <c r="IND327" s="7" t="s">
        <v>724</v>
      </c>
      <c r="INE327" s="7" t="s">
        <v>724</v>
      </c>
      <c r="INF327" s="7" t="s">
        <v>724</v>
      </c>
      <c r="ING327" s="7" t="s">
        <v>724</v>
      </c>
      <c r="INH327" s="7" t="s">
        <v>724</v>
      </c>
      <c r="INI327" s="7" t="s">
        <v>724</v>
      </c>
      <c r="INJ327" s="7" t="s">
        <v>724</v>
      </c>
      <c r="INK327" s="7" t="s">
        <v>724</v>
      </c>
      <c r="INL327" s="7" t="s">
        <v>724</v>
      </c>
      <c r="INM327" s="7" t="s">
        <v>724</v>
      </c>
      <c r="INN327" s="7" t="s">
        <v>724</v>
      </c>
      <c r="INO327" s="7" t="s">
        <v>724</v>
      </c>
      <c r="INP327" s="7" t="s">
        <v>724</v>
      </c>
      <c r="INQ327" s="7" t="s">
        <v>724</v>
      </c>
      <c r="INR327" s="7" t="s">
        <v>724</v>
      </c>
      <c r="INS327" s="7" t="s">
        <v>724</v>
      </c>
      <c r="INT327" s="7" t="s">
        <v>724</v>
      </c>
      <c r="INU327" s="7" t="s">
        <v>724</v>
      </c>
      <c r="INV327" s="7" t="s">
        <v>724</v>
      </c>
      <c r="INW327" s="7" t="s">
        <v>724</v>
      </c>
      <c r="INX327" s="7" t="s">
        <v>724</v>
      </c>
      <c r="INY327" s="7" t="s">
        <v>724</v>
      </c>
      <c r="INZ327" s="7" t="s">
        <v>724</v>
      </c>
      <c r="IOA327" s="7" t="s">
        <v>724</v>
      </c>
      <c r="IOB327" s="7" t="s">
        <v>724</v>
      </c>
      <c r="IOC327" s="7" t="s">
        <v>724</v>
      </c>
      <c r="IOD327" s="7" t="s">
        <v>724</v>
      </c>
      <c r="IOE327" s="7" t="s">
        <v>724</v>
      </c>
      <c r="IOF327" s="7" t="s">
        <v>724</v>
      </c>
      <c r="IOG327" s="7" t="s">
        <v>724</v>
      </c>
      <c r="IOH327" s="7" t="s">
        <v>724</v>
      </c>
      <c r="IOI327" s="7" t="s">
        <v>724</v>
      </c>
      <c r="IOJ327" s="7" t="s">
        <v>724</v>
      </c>
      <c r="IOK327" s="7" t="s">
        <v>724</v>
      </c>
      <c r="IOL327" s="7" t="s">
        <v>724</v>
      </c>
      <c r="IOM327" s="7" t="s">
        <v>724</v>
      </c>
      <c r="ION327" s="7" t="s">
        <v>724</v>
      </c>
      <c r="IOO327" s="7" t="s">
        <v>724</v>
      </c>
      <c r="IOP327" s="7" t="s">
        <v>724</v>
      </c>
      <c r="IOQ327" s="7" t="s">
        <v>724</v>
      </c>
      <c r="IOR327" s="7" t="s">
        <v>724</v>
      </c>
      <c r="IOS327" s="7" t="s">
        <v>724</v>
      </c>
      <c r="IOT327" s="7" t="s">
        <v>724</v>
      </c>
      <c r="IOU327" s="7" t="s">
        <v>724</v>
      </c>
      <c r="IOV327" s="7" t="s">
        <v>724</v>
      </c>
      <c r="IOW327" s="7" t="s">
        <v>724</v>
      </c>
      <c r="IOX327" s="7" t="s">
        <v>724</v>
      </c>
      <c r="IOY327" s="7" t="s">
        <v>724</v>
      </c>
      <c r="IOZ327" s="7" t="s">
        <v>724</v>
      </c>
      <c r="IPA327" s="7" t="s">
        <v>724</v>
      </c>
      <c r="IPB327" s="7" t="s">
        <v>724</v>
      </c>
      <c r="IPC327" s="7" t="s">
        <v>724</v>
      </c>
      <c r="IPD327" s="7" t="s">
        <v>724</v>
      </c>
      <c r="IPE327" s="7" t="s">
        <v>724</v>
      </c>
      <c r="IPF327" s="7" t="s">
        <v>724</v>
      </c>
      <c r="IPG327" s="7" t="s">
        <v>724</v>
      </c>
      <c r="IPH327" s="7" t="s">
        <v>724</v>
      </c>
      <c r="IPI327" s="7" t="s">
        <v>724</v>
      </c>
      <c r="IPJ327" s="7" t="s">
        <v>724</v>
      </c>
      <c r="IPK327" s="7" t="s">
        <v>724</v>
      </c>
      <c r="IPL327" s="7" t="s">
        <v>724</v>
      </c>
      <c r="IPM327" s="7" t="s">
        <v>724</v>
      </c>
      <c r="IPN327" s="7" t="s">
        <v>724</v>
      </c>
      <c r="IPO327" s="7" t="s">
        <v>724</v>
      </c>
      <c r="IPP327" s="7" t="s">
        <v>724</v>
      </c>
      <c r="IPQ327" s="7" t="s">
        <v>724</v>
      </c>
      <c r="IPR327" s="7" t="s">
        <v>724</v>
      </c>
      <c r="IPS327" s="7" t="s">
        <v>724</v>
      </c>
      <c r="IPT327" s="7" t="s">
        <v>724</v>
      </c>
      <c r="IPU327" s="7" t="s">
        <v>724</v>
      </c>
      <c r="IPV327" s="7" t="s">
        <v>724</v>
      </c>
      <c r="IPW327" s="7" t="s">
        <v>724</v>
      </c>
      <c r="IPX327" s="7" t="s">
        <v>724</v>
      </c>
      <c r="IPY327" s="7" t="s">
        <v>724</v>
      </c>
      <c r="IPZ327" s="7" t="s">
        <v>724</v>
      </c>
      <c r="IQA327" s="7" t="s">
        <v>724</v>
      </c>
      <c r="IQB327" s="7" t="s">
        <v>724</v>
      </c>
      <c r="IQC327" s="7" t="s">
        <v>724</v>
      </c>
      <c r="IQD327" s="7" t="s">
        <v>724</v>
      </c>
      <c r="IQE327" s="7" t="s">
        <v>724</v>
      </c>
      <c r="IQF327" s="7" t="s">
        <v>724</v>
      </c>
      <c r="IQG327" s="7" t="s">
        <v>724</v>
      </c>
      <c r="IQH327" s="7" t="s">
        <v>724</v>
      </c>
      <c r="IQI327" s="7" t="s">
        <v>724</v>
      </c>
      <c r="IQJ327" s="7" t="s">
        <v>724</v>
      </c>
      <c r="IQK327" s="7" t="s">
        <v>724</v>
      </c>
      <c r="IQL327" s="7" t="s">
        <v>724</v>
      </c>
      <c r="IQM327" s="7" t="s">
        <v>724</v>
      </c>
      <c r="IQN327" s="7" t="s">
        <v>724</v>
      </c>
      <c r="IQO327" s="7" t="s">
        <v>724</v>
      </c>
      <c r="IQP327" s="7" t="s">
        <v>724</v>
      </c>
      <c r="IQQ327" s="7" t="s">
        <v>724</v>
      </c>
      <c r="IQR327" s="7" t="s">
        <v>724</v>
      </c>
      <c r="IQS327" s="7" t="s">
        <v>724</v>
      </c>
      <c r="IQT327" s="7" t="s">
        <v>724</v>
      </c>
      <c r="IQU327" s="7" t="s">
        <v>724</v>
      </c>
      <c r="IQV327" s="7" t="s">
        <v>724</v>
      </c>
      <c r="IQW327" s="7" t="s">
        <v>724</v>
      </c>
      <c r="IQX327" s="7" t="s">
        <v>724</v>
      </c>
      <c r="IQY327" s="7" t="s">
        <v>724</v>
      </c>
      <c r="IQZ327" s="7" t="s">
        <v>724</v>
      </c>
      <c r="IRA327" s="7" t="s">
        <v>724</v>
      </c>
      <c r="IRB327" s="7" t="s">
        <v>724</v>
      </c>
      <c r="IRC327" s="7" t="s">
        <v>724</v>
      </c>
      <c r="IRD327" s="7" t="s">
        <v>724</v>
      </c>
      <c r="IRE327" s="7" t="s">
        <v>724</v>
      </c>
      <c r="IRF327" s="7" t="s">
        <v>724</v>
      </c>
      <c r="IRG327" s="7" t="s">
        <v>724</v>
      </c>
      <c r="IRH327" s="7" t="s">
        <v>724</v>
      </c>
      <c r="IRI327" s="7" t="s">
        <v>724</v>
      </c>
      <c r="IRJ327" s="7" t="s">
        <v>724</v>
      </c>
      <c r="IRK327" s="7" t="s">
        <v>724</v>
      </c>
      <c r="IRL327" s="7" t="s">
        <v>724</v>
      </c>
      <c r="IRM327" s="7" t="s">
        <v>724</v>
      </c>
      <c r="IRN327" s="7" t="s">
        <v>724</v>
      </c>
      <c r="IRO327" s="7" t="s">
        <v>724</v>
      </c>
      <c r="IRP327" s="7" t="s">
        <v>724</v>
      </c>
      <c r="IRQ327" s="7" t="s">
        <v>724</v>
      </c>
      <c r="IRR327" s="7" t="s">
        <v>724</v>
      </c>
      <c r="IRS327" s="7" t="s">
        <v>724</v>
      </c>
      <c r="IRT327" s="7" t="s">
        <v>724</v>
      </c>
      <c r="IRU327" s="7" t="s">
        <v>724</v>
      </c>
      <c r="IRV327" s="7" t="s">
        <v>724</v>
      </c>
      <c r="IRW327" s="7" t="s">
        <v>724</v>
      </c>
      <c r="IRX327" s="7" t="s">
        <v>724</v>
      </c>
      <c r="IRY327" s="7" t="s">
        <v>724</v>
      </c>
      <c r="IRZ327" s="7" t="s">
        <v>724</v>
      </c>
      <c r="ISA327" s="7" t="s">
        <v>724</v>
      </c>
      <c r="ISB327" s="7" t="s">
        <v>724</v>
      </c>
      <c r="ISC327" s="7" t="s">
        <v>724</v>
      </c>
      <c r="ISD327" s="7" t="s">
        <v>724</v>
      </c>
      <c r="ISE327" s="7" t="s">
        <v>724</v>
      </c>
      <c r="ISF327" s="7" t="s">
        <v>724</v>
      </c>
      <c r="ISG327" s="7" t="s">
        <v>724</v>
      </c>
      <c r="ISH327" s="7" t="s">
        <v>724</v>
      </c>
      <c r="ISI327" s="7" t="s">
        <v>724</v>
      </c>
      <c r="ISJ327" s="7" t="s">
        <v>724</v>
      </c>
      <c r="ISK327" s="7" t="s">
        <v>724</v>
      </c>
      <c r="ISL327" s="7" t="s">
        <v>724</v>
      </c>
      <c r="ISM327" s="7" t="s">
        <v>724</v>
      </c>
      <c r="ISN327" s="7" t="s">
        <v>724</v>
      </c>
      <c r="ISO327" s="7" t="s">
        <v>724</v>
      </c>
      <c r="ISP327" s="7" t="s">
        <v>724</v>
      </c>
      <c r="ISQ327" s="7" t="s">
        <v>724</v>
      </c>
      <c r="ISR327" s="7" t="s">
        <v>724</v>
      </c>
      <c r="ISS327" s="7" t="s">
        <v>724</v>
      </c>
      <c r="IST327" s="7" t="s">
        <v>724</v>
      </c>
      <c r="ISU327" s="7" t="s">
        <v>724</v>
      </c>
      <c r="ISV327" s="7" t="s">
        <v>724</v>
      </c>
      <c r="ISW327" s="7" t="s">
        <v>724</v>
      </c>
      <c r="ISX327" s="7" t="s">
        <v>724</v>
      </c>
      <c r="ISY327" s="7" t="s">
        <v>724</v>
      </c>
      <c r="ISZ327" s="7" t="s">
        <v>724</v>
      </c>
      <c r="ITA327" s="7" t="s">
        <v>724</v>
      </c>
      <c r="ITB327" s="7" t="s">
        <v>724</v>
      </c>
      <c r="ITC327" s="7" t="s">
        <v>724</v>
      </c>
      <c r="ITD327" s="7" t="s">
        <v>724</v>
      </c>
      <c r="ITE327" s="7" t="s">
        <v>724</v>
      </c>
      <c r="ITF327" s="7" t="s">
        <v>724</v>
      </c>
      <c r="ITG327" s="7" t="s">
        <v>724</v>
      </c>
      <c r="ITH327" s="7" t="s">
        <v>724</v>
      </c>
      <c r="ITI327" s="7" t="s">
        <v>724</v>
      </c>
      <c r="ITJ327" s="7" t="s">
        <v>724</v>
      </c>
      <c r="ITK327" s="7" t="s">
        <v>724</v>
      </c>
      <c r="ITL327" s="7" t="s">
        <v>724</v>
      </c>
      <c r="ITM327" s="7" t="s">
        <v>724</v>
      </c>
      <c r="ITN327" s="7" t="s">
        <v>724</v>
      </c>
      <c r="ITO327" s="7" t="s">
        <v>724</v>
      </c>
      <c r="ITP327" s="7" t="s">
        <v>724</v>
      </c>
      <c r="ITQ327" s="7" t="s">
        <v>724</v>
      </c>
      <c r="ITR327" s="7" t="s">
        <v>724</v>
      </c>
      <c r="ITS327" s="7" t="s">
        <v>724</v>
      </c>
      <c r="ITT327" s="7" t="s">
        <v>724</v>
      </c>
      <c r="ITU327" s="7" t="s">
        <v>724</v>
      </c>
      <c r="ITV327" s="7" t="s">
        <v>724</v>
      </c>
      <c r="ITW327" s="7" t="s">
        <v>724</v>
      </c>
      <c r="ITX327" s="7" t="s">
        <v>724</v>
      </c>
      <c r="ITY327" s="7" t="s">
        <v>724</v>
      </c>
      <c r="ITZ327" s="7" t="s">
        <v>724</v>
      </c>
      <c r="IUA327" s="7" t="s">
        <v>724</v>
      </c>
      <c r="IUB327" s="7" t="s">
        <v>724</v>
      </c>
      <c r="IUC327" s="7" t="s">
        <v>724</v>
      </c>
      <c r="IUD327" s="7" t="s">
        <v>724</v>
      </c>
      <c r="IUE327" s="7" t="s">
        <v>724</v>
      </c>
      <c r="IUF327" s="7" t="s">
        <v>724</v>
      </c>
      <c r="IUG327" s="7" t="s">
        <v>724</v>
      </c>
      <c r="IUH327" s="7" t="s">
        <v>724</v>
      </c>
      <c r="IUI327" s="7" t="s">
        <v>724</v>
      </c>
      <c r="IUJ327" s="7" t="s">
        <v>724</v>
      </c>
      <c r="IUK327" s="7" t="s">
        <v>724</v>
      </c>
      <c r="IUL327" s="7" t="s">
        <v>724</v>
      </c>
      <c r="IUM327" s="7" t="s">
        <v>724</v>
      </c>
      <c r="IUN327" s="7" t="s">
        <v>724</v>
      </c>
      <c r="IUO327" s="7" t="s">
        <v>724</v>
      </c>
      <c r="IUP327" s="7" t="s">
        <v>724</v>
      </c>
      <c r="IUQ327" s="7" t="s">
        <v>724</v>
      </c>
      <c r="IUR327" s="7" t="s">
        <v>724</v>
      </c>
      <c r="IUS327" s="7" t="s">
        <v>724</v>
      </c>
      <c r="IUT327" s="7" t="s">
        <v>724</v>
      </c>
      <c r="IUU327" s="7" t="s">
        <v>724</v>
      </c>
      <c r="IUV327" s="7" t="s">
        <v>724</v>
      </c>
      <c r="IUW327" s="7" t="s">
        <v>724</v>
      </c>
      <c r="IUX327" s="7" t="s">
        <v>724</v>
      </c>
      <c r="IUY327" s="7" t="s">
        <v>724</v>
      </c>
      <c r="IUZ327" s="7" t="s">
        <v>724</v>
      </c>
      <c r="IVA327" s="7" t="s">
        <v>724</v>
      </c>
      <c r="IVB327" s="7" t="s">
        <v>724</v>
      </c>
      <c r="IVC327" s="7" t="s">
        <v>724</v>
      </c>
      <c r="IVD327" s="7" t="s">
        <v>724</v>
      </c>
      <c r="IVE327" s="7" t="s">
        <v>724</v>
      </c>
      <c r="IVF327" s="7" t="s">
        <v>724</v>
      </c>
      <c r="IVG327" s="7" t="s">
        <v>724</v>
      </c>
      <c r="IVH327" s="7" t="s">
        <v>724</v>
      </c>
      <c r="IVI327" s="7" t="s">
        <v>724</v>
      </c>
      <c r="IVJ327" s="7" t="s">
        <v>724</v>
      </c>
      <c r="IVK327" s="7" t="s">
        <v>724</v>
      </c>
      <c r="IVL327" s="7" t="s">
        <v>724</v>
      </c>
      <c r="IVM327" s="7" t="s">
        <v>724</v>
      </c>
      <c r="IVN327" s="7" t="s">
        <v>724</v>
      </c>
      <c r="IVO327" s="7" t="s">
        <v>724</v>
      </c>
      <c r="IVP327" s="7" t="s">
        <v>724</v>
      </c>
      <c r="IVQ327" s="7" t="s">
        <v>724</v>
      </c>
      <c r="IVR327" s="7" t="s">
        <v>724</v>
      </c>
      <c r="IVS327" s="7" t="s">
        <v>724</v>
      </c>
      <c r="IVT327" s="7" t="s">
        <v>724</v>
      </c>
      <c r="IVU327" s="7" t="s">
        <v>724</v>
      </c>
      <c r="IVV327" s="7" t="s">
        <v>724</v>
      </c>
      <c r="IVW327" s="7" t="s">
        <v>724</v>
      </c>
      <c r="IVX327" s="7" t="s">
        <v>724</v>
      </c>
      <c r="IVY327" s="7" t="s">
        <v>724</v>
      </c>
      <c r="IVZ327" s="7" t="s">
        <v>724</v>
      </c>
      <c r="IWA327" s="7" t="s">
        <v>724</v>
      </c>
      <c r="IWB327" s="7" t="s">
        <v>724</v>
      </c>
      <c r="IWC327" s="7" t="s">
        <v>724</v>
      </c>
      <c r="IWD327" s="7" t="s">
        <v>724</v>
      </c>
      <c r="IWE327" s="7" t="s">
        <v>724</v>
      </c>
      <c r="IWF327" s="7" t="s">
        <v>724</v>
      </c>
      <c r="IWG327" s="7" t="s">
        <v>724</v>
      </c>
      <c r="IWH327" s="7" t="s">
        <v>724</v>
      </c>
      <c r="IWI327" s="7" t="s">
        <v>724</v>
      </c>
      <c r="IWJ327" s="7" t="s">
        <v>724</v>
      </c>
      <c r="IWK327" s="7" t="s">
        <v>724</v>
      </c>
      <c r="IWL327" s="7" t="s">
        <v>724</v>
      </c>
      <c r="IWM327" s="7" t="s">
        <v>724</v>
      </c>
      <c r="IWN327" s="7" t="s">
        <v>724</v>
      </c>
      <c r="IWO327" s="7" t="s">
        <v>724</v>
      </c>
      <c r="IWP327" s="7" t="s">
        <v>724</v>
      </c>
      <c r="IWQ327" s="7" t="s">
        <v>724</v>
      </c>
      <c r="IWR327" s="7" t="s">
        <v>724</v>
      </c>
      <c r="IWS327" s="7" t="s">
        <v>724</v>
      </c>
      <c r="IWT327" s="7" t="s">
        <v>724</v>
      </c>
      <c r="IWU327" s="7" t="s">
        <v>724</v>
      </c>
      <c r="IWV327" s="7" t="s">
        <v>724</v>
      </c>
      <c r="IWW327" s="7" t="s">
        <v>724</v>
      </c>
      <c r="IWX327" s="7" t="s">
        <v>724</v>
      </c>
      <c r="IWY327" s="7" t="s">
        <v>724</v>
      </c>
      <c r="IWZ327" s="7" t="s">
        <v>724</v>
      </c>
      <c r="IXA327" s="7" t="s">
        <v>724</v>
      </c>
      <c r="IXB327" s="7" t="s">
        <v>724</v>
      </c>
      <c r="IXC327" s="7" t="s">
        <v>724</v>
      </c>
      <c r="IXD327" s="7" t="s">
        <v>724</v>
      </c>
      <c r="IXE327" s="7" t="s">
        <v>724</v>
      </c>
      <c r="IXF327" s="7" t="s">
        <v>724</v>
      </c>
      <c r="IXG327" s="7" t="s">
        <v>724</v>
      </c>
      <c r="IXH327" s="7" t="s">
        <v>724</v>
      </c>
      <c r="IXI327" s="7" t="s">
        <v>724</v>
      </c>
      <c r="IXJ327" s="7" t="s">
        <v>724</v>
      </c>
      <c r="IXK327" s="7" t="s">
        <v>724</v>
      </c>
      <c r="IXL327" s="7" t="s">
        <v>724</v>
      </c>
      <c r="IXM327" s="7" t="s">
        <v>724</v>
      </c>
      <c r="IXN327" s="7" t="s">
        <v>724</v>
      </c>
      <c r="IXO327" s="7" t="s">
        <v>724</v>
      </c>
      <c r="IXP327" s="7" t="s">
        <v>724</v>
      </c>
      <c r="IXQ327" s="7" t="s">
        <v>724</v>
      </c>
      <c r="IXR327" s="7" t="s">
        <v>724</v>
      </c>
      <c r="IXS327" s="7" t="s">
        <v>724</v>
      </c>
      <c r="IXT327" s="7" t="s">
        <v>724</v>
      </c>
      <c r="IXU327" s="7" t="s">
        <v>724</v>
      </c>
      <c r="IXV327" s="7" t="s">
        <v>724</v>
      </c>
      <c r="IXW327" s="7" t="s">
        <v>724</v>
      </c>
      <c r="IXX327" s="7" t="s">
        <v>724</v>
      </c>
      <c r="IXY327" s="7" t="s">
        <v>724</v>
      </c>
      <c r="IXZ327" s="7" t="s">
        <v>724</v>
      </c>
      <c r="IYA327" s="7" t="s">
        <v>724</v>
      </c>
      <c r="IYB327" s="7" t="s">
        <v>724</v>
      </c>
      <c r="IYC327" s="7" t="s">
        <v>724</v>
      </c>
      <c r="IYD327" s="7" t="s">
        <v>724</v>
      </c>
      <c r="IYE327" s="7" t="s">
        <v>724</v>
      </c>
      <c r="IYF327" s="7" t="s">
        <v>724</v>
      </c>
      <c r="IYG327" s="7" t="s">
        <v>724</v>
      </c>
      <c r="IYH327" s="7" t="s">
        <v>724</v>
      </c>
      <c r="IYI327" s="7" t="s">
        <v>724</v>
      </c>
      <c r="IYJ327" s="7" t="s">
        <v>724</v>
      </c>
      <c r="IYK327" s="7" t="s">
        <v>724</v>
      </c>
      <c r="IYL327" s="7" t="s">
        <v>724</v>
      </c>
      <c r="IYM327" s="7" t="s">
        <v>724</v>
      </c>
      <c r="IYN327" s="7" t="s">
        <v>724</v>
      </c>
      <c r="IYO327" s="7" t="s">
        <v>724</v>
      </c>
      <c r="IYP327" s="7" t="s">
        <v>724</v>
      </c>
      <c r="IYQ327" s="7" t="s">
        <v>724</v>
      </c>
      <c r="IYR327" s="7" t="s">
        <v>724</v>
      </c>
      <c r="IYS327" s="7" t="s">
        <v>724</v>
      </c>
      <c r="IYT327" s="7" t="s">
        <v>724</v>
      </c>
      <c r="IYU327" s="7" t="s">
        <v>724</v>
      </c>
      <c r="IYV327" s="7" t="s">
        <v>724</v>
      </c>
      <c r="IYW327" s="7" t="s">
        <v>724</v>
      </c>
      <c r="IYX327" s="7" t="s">
        <v>724</v>
      </c>
      <c r="IYY327" s="7" t="s">
        <v>724</v>
      </c>
      <c r="IYZ327" s="7" t="s">
        <v>724</v>
      </c>
      <c r="IZA327" s="7" t="s">
        <v>724</v>
      </c>
      <c r="IZB327" s="7" t="s">
        <v>724</v>
      </c>
      <c r="IZC327" s="7" t="s">
        <v>724</v>
      </c>
      <c r="IZD327" s="7" t="s">
        <v>724</v>
      </c>
      <c r="IZE327" s="7" t="s">
        <v>724</v>
      </c>
      <c r="IZF327" s="7" t="s">
        <v>724</v>
      </c>
      <c r="IZG327" s="7" t="s">
        <v>724</v>
      </c>
      <c r="IZH327" s="7" t="s">
        <v>724</v>
      </c>
      <c r="IZI327" s="7" t="s">
        <v>724</v>
      </c>
      <c r="IZJ327" s="7" t="s">
        <v>724</v>
      </c>
      <c r="IZK327" s="7" t="s">
        <v>724</v>
      </c>
      <c r="IZL327" s="7" t="s">
        <v>724</v>
      </c>
      <c r="IZM327" s="7" t="s">
        <v>724</v>
      </c>
      <c r="IZN327" s="7" t="s">
        <v>724</v>
      </c>
      <c r="IZO327" s="7" t="s">
        <v>724</v>
      </c>
      <c r="IZP327" s="7" t="s">
        <v>724</v>
      </c>
      <c r="IZQ327" s="7" t="s">
        <v>724</v>
      </c>
      <c r="IZR327" s="7" t="s">
        <v>724</v>
      </c>
      <c r="IZS327" s="7" t="s">
        <v>724</v>
      </c>
      <c r="IZT327" s="7" t="s">
        <v>724</v>
      </c>
      <c r="IZU327" s="7" t="s">
        <v>724</v>
      </c>
      <c r="IZV327" s="7" t="s">
        <v>724</v>
      </c>
      <c r="IZW327" s="7" t="s">
        <v>724</v>
      </c>
      <c r="IZX327" s="7" t="s">
        <v>724</v>
      </c>
      <c r="IZY327" s="7" t="s">
        <v>724</v>
      </c>
      <c r="IZZ327" s="7" t="s">
        <v>724</v>
      </c>
      <c r="JAA327" s="7" t="s">
        <v>724</v>
      </c>
      <c r="JAB327" s="7" t="s">
        <v>724</v>
      </c>
      <c r="JAC327" s="7" t="s">
        <v>724</v>
      </c>
      <c r="JAD327" s="7" t="s">
        <v>724</v>
      </c>
      <c r="JAE327" s="7" t="s">
        <v>724</v>
      </c>
      <c r="JAF327" s="7" t="s">
        <v>724</v>
      </c>
      <c r="JAG327" s="7" t="s">
        <v>724</v>
      </c>
      <c r="JAH327" s="7" t="s">
        <v>724</v>
      </c>
      <c r="JAI327" s="7" t="s">
        <v>724</v>
      </c>
      <c r="JAJ327" s="7" t="s">
        <v>724</v>
      </c>
      <c r="JAK327" s="7" t="s">
        <v>724</v>
      </c>
      <c r="JAL327" s="7" t="s">
        <v>724</v>
      </c>
      <c r="JAM327" s="7" t="s">
        <v>724</v>
      </c>
      <c r="JAN327" s="7" t="s">
        <v>724</v>
      </c>
      <c r="JAO327" s="7" t="s">
        <v>724</v>
      </c>
      <c r="JAP327" s="7" t="s">
        <v>724</v>
      </c>
      <c r="JAQ327" s="7" t="s">
        <v>724</v>
      </c>
      <c r="JAR327" s="7" t="s">
        <v>724</v>
      </c>
      <c r="JAS327" s="7" t="s">
        <v>724</v>
      </c>
      <c r="JAT327" s="7" t="s">
        <v>724</v>
      </c>
      <c r="JAU327" s="7" t="s">
        <v>724</v>
      </c>
      <c r="JAV327" s="7" t="s">
        <v>724</v>
      </c>
      <c r="JAW327" s="7" t="s">
        <v>724</v>
      </c>
      <c r="JAX327" s="7" t="s">
        <v>724</v>
      </c>
      <c r="JAY327" s="7" t="s">
        <v>724</v>
      </c>
      <c r="JAZ327" s="7" t="s">
        <v>724</v>
      </c>
      <c r="JBA327" s="7" t="s">
        <v>724</v>
      </c>
      <c r="JBB327" s="7" t="s">
        <v>724</v>
      </c>
      <c r="JBC327" s="7" t="s">
        <v>724</v>
      </c>
      <c r="JBD327" s="7" t="s">
        <v>724</v>
      </c>
      <c r="JBE327" s="7" t="s">
        <v>724</v>
      </c>
      <c r="JBF327" s="7" t="s">
        <v>724</v>
      </c>
      <c r="JBG327" s="7" t="s">
        <v>724</v>
      </c>
      <c r="JBH327" s="7" t="s">
        <v>724</v>
      </c>
      <c r="JBI327" s="7" t="s">
        <v>724</v>
      </c>
      <c r="JBJ327" s="7" t="s">
        <v>724</v>
      </c>
      <c r="JBK327" s="7" t="s">
        <v>724</v>
      </c>
      <c r="JBL327" s="7" t="s">
        <v>724</v>
      </c>
      <c r="JBM327" s="7" t="s">
        <v>724</v>
      </c>
      <c r="JBN327" s="7" t="s">
        <v>724</v>
      </c>
      <c r="JBO327" s="7" t="s">
        <v>724</v>
      </c>
      <c r="JBP327" s="7" t="s">
        <v>724</v>
      </c>
      <c r="JBQ327" s="7" t="s">
        <v>724</v>
      </c>
      <c r="JBR327" s="7" t="s">
        <v>724</v>
      </c>
      <c r="JBS327" s="7" t="s">
        <v>724</v>
      </c>
      <c r="JBT327" s="7" t="s">
        <v>724</v>
      </c>
      <c r="JBU327" s="7" t="s">
        <v>724</v>
      </c>
      <c r="JBV327" s="7" t="s">
        <v>724</v>
      </c>
      <c r="JBW327" s="7" t="s">
        <v>724</v>
      </c>
      <c r="JBX327" s="7" t="s">
        <v>724</v>
      </c>
      <c r="JBY327" s="7" t="s">
        <v>724</v>
      </c>
      <c r="JBZ327" s="7" t="s">
        <v>724</v>
      </c>
      <c r="JCA327" s="7" t="s">
        <v>724</v>
      </c>
      <c r="JCB327" s="7" t="s">
        <v>724</v>
      </c>
      <c r="JCC327" s="7" t="s">
        <v>724</v>
      </c>
      <c r="JCD327" s="7" t="s">
        <v>724</v>
      </c>
      <c r="JCE327" s="7" t="s">
        <v>724</v>
      </c>
      <c r="JCF327" s="7" t="s">
        <v>724</v>
      </c>
      <c r="JCG327" s="7" t="s">
        <v>724</v>
      </c>
      <c r="JCH327" s="7" t="s">
        <v>724</v>
      </c>
      <c r="JCI327" s="7" t="s">
        <v>724</v>
      </c>
      <c r="JCJ327" s="7" t="s">
        <v>724</v>
      </c>
      <c r="JCK327" s="7" t="s">
        <v>724</v>
      </c>
      <c r="JCL327" s="7" t="s">
        <v>724</v>
      </c>
      <c r="JCM327" s="7" t="s">
        <v>724</v>
      </c>
      <c r="JCN327" s="7" t="s">
        <v>724</v>
      </c>
      <c r="JCO327" s="7" t="s">
        <v>724</v>
      </c>
      <c r="JCP327" s="7" t="s">
        <v>724</v>
      </c>
      <c r="JCQ327" s="7" t="s">
        <v>724</v>
      </c>
      <c r="JCR327" s="7" t="s">
        <v>724</v>
      </c>
      <c r="JCS327" s="7" t="s">
        <v>724</v>
      </c>
      <c r="JCT327" s="7" t="s">
        <v>724</v>
      </c>
      <c r="JCU327" s="7" t="s">
        <v>724</v>
      </c>
      <c r="JCV327" s="7" t="s">
        <v>724</v>
      </c>
      <c r="JCW327" s="7" t="s">
        <v>724</v>
      </c>
      <c r="JCX327" s="7" t="s">
        <v>724</v>
      </c>
      <c r="JCY327" s="7" t="s">
        <v>724</v>
      </c>
      <c r="JCZ327" s="7" t="s">
        <v>724</v>
      </c>
      <c r="JDA327" s="7" t="s">
        <v>724</v>
      </c>
      <c r="JDB327" s="7" t="s">
        <v>724</v>
      </c>
      <c r="JDC327" s="7" t="s">
        <v>724</v>
      </c>
      <c r="JDD327" s="7" t="s">
        <v>724</v>
      </c>
      <c r="JDE327" s="7" t="s">
        <v>724</v>
      </c>
      <c r="JDF327" s="7" t="s">
        <v>724</v>
      </c>
      <c r="JDG327" s="7" t="s">
        <v>724</v>
      </c>
      <c r="JDH327" s="7" t="s">
        <v>724</v>
      </c>
      <c r="JDI327" s="7" t="s">
        <v>724</v>
      </c>
      <c r="JDJ327" s="7" t="s">
        <v>724</v>
      </c>
      <c r="JDK327" s="7" t="s">
        <v>724</v>
      </c>
      <c r="JDL327" s="7" t="s">
        <v>724</v>
      </c>
      <c r="JDM327" s="7" t="s">
        <v>724</v>
      </c>
      <c r="JDN327" s="7" t="s">
        <v>724</v>
      </c>
      <c r="JDO327" s="7" t="s">
        <v>724</v>
      </c>
      <c r="JDP327" s="7" t="s">
        <v>724</v>
      </c>
      <c r="JDQ327" s="7" t="s">
        <v>724</v>
      </c>
      <c r="JDR327" s="7" t="s">
        <v>724</v>
      </c>
      <c r="JDS327" s="7" t="s">
        <v>724</v>
      </c>
      <c r="JDT327" s="7" t="s">
        <v>724</v>
      </c>
      <c r="JDU327" s="7" t="s">
        <v>724</v>
      </c>
      <c r="JDV327" s="7" t="s">
        <v>724</v>
      </c>
      <c r="JDW327" s="7" t="s">
        <v>724</v>
      </c>
      <c r="JDX327" s="7" t="s">
        <v>724</v>
      </c>
      <c r="JDY327" s="7" t="s">
        <v>724</v>
      </c>
      <c r="JDZ327" s="7" t="s">
        <v>724</v>
      </c>
      <c r="JEA327" s="7" t="s">
        <v>724</v>
      </c>
      <c r="JEB327" s="7" t="s">
        <v>724</v>
      </c>
      <c r="JEC327" s="7" t="s">
        <v>724</v>
      </c>
      <c r="JED327" s="7" t="s">
        <v>724</v>
      </c>
      <c r="JEE327" s="7" t="s">
        <v>724</v>
      </c>
      <c r="JEF327" s="7" t="s">
        <v>724</v>
      </c>
      <c r="JEG327" s="7" t="s">
        <v>724</v>
      </c>
      <c r="JEH327" s="7" t="s">
        <v>724</v>
      </c>
      <c r="JEI327" s="7" t="s">
        <v>724</v>
      </c>
      <c r="JEJ327" s="7" t="s">
        <v>724</v>
      </c>
      <c r="JEK327" s="7" t="s">
        <v>724</v>
      </c>
      <c r="JEL327" s="7" t="s">
        <v>724</v>
      </c>
      <c r="JEM327" s="7" t="s">
        <v>724</v>
      </c>
      <c r="JEN327" s="7" t="s">
        <v>724</v>
      </c>
      <c r="JEO327" s="7" t="s">
        <v>724</v>
      </c>
      <c r="JEP327" s="7" t="s">
        <v>724</v>
      </c>
      <c r="JEQ327" s="7" t="s">
        <v>724</v>
      </c>
      <c r="JER327" s="7" t="s">
        <v>724</v>
      </c>
      <c r="JES327" s="7" t="s">
        <v>724</v>
      </c>
      <c r="JET327" s="7" t="s">
        <v>724</v>
      </c>
      <c r="JEU327" s="7" t="s">
        <v>724</v>
      </c>
      <c r="JEV327" s="7" t="s">
        <v>724</v>
      </c>
      <c r="JEW327" s="7" t="s">
        <v>724</v>
      </c>
      <c r="JEX327" s="7" t="s">
        <v>724</v>
      </c>
      <c r="JEY327" s="7" t="s">
        <v>724</v>
      </c>
      <c r="JEZ327" s="7" t="s">
        <v>724</v>
      </c>
      <c r="JFA327" s="7" t="s">
        <v>724</v>
      </c>
      <c r="JFB327" s="7" t="s">
        <v>724</v>
      </c>
      <c r="JFC327" s="7" t="s">
        <v>724</v>
      </c>
      <c r="JFD327" s="7" t="s">
        <v>724</v>
      </c>
      <c r="JFE327" s="7" t="s">
        <v>724</v>
      </c>
      <c r="JFF327" s="7" t="s">
        <v>724</v>
      </c>
      <c r="JFG327" s="7" t="s">
        <v>724</v>
      </c>
      <c r="JFH327" s="7" t="s">
        <v>724</v>
      </c>
      <c r="JFI327" s="7" t="s">
        <v>724</v>
      </c>
      <c r="JFJ327" s="7" t="s">
        <v>724</v>
      </c>
      <c r="JFK327" s="7" t="s">
        <v>724</v>
      </c>
      <c r="JFL327" s="7" t="s">
        <v>724</v>
      </c>
      <c r="JFM327" s="7" t="s">
        <v>724</v>
      </c>
      <c r="JFN327" s="7" t="s">
        <v>724</v>
      </c>
      <c r="JFO327" s="7" t="s">
        <v>724</v>
      </c>
      <c r="JFP327" s="7" t="s">
        <v>724</v>
      </c>
      <c r="JFQ327" s="7" t="s">
        <v>724</v>
      </c>
      <c r="JFR327" s="7" t="s">
        <v>724</v>
      </c>
      <c r="JFS327" s="7" t="s">
        <v>724</v>
      </c>
      <c r="JFT327" s="7" t="s">
        <v>724</v>
      </c>
      <c r="JFU327" s="7" t="s">
        <v>724</v>
      </c>
      <c r="JFV327" s="7" t="s">
        <v>724</v>
      </c>
      <c r="JFW327" s="7" t="s">
        <v>724</v>
      </c>
      <c r="JFX327" s="7" t="s">
        <v>724</v>
      </c>
      <c r="JFY327" s="7" t="s">
        <v>724</v>
      </c>
      <c r="JFZ327" s="7" t="s">
        <v>724</v>
      </c>
      <c r="JGA327" s="7" t="s">
        <v>724</v>
      </c>
      <c r="JGB327" s="7" t="s">
        <v>724</v>
      </c>
      <c r="JGC327" s="7" t="s">
        <v>724</v>
      </c>
      <c r="JGD327" s="7" t="s">
        <v>724</v>
      </c>
      <c r="JGE327" s="7" t="s">
        <v>724</v>
      </c>
      <c r="JGF327" s="7" t="s">
        <v>724</v>
      </c>
      <c r="JGG327" s="7" t="s">
        <v>724</v>
      </c>
      <c r="JGH327" s="7" t="s">
        <v>724</v>
      </c>
      <c r="JGI327" s="7" t="s">
        <v>724</v>
      </c>
      <c r="JGJ327" s="7" t="s">
        <v>724</v>
      </c>
      <c r="JGK327" s="7" t="s">
        <v>724</v>
      </c>
      <c r="JGL327" s="7" t="s">
        <v>724</v>
      </c>
      <c r="JGM327" s="7" t="s">
        <v>724</v>
      </c>
      <c r="JGN327" s="7" t="s">
        <v>724</v>
      </c>
      <c r="JGO327" s="7" t="s">
        <v>724</v>
      </c>
      <c r="JGP327" s="7" t="s">
        <v>724</v>
      </c>
      <c r="JGQ327" s="7" t="s">
        <v>724</v>
      </c>
      <c r="JGR327" s="7" t="s">
        <v>724</v>
      </c>
      <c r="JGS327" s="7" t="s">
        <v>724</v>
      </c>
      <c r="JGT327" s="7" t="s">
        <v>724</v>
      </c>
      <c r="JGU327" s="7" t="s">
        <v>724</v>
      </c>
      <c r="JGV327" s="7" t="s">
        <v>724</v>
      </c>
      <c r="JGW327" s="7" t="s">
        <v>724</v>
      </c>
      <c r="JGX327" s="7" t="s">
        <v>724</v>
      </c>
      <c r="JGY327" s="7" t="s">
        <v>724</v>
      </c>
      <c r="JGZ327" s="7" t="s">
        <v>724</v>
      </c>
      <c r="JHA327" s="7" t="s">
        <v>724</v>
      </c>
      <c r="JHB327" s="7" t="s">
        <v>724</v>
      </c>
      <c r="JHC327" s="7" t="s">
        <v>724</v>
      </c>
      <c r="JHD327" s="7" t="s">
        <v>724</v>
      </c>
      <c r="JHE327" s="7" t="s">
        <v>724</v>
      </c>
      <c r="JHF327" s="7" t="s">
        <v>724</v>
      </c>
      <c r="JHG327" s="7" t="s">
        <v>724</v>
      </c>
      <c r="JHH327" s="7" t="s">
        <v>724</v>
      </c>
      <c r="JHI327" s="7" t="s">
        <v>724</v>
      </c>
      <c r="JHJ327" s="7" t="s">
        <v>724</v>
      </c>
      <c r="JHK327" s="7" t="s">
        <v>724</v>
      </c>
      <c r="JHL327" s="7" t="s">
        <v>724</v>
      </c>
      <c r="JHM327" s="7" t="s">
        <v>724</v>
      </c>
      <c r="JHN327" s="7" t="s">
        <v>724</v>
      </c>
      <c r="JHO327" s="7" t="s">
        <v>724</v>
      </c>
      <c r="JHP327" s="7" t="s">
        <v>724</v>
      </c>
      <c r="JHQ327" s="7" t="s">
        <v>724</v>
      </c>
      <c r="JHR327" s="7" t="s">
        <v>724</v>
      </c>
      <c r="JHS327" s="7" t="s">
        <v>724</v>
      </c>
      <c r="JHT327" s="7" t="s">
        <v>724</v>
      </c>
      <c r="JHU327" s="7" t="s">
        <v>724</v>
      </c>
      <c r="JHV327" s="7" t="s">
        <v>724</v>
      </c>
      <c r="JHW327" s="7" t="s">
        <v>724</v>
      </c>
      <c r="JHX327" s="7" t="s">
        <v>724</v>
      </c>
      <c r="JHY327" s="7" t="s">
        <v>724</v>
      </c>
      <c r="JHZ327" s="7" t="s">
        <v>724</v>
      </c>
      <c r="JIA327" s="7" t="s">
        <v>724</v>
      </c>
      <c r="JIB327" s="7" t="s">
        <v>724</v>
      </c>
      <c r="JIC327" s="7" t="s">
        <v>724</v>
      </c>
      <c r="JID327" s="7" t="s">
        <v>724</v>
      </c>
      <c r="JIE327" s="7" t="s">
        <v>724</v>
      </c>
      <c r="JIF327" s="7" t="s">
        <v>724</v>
      </c>
      <c r="JIG327" s="7" t="s">
        <v>724</v>
      </c>
      <c r="JIH327" s="7" t="s">
        <v>724</v>
      </c>
      <c r="JII327" s="7" t="s">
        <v>724</v>
      </c>
      <c r="JIJ327" s="7" t="s">
        <v>724</v>
      </c>
      <c r="JIK327" s="7" t="s">
        <v>724</v>
      </c>
      <c r="JIL327" s="7" t="s">
        <v>724</v>
      </c>
      <c r="JIM327" s="7" t="s">
        <v>724</v>
      </c>
      <c r="JIN327" s="7" t="s">
        <v>724</v>
      </c>
      <c r="JIO327" s="7" t="s">
        <v>724</v>
      </c>
      <c r="JIP327" s="7" t="s">
        <v>724</v>
      </c>
      <c r="JIQ327" s="7" t="s">
        <v>724</v>
      </c>
      <c r="JIR327" s="7" t="s">
        <v>724</v>
      </c>
      <c r="JIS327" s="7" t="s">
        <v>724</v>
      </c>
      <c r="JIT327" s="7" t="s">
        <v>724</v>
      </c>
      <c r="JIU327" s="7" t="s">
        <v>724</v>
      </c>
      <c r="JIV327" s="7" t="s">
        <v>724</v>
      </c>
      <c r="JIW327" s="7" t="s">
        <v>724</v>
      </c>
      <c r="JIX327" s="7" t="s">
        <v>724</v>
      </c>
      <c r="JIY327" s="7" t="s">
        <v>724</v>
      </c>
      <c r="JIZ327" s="7" t="s">
        <v>724</v>
      </c>
      <c r="JJA327" s="7" t="s">
        <v>724</v>
      </c>
      <c r="JJB327" s="7" t="s">
        <v>724</v>
      </c>
      <c r="JJC327" s="7" t="s">
        <v>724</v>
      </c>
      <c r="JJD327" s="7" t="s">
        <v>724</v>
      </c>
      <c r="JJE327" s="7" t="s">
        <v>724</v>
      </c>
      <c r="JJF327" s="7" t="s">
        <v>724</v>
      </c>
      <c r="JJG327" s="7" t="s">
        <v>724</v>
      </c>
      <c r="JJH327" s="7" t="s">
        <v>724</v>
      </c>
      <c r="JJI327" s="7" t="s">
        <v>724</v>
      </c>
      <c r="JJJ327" s="7" t="s">
        <v>724</v>
      </c>
      <c r="JJK327" s="7" t="s">
        <v>724</v>
      </c>
      <c r="JJL327" s="7" t="s">
        <v>724</v>
      </c>
      <c r="JJM327" s="7" t="s">
        <v>724</v>
      </c>
      <c r="JJN327" s="7" t="s">
        <v>724</v>
      </c>
      <c r="JJO327" s="7" t="s">
        <v>724</v>
      </c>
      <c r="JJP327" s="7" t="s">
        <v>724</v>
      </c>
      <c r="JJQ327" s="7" t="s">
        <v>724</v>
      </c>
      <c r="JJR327" s="7" t="s">
        <v>724</v>
      </c>
      <c r="JJS327" s="7" t="s">
        <v>724</v>
      </c>
      <c r="JJT327" s="7" t="s">
        <v>724</v>
      </c>
      <c r="JJU327" s="7" t="s">
        <v>724</v>
      </c>
      <c r="JJV327" s="7" t="s">
        <v>724</v>
      </c>
      <c r="JJW327" s="7" t="s">
        <v>724</v>
      </c>
      <c r="JJX327" s="7" t="s">
        <v>724</v>
      </c>
      <c r="JJY327" s="7" t="s">
        <v>724</v>
      </c>
      <c r="JJZ327" s="7" t="s">
        <v>724</v>
      </c>
      <c r="JKA327" s="7" t="s">
        <v>724</v>
      </c>
      <c r="JKB327" s="7" t="s">
        <v>724</v>
      </c>
      <c r="JKC327" s="7" t="s">
        <v>724</v>
      </c>
      <c r="JKD327" s="7" t="s">
        <v>724</v>
      </c>
      <c r="JKE327" s="7" t="s">
        <v>724</v>
      </c>
      <c r="JKF327" s="7" t="s">
        <v>724</v>
      </c>
      <c r="JKG327" s="7" t="s">
        <v>724</v>
      </c>
      <c r="JKH327" s="7" t="s">
        <v>724</v>
      </c>
      <c r="JKI327" s="7" t="s">
        <v>724</v>
      </c>
      <c r="JKJ327" s="7" t="s">
        <v>724</v>
      </c>
      <c r="JKK327" s="7" t="s">
        <v>724</v>
      </c>
      <c r="JKL327" s="7" t="s">
        <v>724</v>
      </c>
      <c r="JKM327" s="7" t="s">
        <v>724</v>
      </c>
      <c r="JKN327" s="7" t="s">
        <v>724</v>
      </c>
      <c r="JKO327" s="7" t="s">
        <v>724</v>
      </c>
      <c r="JKP327" s="7" t="s">
        <v>724</v>
      </c>
      <c r="JKQ327" s="7" t="s">
        <v>724</v>
      </c>
      <c r="JKR327" s="7" t="s">
        <v>724</v>
      </c>
      <c r="JKS327" s="7" t="s">
        <v>724</v>
      </c>
      <c r="JKT327" s="7" t="s">
        <v>724</v>
      </c>
      <c r="JKU327" s="7" t="s">
        <v>724</v>
      </c>
      <c r="JKV327" s="7" t="s">
        <v>724</v>
      </c>
      <c r="JKW327" s="7" t="s">
        <v>724</v>
      </c>
      <c r="JKX327" s="7" t="s">
        <v>724</v>
      </c>
      <c r="JKY327" s="7" t="s">
        <v>724</v>
      </c>
      <c r="JKZ327" s="7" t="s">
        <v>724</v>
      </c>
      <c r="JLA327" s="7" t="s">
        <v>724</v>
      </c>
      <c r="JLB327" s="7" t="s">
        <v>724</v>
      </c>
      <c r="JLC327" s="7" t="s">
        <v>724</v>
      </c>
      <c r="JLD327" s="7" t="s">
        <v>724</v>
      </c>
      <c r="JLE327" s="7" t="s">
        <v>724</v>
      </c>
      <c r="JLF327" s="7" t="s">
        <v>724</v>
      </c>
      <c r="JLG327" s="7" t="s">
        <v>724</v>
      </c>
      <c r="JLH327" s="7" t="s">
        <v>724</v>
      </c>
      <c r="JLI327" s="7" t="s">
        <v>724</v>
      </c>
      <c r="JLJ327" s="7" t="s">
        <v>724</v>
      </c>
      <c r="JLK327" s="7" t="s">
        <v>724</v>
      </c>
      <c r="JLL327" s="7" t="s">
        <v>724</v>
      </c>
      <c r="JLM327" s="7" t="s">
        <v>724</v>
      </c>
      <c r="JLN327" s="7" t="s">
        <v>724</v>
      </c>
      <c r="JLO327" s="7" t="s">
        <v>724</v>
      </c>
      <c r="JLP327" s="7" t="s">
        <v>724</v>
      </c>
      <c r="JLQ327" s="7" t="s">
        <v>724</v>
      </c>
      <c r="JLR327" s="7" t="s">
        <v>724</v>
      </c>
      <c r="JLS327" s="7" t="s">
        <v>724</v>
      </c>
      <c r="JLT327" s="7" t="s">
        <v>724</v>
      </c>
      <c r="JLU327" s="7" t="s">
        <v>724</v>
      </c>
      <c r="JLV327" s="7" t="s">
        <v>724</v>
      </c>
      <c r="JLW327" s="7" t="s">
        <v>724</v>
      </c>
      <c r="JLX327" s="7" t="s">
        <v>724</v>
      </c>
      <c r="JLY327" s="7" t="s">
        <v>724</v>
      </c>
      <c r="JLZ327" s="7" t="s">
        <v>724</v>
      </c>
      <c r="JMA327" s="7" t="s">
        <v>724</v>
      </c>
      <c r="JMB327" s="7" t="s">
        <v>724</v>
      </c>
      <c r="JMC327" s="7" t="s">
        <v>724</v>
      </c>
      <c r="JMD327" s="7" t="s">
        <v>724</v>
      </c>
      <c r="JME327" s="7" t="s">
        <v>724</v>
      </c>
      <c r="JMF327" s="7" t="s">
        <v>724</v>
      </c>
      <c r="JMG327" s="7" t="s">
        <v>724</v>
      </c>
      <c r="JMH327" s="7" t="s">
        <v>724</v>
      </c>
      <c r="JMI327" s="7" t="s">
        <v>724</v>
      </c>
      <c r="JMJ327" s="7" t="s">
        <v>724</v>
      </c>
      <c r="JMK327" s="7" t="s">
        <v>724</v>
      </c>
      <c r="JML327" s="7" t="s">
        <v>724</v>
      </c>
      <c r="JMM327" s="7" t="s">
        <v>724</v>
      </c>
      <c r="JMN327" s="7" t="s">
        <v>724</v>
      </c>
      <c r="JMO327" s="7" t="s">
        <v>724</v>
      </c>
      <c r="JMP327" s="7" t="s">
        <v>724</v>
      </c>
      <c r="JMQ327" s="7" t="s">
        <v>724</v>
      </c>
      <c r="JMR327" s="7" t="s">
        <v>724</v>
      </c>
      <c r="JMS327" s="7" t="s">
        <v>724</v>
      </c>
      <c r="JMT327" s="7" t="s">
        <v>724</v>
      </c>
      <c r="JMU327" s="7" t="s">
        <v>724</v>
      </c>
      <c r="JMV327" s="7" t="s">
        <v>724</v>
      </c>
      <c r="JMW327" s="7" t="s">
        <v>724</v>
      </c>
      <c r="JMX327" s="7" t="s">
        <v>724</v>
      </c>
      <c r="JMY327" s="7" t="s">
        <v>724</v>
      </c>
      <c r="JMZ327" s="7" t="s">
        <v>724</v>
      </c>
      <c r="JNA327" s="7" t="s">
        <v>724</v>
      </c>
      <c r="JNB327" s="7" t="s">
        <v>724</v>
      </c>
      <c r="JNC327" s="7" t="s">
        <v>724</v>
      </c>
      <c r="JND327" s="7" t="s">
        <v>724</v>
      </c>
      <c r="JNE327" s="7" t="s">
        <v>724</v>
      </c>
      <c r="JNF327" s="7" t="s">
        <v>724</v>
      </c>
      <c r="JNG327" s="7" t="s">
        <v>724</v>
      </c>
      <c r="JNH327" s="7" t="s">
        <v>724</v>
      </c>
      <c r="JNI327" s="7" t="s">
        <v>724</v>
      </c>
      <c r="JNJ327" s="7" t="s">
        <v>724</v>
      </c>
      <c r="JNK327" s="7" t="s">
        <v>724</v>
      </c>
      <c r="JNL327" s="7" t="s">
        <v>724</v>
      </c>
      <c r="JNM327" s="7" t="s">
        <v>724</v>
      </c>
      <c r="JNN327" s="7" t="s">
        <v>724</v>
      </c>
      <c r="JNO327" s="7" t="s">
        <v>724</v>
      </c>
      <c r="JNP327" s="7" t="s">
        <v>724</v>
      </c>
      <c r="JNQ327" s="7" t="s">
        <v>724</v>
      </c>
      <c r="JNR327" s="7" t="s">
        <v>724</v>
      </c>
      <c r="JNS327" s="7" t="s">
        <v>724</v>
      </c>
      <c r="JNT327" s="7" t="s">
        <v>724</v>
      </c>
      <c r="JNU327" s="7" t="s">
        <v>724</v>
      </c>
      <c r="JNV327" s="7" t="s">
        <v>724</v>
      </c>
      <c r="JNW327" s="7" t="s">
        <v>724</v>
      </c>
      <c r="JNX327" s="7" t="s">
        <v>724</v>
      </c>
      <c r="JNY327" s="7" t="s">
        <v>724</v>
      </c>
      <c r="JNZ327" s="7" t="s">
        <v>724</v>
      </c>
      <c r="JOA327" s="7" t="s">
        <v>724</v>
      </c>
      <c r="JOB327" s="7" t="s">
        <v>724</v>
      </c>
      <c r="JOC327" s="7" t="s">
        <v>724</v>
      </c>
      <c r="JOD327" s="7" t="s">
        <v>724</v>
      </c>
      <c r="JOE327" s="7" t="s">
        <v>724</v>
      </c>
      <c r="JOF327" s="7" t="s">
        <v>724</v>
      </c>
      <c r="JOG327" s="7" t="s">
        <v>724</v>
      </c>
      <c r="JOH327" s="7" t="s">
        <v>724</v>
      </c>
      <c r="JOI327" s="7" t="s">
        <v>724</v>
      </c>
      <c r="JOJ327" s="7" t="s">
        <v>724</v>
      </c>
      <c r="JOK327" s="7" t="s">
        <v>724</v>
      </c>
      <c r="JOL327" s="7" t="s">
        <v>724</v>
      </c>
      <c r="JOM327" s="7" t="s">
        <v>724</v>
      </c>
      <c r="JON327" s="7" t="s">
        <v>724</v>
      </c>
      <c r="JOO327" s="7" t="s">
        <v>724</v>
      </c>
      <c r="JOP327" s="7" t="s">
        <v>724</v>
      </c>
      <c r="JOQ327" s="7" t="s">
        <v>724</v>
      </c>
      <c r="JOR327" s="7" t="s">
        <v>724</v>
      </c>
      <c r="JOS327" s="7" t="s">
        <v>724</v>
      </c>
      <c r="JOT327" s="7" t="s">
        <v>724</v>
      </c>
      <c r="JOU327" s="7" t="s">
        <v>724</v>
      </c>
      <c r="JOV327" s="7" t="s">
        <v>724</v>
      </c>
      <c r="JOW327" s="7" t="s">
        <v>724</v>
      </c>
      <c r="JOX327" s="7" t="s">
        <v>724</v>
      </c>
      <c r="JOY327" s="7" t="s">
        <v>724</v>
      </c>
      <c r="JOZ327" s="7" t="s">
        <v>724</v>
      </c>
      <c r="JPA327" s="7" t="s">
        <v>724</v>
      </c>
      <c r="JPB327" s="7" t="s">
        <v>724</v>
      </c>
      <c r="JPC327" s="7" t="s">
        <v>724</v>
      </c>
      <c r="JPD327" s="7" t="s">
        <v>724</v>
      </c>
      <c r="JPE327" s="7" t="s">
        <v>724</v>
      </c>
      <c r="JPF327" s="7" t="s">
        <v>724</v>
      </c>
      <c r="JPG327" s="7" t="s">
        <v>724</v>
      </c>
      <c r="JPH327" s="7" t="s">
        <v>724</v>
      </c>
      <c r="JPI327" s="7" t="s">
        <v>724</v>
      </c>
      <c r="JPJ327" s="7" t="s">
        <v>724</v>
      </c>
      <c r="JPK327" s="7" t="s">
        <v>724</v>
      </c>
      <c r="JPL327" s="7" t="s">
        <v>724</v>
      </c>
      <c r="JPM327" s="7" t="s">
        <v>724</v>
      </c>
      <c r="JPN327" s="7" t="s">
        <v>724</v>
      </c>
      <c r="JPO327" s="7" t="s">
        <v>724</v>
      </c>
      <c r="JPP327" s="7" t="s">
        <v>724</v>
      </c>
      <c r="JPQ327" s="7" t="s">
        <v>724</v>
      </c>
      <c r="JPR327" s="7" t="s">
        <v>724</v>
      </c>
      <c r="JPS327" s="7" t="s">
        <v>724</v>
      </c>
      <c r="JPT327" s="7" t="s">
        <v>724</v>
      </c>
      <c r="JPU327" s="7" t="s">
        <v>724</v>
      </c>
      <c r="JPV327" s="7" t="s">
        <v>724</v>
      </c>
      <c r="JPW327" s="7" t="s">
        <v>724</v>
      </c>
      <c r="JPX327" s="7" t="s">
        <v>724</v>
      </c>
      <c r="JPY327" s="7" t="s">
        <v>724</v>
      </c>
      <c r="JPZ327" s="7" t="s">
        <v>724</v>
      </c>
      <c r="JQA327" s="7" t="s">
        <v>724</v>
      </c>
      <c r="JQB327" s="7" t="s">
        <v>724</v>
      </c>
      <c r="JQC327" s="7" t="s">
        <v>724</v>
      </c>
      <c r="JQD327" s="7" t="s">
        <v>724</v>
      </c>
      <c r="JQE327" s="7" t="s">
        <v>724</v>
      </c>
      <c r="JQF327" s="7" t="s">
        <v>724</v>
      </c>
      <c r="JQG327" s="7" t="s">
        <v>724</v>
      </c>
      <c r="JQH327" s="7" t="s">
        <v>724</v>
      </c>
      <c r="JQI327" s="7" t="s">
        <v>724</v>
      </c>
      <c r="JQJ327" s="7" t="s">
        <v>724</v>
      </c>
      <c r="JQK327" s="7" t="s">
        <v>724</v>
      </c>
      <c r="JQL327" s="7" t="s">
        <v>724</v>
      </c>
      <c r="JQM327" s="7" t="s">
        <v>724</v>
      </c>
      <c r="JQN327" s="7" t="s">
        <v>724</v>
      </c>
      <c r="JQO327" s="7" t="s">
        <v>724</v>
      </c>
      <c r="JQP327" s="7" t="s">
        <v>724</v>
      </c>
      <c r="JQQ327" s="7" t="s">
        <v>724</v>
      </c>
      <c r="JQR327" s="7" t="s">
        <v>724</v>
      </c>
      <c r="JQS327" s="7" t="s">
        <v>724</v>
      </c>
      <c r="JQT327" s="7" t="s">
        <v>724</v>
      </c>
      <c r="JQU327" s="7" t="s">
        <v>724</v>
      </c>
      <c r="JQV327" s="7" t="s">
        <v>724</v>
      </c>
      <c r="JQW327" s="7" t="s">
        <v>724</v>
      </c>
      <c r="JQX327" s="7" t="s">
        <v>724</v>
      </c>
      <c r="JQY327" s="7" t="s">
        <v>724</v>
      </c>
      <c r="JQZ327" s="7" t="s">
        <v>724</v>
      </c>
      <c r="JRA327" s="7" t="s">
        <v>724</v>
      </c>
      <c r="JRB327" s="7" t="s">
        <v>724</v>
      </c>
      <c r="JRC327" s="7" t="s">
        <v>724</v>
      </c>
      <c r="JRD327" s="7" t="s">
        <v>724</v>
      </c>
      <c r="JRE327" s="7" t="s">
        <v>724</v>
      </c>
      <c r="JRF327" s="7" t="s">
        <v>724</v>
      </c>
      <c r="JRG327" s="7" t="s">
        <v>724</v>
      </c>
      <c r="JRH327" s="7" t="s">
        <v>724</v>
      </c>
      <c r="JRI327" s="7" t="s">
        <v>724</v>
      </c>
      <c r="JRJ327" s="7" t="s">
        <v>724</v>
      </c>
      <c r="JRK327" s="7" t="s">
        <v>724</v>
      </c>
      <c r="JRL327" s="7" t="s">
        <v>724</v>
      </c>
      <c r="JRM327" s="7" t="s">
        <v>724</v>
      </c>
      <c r="JRN327" s="7" t="s">
        <v>724</v>
      </c>
      <c r="JRO327" s="7" t="s">
        <v>724</v>
      </c>
      <c r="JRP327" s="7" t="s">
        <v>724</v>
      </c>
      <c r="JRQ327" s="7" t="s">
        <v>724</v>
      </c>
      <c r="JRR327" s="7" t="s">
        <v>724</v>
      </c>
      <c r="JRS327" s="7" t="s">
        <v>724</v>
      </c>
      <c r="JRT327" s="7" t="s">
        <v>724</v>
      </c>
      <c r="JRU327" s="7" t="s">
        <v>724</v>
      </c>
      <c r="JRV327" s="7" t="s">
        <v>724</v>
      </c>
      <c r="JRW327" s="7" t="s">
        <v>724</v>
      </c>
      <c r="JRX327" s="7" t="s">
        <v>724</v>
      </c>
      <c r="JRY327" s="7" t="s">
        <v>724</v>
      </c>
      <c r="JRZ327" s="7" t="s">
        <v>724</v>
      </c>
      <c r="JSA327" s="7" t="s">
        <v>724</v>
      </c>
      <c r="JSB327" s="7" t="s">
        <v>724</v>
      </c>
      <c r="JSC327" s="7" t="s">
        <v>724</v>
      </c>
      <c r="JSD327" s="7" t="s">
        <v>724</v>
      </c>
      <c r="JSE327" s="7" t="s">
        <v>724</v>
      </c>
      <c r="JSF327" s="7" t="s">
        <v>724</v>
      </c>
      <c r="JSG327" s="7" t="s">
        <v>724</v>
      </c>
      <c r="JSH327" s="7" t="s">
        <v>724</v>
      </c>
      <c r="JSI327" s="7" t="s">
        <v>724</v>
      </c>
      <c r="JSJ327" s="7" t="s">
        <v>724</v>
      </c>
      <c r="JSK327" s="7" t="s">
        <v>724</v>
      </c>
      <c r="JSL327" s="7" t="s">
        <v>724</v>
      </c>
      <c r="JSM327" s="7" t="s">
        <v>724</v>
      </c>
      <c r="JSN327" s="7" t="s">
        <v>724</v>
      </c>
      <c r="JSO327" s="7" t="s">
        <v>724</v>
      </c>
      <c r="JSP327" s="7" t="s">
        <v>724</v>
      </c>
      <c r="JSQ327" s="7" t="s">
        <v>724</v>
      </c>
      <c r="JSR327" s="7" t="s">
        <v>724</v>
      </c>
      <c r="JSS327" s="7" t="s">
        <v>724</v>
      </c>
      <c r="JST327" s="7" t="s">
        <v>724</v>
      </c>
      <c r="JSU327" s="7" t="s">
        <v>724</v>
      </c>
      <c r="JSV327" s="7" t="s">
        <v>724</v>
      </c>
      <c r="JSW327" s="7" t="s">
        <v>724</v>
      </c>
      <c r="JSX327" s="7" t="s">
        <v>724</v>
      </c>
      <c r="JSY327" s="7" t="s">
        <v>724</v>
      </c>
      <c r="JSZ327" s="7" t="s">
        <v>724</v>
      </c>
      <c r="JTA327" s="7" t="s">
        <v>724</v>
      </c>
      <c r="JTB327" s="7" t="s">
        <v>724</v>
      </c>
      <c r="JTC327" s="7" t="s">
        <v>724</v>
      </c>
      <c r="JTD327" s="7" t="s">
        <v>724</v>
      </c>
      <c r="JTE327" s="7" t="s">
        <v>724</v>
      </c>
      <c r="JTF327" s="7" t="s">
        <v>724</v>
      </c>
      <c r="JTG327" s="7" t="s">
        <v>724</v>
      </c>
      <c r="JTH327" s="7" t="s">
        <v>724</v>
      </c>
      <c r="JTI327" s="7" t="s">
        <v>724</v>
      </c>
      <c r="JTJ327" s="7" t="s">
        <v>724</v>
      </c>
      <c r="JTK327" s="7" t="s">
        <v>724</v>
      </c>
      <c r="JTL327" s="7" t="s">
        <v>724</v>
      </c>
      <c r="JTM327" s="7" t="s">
        <v>724</v>
      </c>
      <c r="JTN327" s="7" t="s">
        <v>724</v>
      </c>
      <c r="JTO327" s="7" t="s">
        <v>724</v>
      </c>
      <c r="JTP327" s="7" t="s">
        <v>724</v>
      </c>
      <c r="JTQ327" s="7" t="s">
        <v>724</v>
      </c>
      <c r="JTR327" s="7" t="s">
        <v>724</v>
      </c>
      <c r="JTS327" s="7" t="s">
        <v>724</v>
      </c>
      <c r="JTT327" s="7" t="s">
        <v>724</v>
      </c>
      <c r="JTU327" s="7" t="s">
        <v>724</v>
      </c>
      <c r="JTV327" s="7" t="s">
        <v>724</v>
      </c>
      <c r="JTW327" s="7" t="s">
        <v>724</v>
      </c>
      <c r="JTX327" s="7" t="s">
        <v>724</v>
      </c>
      <c r="JTY327" s="7" t="s">
        <v>724</v>
      </c>
      <c r="JTZ327" s="7" t="s">
        <v>724</v>
      </c>
      <c r="JUA327" s="7" t="s">
        <v>724</v>
      </c>
      <c r="JUB327" s="7" t="s">
        <v>724</v>
      </c>
      <c r="JUC327" s="7" t="s">
        <v>724</v>
      </c>
      <c r="JUD327" s="7" t="s">
        <v>724</v>
      </c>
      <c r="JUE327" s="7" t="s">
        <v>724</v>
      </c>
      <c r="JUF327" s="7" t="s">
        <v>724</v>
      </c>
      <c r="JUG327" s="7" t="s">
        <v>724</v>
      </c>
      <c r="JUH327" s="7" t="s">
        <v>724</v>
      </c>
      <c r="JUI327" s="7" t="s">
        <v>724</v>
      </c>
      <c r="JUJ327" s="7" t="s">
        <v>724</v>
      </c>
      <c r="JUK327" s="7" t="s">
        <v>724</v>
      </c>
      <c r="JUL327" s="7" t="s">
        <v>724</v>
      </c>
      <c r="JUM327" s="7" t="s">
        <v>724</v>
      </c>
      <c r="JUN327" s="7" t="s">
        <v>724</v>
      </c>
      <c r="JUO327" s="7" t="s">
        <v>724</v>
      </c>
      <c r="JUP327" s="7" t="s">
        <v>724</v>
      </c>
      <c r="JUQ327" s="7" t="s">
        <v>724</v>
      </c>
      <c r="JUR327" s="7" t="s">
        <v>724</v>
      </c>
      <c r="JUS327" s="7" t="s">
        <v>724</v>
      </c>
      <c r="JUT327" s="7" t="s">
        <v>724</v>
      </c>
      <c r="JUU327" s="7" t="s">
        <v>724</v>
      </c>
      <c r="JUV327" s="7" t="s">
        <v>724</v>
      </c>
      <c r="JUW327" s="7" t="s">
        <v>724</v>
      </c>
      <c r="JUX327" s="7" t="s">
        <v>724</v>
      </c>
      <c r="JUY327" s="7" t="s">
        <v>724</v>
      </c>
      <c r="JUZ327" s="7" t="s">
        <v>724</v>
      </c>
      <c r="JVA327" s="7" t="s">
        <v>724</v>
      </c>
      <c r="JVB327" s="7" t="s">
        <v>724</v>
      </c>
      <c r="JVC327" s="7" t="s">
        <v>724</v>
      </c>
      <c r="JVD327" s="7" t="s">
        <v>724</v>
      </c>
      <c r="JVE327" s="7" t="s">
        <v>724</v>
      </c>
      <c r="JVF327" s="7" t="s">
        <v>724</v>
      </c>
      <c r="JVG327" s="7" t="s">
        <v>724</v>
      </c>
      <c r="JVH327" s="7" t="s">
        <v>724</v>
      </c>
      <c r="JVI327" s="7" t="s">
        <v>724</v>
      </c>
      <c r="JVJ327" s="7" t="s">
        <v>724</v>
      </c>
      <c r="JVK327" s="7" t="s">
        <v>724</v>
      </c>
      <c r="JVL327" s="7" t="s">
        <v>724</v>
      </c>
      <c r="JVM327" s="7" t="s">
        <v>724</v>
      </c>
      <c r="JVN327" s="7" t="s">
        <v>724</v>
      </c>
      <c r="JVO327" s="7" t="s">
        <v>724</v>
      </c>
      <c r="JVP327" s="7" t="s">
        <v>724</v>
      </c>
      <c r="JVQ327" s="7" t="s">
        <v>724</v>
      </c>
      <c r="JVR327" s="7" t="s">
        <v>724</v>
      </c>
      <c r="JVS327" s="7" t="s">
        <v>724</v>
      </c>
      <c r="JVT327" s="7" t="s">
        <v>724</v>
      </c>
      <c r="JVU327" s="7" t="s">
        <v>724</v>
      </c>
      <c r="JVV327" s="7" t="s">
        <v>724</v>
      </c>
      <c r="JVW327" s="7" t="s">
        <v>724</v>
      </c>
      <c r="JVX327" s="7" t="s">
        <v>724</v>
      </c>
      <c r="JVY327" s="7" t="s">
        <v>724</v>
      </c>
      <c r="JVZ327" s="7" t="s">
        <v>724</v>
      </c>
      <c r="JWA327" s="7" t="s">
        <v>724</v>
      </c>
      <c r="JWB327" s="7" t="s">
        <v>724</v>
      </c>
      <c r="JWC327" s="7" t="s">
        <v>724</v>
      </c>
      <c r="JWD327" s="7" t="s">
        <v>724</v>
      </c>
      <c r="JWE327" s="7" t="s">
        <v>724</v>
      </c>
      <c r="JWF327" s="7" t="s">
        <v>724</v>
      </c>
      <c r="JWG327" s="7" t="s">
        <v>724</v>
      </c>
      <c r="JWH327" s="7" t="s">
        <v>724</v>
      </c>
      <c r="JWI327" s="7" t="s">
        <v>724</v>
      </c>
      <c r="JWJ327" s="7" t="s">
        <v>724</v>
      </c>
      <c r="JWK327" s="7" t="s">
        <v>724</v>
      </c>
      <c r="JWL327" s="7" t="s">
        <v>724</v>
      </c>
      <c r="JWM327" s="7" t="s">
        <v>724</v>
      </c>
      <c r="JWN327" s="7" t="s">
        <v>724</v>
      </c>
      <c r="JWO327" s="7" t="s">
        <v>724</v>
      </c>
      <c r="JWP327" s="7" t="s">
        <v>724</v>
      </c>
      <c r="JWQ327" s="7" t="s">
        <v>724</v>
      </c>
      <c r="JWR327" s="7" t="s">
        <v>724</v>
      </c>
      <c r="JWS327" s="7" t="s">
        <v>724</v>
      </c>
      <c r="JWT327" s="7" t="s">
        <v>724</v>
      </c>
      <c r="JWU327" s="7" t="s">
        <v>724</v>
      </c>
      <c r="JWV327" s="7" t="s">
        <v>724</v>
      </c>
      <c r="JWW327" s="7" t="s">
        <v>724</v>
      </c>
      <c r="JWX327" s="7" t="s">
        <v>724</v>
      </c>
      <c r="JWY327" s="7" t="s">
        <v>724</v>
      </c>
      <c r="JWZ327" s="7" t="s">
        <v>724</v>
      </c>
      <c r="JXA327" s="7" t="s">
        <v>724</v>
      </c>
      <c r="JXB327" s="7" t="s">
        <v>724</v>
      </c>
      <c r="JXC327" s="7" t="s">
        <v>724</v>
      </c>
      <c r="JXD327" s="7" t="s">
        <v>724</v>
      </c>
      <c r="JXE327" s="7" t="s">
        <v>724</v>
      </c>
      <c r="JXF327" s="7" t="s">
        <v>724</v>
      </c>
      <c r="JXG327" s="7" t="s">
        <v>724</v>
      </c>
      <c r="JXH327" s="7" t="s">
        <v>724</v>
      </c>
      <c r="JXI327" s="7" t="s">
        <v>724</v>
      </c>
      <c r="JXJ327" s="7" t="s">
        <v>724</v>
      </c>
      <c r="JXK327" s="7" t="s">
        <v>724</v>
      </c>
      <c r="JXL327" s="7" t="s">
        <v>724</v>
      </c>
      <c r="JXM327" s="7" t="s">
        <v>724</v>
      </c>
      <c r="JXN327" s="7" t="s">
        <v>724</v>
      </c>
      <c r="JXO327" s="7" t="s">
        <v>724</v>
      </c>
      <c r="JXP327" s="7" t="s">
        <v>724</v>
      </c>
      <c r="JXQ327" s="7" t="s">
        <v>724</v>
      </c>
      <c r="JXR327" s="7" t="s">
        <v>724</v>
      </c>
      <c r="JXS327" s="7" t="s">
        <v>724</v>
      </c>
      <c r="JXT327" s="7" t="s">
        <v>724</v>
      </c>
      <c r="JXU327" s="7" t="s">
        <v>724</v>
      </c>
      <c r="JXV327" s="7" t="s">
        <v>724</v>
      </c>
      <c r="JXW327" s="7" t="s">
        <v>724</v>
      </c>
      <c r="JXX327" s="7" t="s">
        <v>724</v>
      </c>
      <c r="JXY327" s="7" t="s">
        <v>724</v>
      </c>
      <c r="JXZ327" s="7" t="s">
        <v>724</v>
      </c>
      <c r="JYA327" s="7" t="s">
        <v>724</v>
      </c>
      <c r="JYB327" s="7" t="s">
        <v>724</v>
      </c>
      <c r="JYC327" s="7" t="s">
        <v>724</v>
      </c>
      <c r="JYD327" s="7" t="s">
        <v>724</v>
      </c>
      <c r="JYE327" s="7" t="s">
        <v>724</v>
      </c>
      <c r="JYF327" s="7" t="s">
        <v>724</v>
      </c>
      <c r="JYG327" s="7" t="s">
        <v>724</v>
      </c>
      <c r="JYH327" s="7" t="s">
        <v>724</v>
      </c>
      <c r="JYI327" s="7" t="s">
        <v>724</v>
      </c>
      <c r="JYJ327" s="7" t="s">
        <v>724</v>
      </c>
      <c r="JYK327" s="7" t="s">
        <v>724</v>
      </c>
      <c r="JYL327" s="7" t="s">
        <v>724</v>
      </c>
      <c r="JYM327" s="7" t="s">
        <v>724</v>
      </c>
      <c r="JYN327" s="7" t="s">
        <v>724</v>
      </c>
      <c r="JYO327" s="7" t="s">
        <v>724</v>
      </c>
      <c r="JYP327" s="7" t="s">
        <v>724</v>
      </c>
      <c r="JYQ327" s="7" t="s">
        <v>724</v>
      </c>
      <c r="JYR327" s="7" t="s">
        <v>724</v>
      </c>
      <c r="JYS327" s="7" t="s">
        <v>724</v>
      </c>
      <c r="JYT327" s="7" t="s">
        <v>724</v>
      </c>
      <c r="JYU327" s="7" t="s">
        <v>724</v>
      </c>
      <c r="JYV327" s="7" t="s">
        <v>724</v>
      </c>
      <c r="JYW327" s="7" t="s">
        <v>724</v>
      </c>
      <c r="JYX327" s="7" t="s">
        <v>724</v>
      </c>
      <c r="JYY327" s="7" t="s">
        <v>724</v>
      </c>
      <c r="JYZ327" s="7" t="s">
        <v>724</v>
      </c>
      <c r="JZA327" s="7" t="s">
        <v>724</v>
      </c>
      <c r="JZB327" s="7" t="s">
        <v>724</v>
      </c>
      <c r="JZC327" s="7" t="s">
        <v>724</v>
      </c>
      <c r="JZD327" s="7" t="s">
        <v>724</v>
      </c>
      <c r="JZE327" s="7" t="s">
        <v>724</v>
      </c>
      <c r="JZF327" s="7" t="s">
        <v>724</v>
      </c>
      <c r="JZG327" s="7" t="s">
        <v>724</v>
      </c>
      <c r="JZH327" s="7" t="s">
        <v>724</v>
      </c>
      <c r="JZI327" s="7" t="s">
        <v>724</v>
      </c>
      <c r="JZJ327" s="7" t="s">
        <v>724</v>
      </c>
      <c r="JZK327" s="7" t="s">
        <v>724</v>
      </c>
      <c r="JZL327" s="7" t="s">
        <v>724</v>
      </c>
      <c r="JZM327" s="7" t="s">
        <v>724</v>
      </c>
      <c r="JZN327" s="7" t="s">
        <v>724</v>
      </c>
      <c r="JZO327" s="7" t="s">
        <v>724</v>
      </c>
      <c r="JZP327" s="7" t="s">
        <v>724</v>
      </c>
      <c r="JZQ327" s="7" t="s">
        <v>724</v>
      </c>
      <c r="JZR327" s="7" t="s">
        <v>724</v>
      </c>
      <c r="JZS327" s="7" t="s">
        <v>724</v>
      </c>
      <c r="JZT327" s="7" t="s">
        <v>724</v>
      </c>
      <c r="JZU327" s="7" t="s">
        <v>724</v>
      </c>
      <c r="JZV327" s="7" t="s">
        <v>724</v>
      </c>
      <c r="JZW327" s="7" t="s">
        <v>724</v>
      </c>
      <c r="JZX327" s="7" t="s">
        <v>724</v>
      </c>
      <c r="JZY327" s="7" t="s">
        <v>724</v>
      </c>
      <c r="JZZ327" s="7" t="s">
        <v>724</v>
      </c>
      <c r="KAA327" s="7" t="s">
        <v>724</v>
      </c>
      <c r="KAB327" s="7" t="s">
        <v>724</v>
      </c>
      <c r="KAC327" s="7" t="s">
        <v>724</v>
      </c>
      <c r="KAD327" s="7" t="s">
        <v>724</v>
      </c>
      <c r="KAE327" s="7" t="s">
        <v>724</v>
      </c>
      <c r="KAF327" s="7" t="s">
        <v>724</v>
      </c>
      <c r="KAG327" s="7" t="s">
        <v>724</v>
      </c>
      <c r="KAH327" s="7" t="s">
        <v>724</v>
      </c>
      <c r="KAI327" s="7" t="s">
        <v>724</v>
      </c>
      <c r="KAJ327" s="7" t="s">
        <v>724</v>
      </c>
      <c r="KAK327" s="7" t="s">
        <v>724</v>
      </c>
      <c r="KAL327" s="7" t="s">
        <v>724</v>
      </c>
      <c r="KAM327" s="7" t="s">
        <v>724</v>
      </c>
      <c r="KAN327" s="7" t="s">
        <v>724</v>
      </c>
      <c r="KAO327" s="7" t="s">
        <v>724</v>
      </c>
      <c r="KAP327" s="7" t="s">
        <v>724</v>
      </c>
      <c r="KAQ327" s="7" t="s">
        <v>724</v>
      </c>
      <c r="KAR327" s="7" t="s">
        <v>724</v>
      </c>
      <c r="KAS327" s="7" t="s">
        <v>724</v>
      </c>
      <c r="KAT327" s="7" t="s">
        <v>724</v>
      </c>
      <c r="KAU327" s="7" t="s">
        <v>724</v>
      </c>
      <c r="KAV327" s="7" t="s">
        <v>724</v>
      </c>
      <c r="KAW327" s="7" t="s">
        <v>724</v>
      </c>
      <c r="KAX327" s="7" t="s">
        <v>724</v>
      </c>
      <c r="KAY327" s="7" t="s">
        <v>724</v>
      </c>
      <c r="KAZ327" s="7" t="s">
        <v>724</v>
      </c>
      <c r="KBA327" s="7" t="s">
        <v>724</v>
      </c>
      <c r="KBB327" s="7" t="s">
        <v>724</v>
      </c>
      <c r="KBC327" s="7" t="s">
        <v>724</v>
      </c>
      <c r="KBD327" s="7" t="s">
        <v>724</v>
      </c>
      <c r="KBE327" s="7" t="s">
        <v>724</v>
      </c>
      <c r="KBF327" s="7" t="s">
        <v>724</v>
      </c>
      <c r="KBG327" s="7" t="s">
        <v>724</v>
      </c>
      <c r="KBH327" s="7" t="s">
        <v>724</v>
      </c>
      <c r="KBI327" s="7" t="s">
        <v>724</v>
      </c>
      <c r="KBJ327" s="7" t="s">
        <v>724</v>
      </c>
      <c r="KBK327" s="7" t="s">
        <v>724</v>
      </c>
      <c r="KBL327" s="7" t="s">
        <v>724</v>
      </c>
      <c r="KBM327" s="7" t="s">
        <v>724</v>
      </c>
      <c r="KBN327" s="7" t="s">
        <v>724</v>
      </c>
      <c r="KBO327" s="7" t="s">
        <v>724</v>
      </c>
      <c r="KBP327" s="7" t="s">
        <v>724</v>
      </c>
      <c r="KBQ327" s="7" t="s">
        <v>724</v>
      </c>
      <c r="KBR327" s="7" t="s">
        <v>724</v>
      </c>
      <c r="KBS327" s="7" t="s">
        <v>724</v>
      </c>
      <c r="KBT327" s="7" t="s">
        <v>724</v>
      </c>
      <c r="KBU327" s="7" t="s">
        <v>724</v>
      </c>
      <c r="KBV327" s="7" t="s">
        <v>724</v>
      </c>
      <c r="KBW327" s="7" t="s">
        <v>724</v>
      </c>
      <c r="KBX327" s="7" t="s">
        <v>724</v>
      </c>
      <c r="KBY327" s="7" t="s">
        <v>724</v>
      </c>
      <c r="KBZ327" s="7" t="s">
        <v>724</v>
      </c>
      <c r="KCA327" s="7" t="s">
        <v>724</v>
      </c>
      <c r="KCB327" s="7" t="s">
        <v>724</v>
      </c>
      <c r="KCC327" s="7" t="s">
        <v>724</v>
      </c>
      <c r="KCD327" s="7" t="s">
        <v>724</v>
      </c>
      <c r="KCE327" s="7" t="s">
        <v>724</v>
      </c>
      <c r="KCF327" s="7" t="s">
        <v>724</v>
      </c>
      <c r="KCG327" s="7" t="s">
        <v>724</v>
      </c>
      <c r="KCH327" s="7" t="s">
        <v>724</v>
      </c>
      <c r="KCI327" s="7" t="s">
        <v>724</v>
      </c>
      <c r="KCJ327" s="7" t="s">
        <v>724</v>
      </c>
      <c r="KCK327" s="7" t="s">
        <v>724</v>
      </c>
      <c r="KCL327" s="7" t="s">
        <v>724</v>
      </c>
      <c r="KCM327" s="7" t="s">
        <v>724</v>
      </c>
      <c r="KCN327" s="7" t="s">
        <v>724</v>
      </c>
      <c r="KCO327" s="7" t="s">
        <v>724</v>
      </c>
      <c r="KCP327" s="7" t="s">
        <v>724</v>
      </c>
      <c r="KCQ327" s="7" t="s">
        <v>724</v>
      </c>
      <c r="KCR327" s="7" t="s">
        <v>724</v>
      </c>
      <c r="KCS327" s="7" t="s">
        <v>724</v>
      </c>
      <c r="KCT327" s="7" t="s">
        <v>724</v>
      </c>
      <c r="KCU327" s="7" t="s">
        <v>724</v>
      </c>
      <c r="KCV327" s="7" t="s">
        <v>724</v>
      </c>
      <c r="KCW327" s="7" t="s">
        <v>724</v>
      </c>
      <c r="KCX327" s="7" t="s">
        <v>724</v>
      </c>
      <c r="KCY327" s="7" t="s">
        <v>724</v>
      </c>
      <c r="KCZ327" s="7" t="s">
        <v>724</v>
      </c>
      <c r="KDA327" s="7" t="s">
        <v>724</v>
      </c>
      <c r="KDB327" s="7" t="s">
        <v>724</v>
      </c>
      <c r="KDC327" s="7" t="s">
        <v>724</v>
      </c>
      <c r="KDD327" s="7" t="s">
        <v>724</v>
      </c>
      <c r="KDE327" s="7" t="s">
        <v>724</v>
      </c>
      <c r="KDF327" s="7" t="s">
        <v>724</v>
      </c>
      <c r="KDG327" s="7" t="s">
        <v>724</v>
      </c>
      <c r="KDH327" s="7" t="s">
        <v>724</v>
      </c>
      <c r="KDI327" s="7" t="s">
        <v>724</v>
      </c>
      <c r="KDJ327" s="7" t="s">
        <v>724</v>
      </c>
      <c r="KDK327" s="7" t="s">
        <v>724</v>
      </c>
      <c r="KDL327" s="7" t="s">
        <v>724</v>
      </c>
      <c r="KDM327" s="7" t="s">
        <v>724</v>
      </c>
      <c r="KDN327" s="7" t="s">
        <v>724</v>
      </c>
      <c r="KDO327" s="7" t="s">
        <v>724</v>
      </c>
      <c r="KDP327" s="7" t="s">
        <v>724</v>
      </c>
      <c r="KDQ327" s="7" t="s">
        <v>724</v>
      </c>
      <c r="KDR327" s="7" t="s">
        <v>724</v>
      </c>
      <c r="KDS327" s="7" t="s">
        <v>724</v>
      </c>
      <c r="KDT327" s="7" t="s">
        <v>724</v>
      </c>
      <c r="KDU327" s="7" t="s">
        <v>724</v>
      </c>
      <c r="KDV327" s="7" t="s">
        <v>724</v>
      </c>
      <c r="KDW327" s="7" t="s">
        <v>724</v>
      </c>
      <c r="KDX327" s="7" t="s">
        <v>724</v>
      </c>
      <c r="KDY327" s="7" t="s">
        <v>724</v>
      </c>
      <c r="KDZ327" s="7" t="s">
        <v>724</v>
      </c>
      <c r="KEA327" s="7" t="s">
        <v>724</v>
      </c>
      <c r="KEB327" s="7" t="s">
        <v>724</v>
      </c>
      <c r="KEC327" s="7" t="s">
        <v>724</v>
      </c>
      <c r="KED327" s="7" t="s">
        <v>724</v>
      </c>
      <c r="KEE327" s="7" t="s">
        <v>724</v>
      </c>
      <c r="KEF327" s="7" t="s">
        <v>724</v>
      </c>
      <c r="KEG327" s="7" t="s">
        <v>724</v>
      </c>
      <c r="KEH327" s="7" t="s">
        <v>724</v>
      </c>
      <c r="KEI327" s="7" t="s">
        <v>724</v>
      </c>
      <c r="KEJ327" s="7" t="s">
        <v>724</v>
      </c>
      <c r="KEK327" s="7" t="s">
        <v>724</v>
      </c>
      <c r="KEL327" s="7" t="s">
        <v>724</v>
      </c>
      <c r="KEM327" s="7" t="s">
        <v>724</v>
      </c>
      <c r="KEN327" s="7" t="s">
        <v>724</v>
      </c>
      <c r="KEO327" s="7" t="s">
        <v>724</v>
      </c>
      <c r="KEP327" s="7" t="s">
        <v>724</v>
      </c>
      <c r="KEQ327" s="7" t="s">
        <v>724</v>
      </c>
      <c r="KER327" s="7" t="s">
        <v>724</v>
      </c>
      <c r="KES327" s="7" t="s">
        <v>724</v>
      </c>
      <c r="KET327" s="7" t="s">
        <v>724</v>
      </c>
      <c r="KEU327" s="7" t="s">
        <v>724</v>
      </c>
      <c r="KEV327" s="7" t="s">
        <v>724</v>
      </c>
      <c r="KEW327" s="7" t="s">
        <v>724</v>
      </c>
      <c r="KEX327" s="7" t="s">
        <v>724</v>
      </c>
      <c r="KEY327" s="7" t="s">
        <v>724</v>
      </c>
      <c r="KEZ327" s="7" t="s">
        <v>724</v>
      </c>
      <c r="KFA327" s="7" t="s">
        <v>724</v>
      </c>
      <c r="KFB327" s="7" t="s">
        <v>724</v>
      </c>
      <c r="KFC327" s="7" t="s">
        <v>724</v>
      </c>
      <c r="KFD327" s="7" t="s">
        <v>724</v>
      </c>
      <c r="KFE327" s="7" t="s">
        <v>724</v>
      </c>
      <c r="KFF327" s="7" t="s">
        <v>724</v>
      </c>
      <c r="KFG327" s="7" t="s">
        <v>724</v>
      </c>
      <c r="KFH327" s="7" t="s">
        <v>724</v>
      </c>
      <c r="KFI327" s="7" t="s">
        <v>724</v>
      </c>
      <c r="KFJ327" s="7" t="s">
        <v>724</v>
      </c>
      <c r="KFK327" s="7" t="s">
        <v>724</v>
      </c>
      <c r="KFL327" s="7" t="s">
        <v>724</v>
      </c>
      <c r="KFM327" s="7" t="s">
        <v>724</v>
      </c>
      <c r="KFN327" s="7" t="s">
        <v>724</v>
      </c>
      <c r="KFO327" s="7" t="s">
        <v>724</v>
      </c>
      <c r="KFP327" s="7" t="s">
        <v>724</v>
      </c>
      <c r="KFQ327" s="7" t="s">
        <v>724</v>
      </c>
      <c r="KFR327" s="7" t="s">
        <v>724</v>
      </c>
      <c r="KFS327" s="7" t="s">
        <v>724</v>
      </c>
      <c r="KFT327" s="7" t="s">
        <v>724</v>
      </c>
      <c r="KFU327" s="7" t="s">
        <v>724</v>
      </c>
      <c r="KFV327" s="7" t="s">
        <v>724</v>
      </c>
      <c r="KFW327" s="7" t="s">
        <v>724</v>
      </c>
      <c r="KFX327" s="7" t="s">
        <v>724</v>
      </c>
      <c r="KFY327" s="7" t="s">
        <v>724</v>
      </c>
      <c r="KFZ327" s="7" t="s">
        <v>724</v>
      </c>
      <c r="KGA327" s="7" t="s">
        <v>724</v>
      </c>
      <c r="KGB327" s="7" t="s">
        <v>724</v>
      </c>
      <c r="KGC327" s="7" t="s">
        <v>724</v>
      </c>
      <c r="KGD327" s="7" t="s">
        <v>724</v>
      </c>
      <c r="KGE327" s="7" t="s">
        <v>724</v>
      </c>
      <c r="KGF327" s="7" t="s">
        <v>724</v>
      </c>
      <c r="KGG327" s="7" t="s">
        <v>724</v>
      </c>
      <c r="KGH327" s="7" t="s">
        <v>724</v>
      </c>
      <c r="KGI327" s="7" t="s">
        <v>724</v>
      </c>
      <c r="KGJ327" s="7" t="s">
        <v>724</v>
      </c>
      <c r="KGK327" s="7" t="s">
        <v>724</v>
      </c>
      <c r="KGL327" s="7" t="s">
        <v>724</v>
      </c>
      <c r="KGM327" s="7" t="s">
        <v>724</v>
      </c>
      <c r="KGN327" s="7" t="s">
        <v>724</v>
      </c>
      <c r="KGO327" s="7" t="s">
        <v>724</v>
      </c>
      <c r="KGP327" s="7" t="s">
        <v>724</v>
      </c>
      <c r="KGQ327" s="7" t="s">
        <v>724</v>
      </c>
      <c r="KGR327" s="7" t="s">
        <v>724</v>
      </c>
      <c r="KGS327" s="7" t="s">
        <v>724</v>
      </c>
      <c r="KGT327" s="7" t="s">
        <v>724</v>
      </c>
      <c r="KGU327" s="7" t="s">
        <v>724</v>
      </c>
      <c r="KGV327" s="7" t="s">
        <v>724</v>
      </c>
      <c r="KGW327" s="7" t="s">
        <v>724</v>
      </c>
      <c r="KGX327" s="7" t="s">
        <v>724</v>
      </c>
      <c r="KGY327" s="7" t="s">
        <v>724</v>
      </c>
      <c r="KGZ327" s="7" t="s">
        <v>724</v>
      </c>
      <c r="KHA327" s="7" t="s">
        <v>724</v>
      </c>
      <c r="KHB327" s="7" t="s">
        <v>724</v>
      </c>
      <c r="KHC327" s="7" t="s">
        <v>724</v>
      </c>
      <c r="KHD327" s="7" t="s">
        <v>724</v>
      </c>
      <c r="KHE327" s="7" t="s">
        <v>724</v>
      </c>
      <c r="KHF327" s="7" t="s">
        <v>724</v>
      </c>
      <c r="KHG327" s="7" t="s">
        <v>724</v>
      </c>
      <c r="KHH327" s="7" t="s">
        <v>724</v>
      </c>
      <c r="KHI327" s="7" t="s">
        <v>724</v>
      </c>
      <c r="KHJ327" s="7" t="s">
        <v>724</v>
      </c>
      <c r="KHK327" s="7" t="s">
        <v>724</v>
      </c>
      <c r="KHL327" s="7" t="s">
        <v>724</v>
      </c>
      <c r="KHM327" s="7" t="s">
        <v>724</v>
      </c>
      <c r="KHN327" s="7" t="s">
        <v>724</v>
      </c>
      <c r="KHO327" s="7" t="s">
        <v>724</v>
      </c>
      <c r="KHP327" s="7" t="s">
        <v>724</v>
      </c>
      <c r="KHQ327" s="7" t="s">
        <v>724</v>
      </c>
      <c r="KHR327" s="7" t="s">
        <v>724</v>
      </c>
      <c r="KHS327" s="7" t="s">
        <v>724</v>
      </c>
      <c r="KHT327" s="7" t="s">
        <v>724</v>
      </c>
      <c r="KHU327" s="7" t="s">
        <v>724</v>
      </c>
      <c r="KHV327" s="7" t="s">
        <v>724</v>
      </c>
      <c r="KHW327" s="7" t="s">
        <v>724</v>
      </c>
      <c r="KHX327" s="7" t="s">
        <v>724</v>
      </c>
      <c r="KHY327" s="7" t="s">
        <v>724</v>
      </c>
      <c r="KHZ327" s="7" t="s">
        <v>724</v>
      </c>
      <c r="KIA327" s="7" t="s">
        <v>724</v>
      </c>
      <c r="KIB327" s="7" t="s">
        <v>724</v>
      </c>
      <c r="KIC327" s="7" t="s">
        <v>724</v>
      </c>
      <c r="KID327" s="7" t="s">
        <v>724</v>
      </c>
      <c r="KIE327" s="7" t="s">
        <v>724</v>
      </c>
      <c r="KIF327" s="7" t="s">
        <v>724</v>
      </c>
      <c r="KIG327" s="7" t="s">
        <v>724</v>
      </c>
      <c r="KIH327" s="7" t="s">
        <v>724</v>
      </c>
      <c r="KII327" s="7" t="s">
        <v>724</v>
      </c>
      <c r="KIJ327" s="7" t="s">
        <v>724</v>
      </c>
      <c r="KIK327" s="7" t="s">
        <v>724</v>
      </c>
      <c r="KIL327" s="7" t="s">
        <v>724</v>
      </c>
      <c r="KIM327" s="7" t="s">
        <v>724</v>
      </c>
      <c r="KIN327" s="7" t="s">
        <v>724</v>
      </c>
      <c r="KIO327" s="7" t="s">
        <v>724</v>
      </c>
      <c r="KIP327" s="7" t="s">
        <v>724</v>
      </c>
      <c r="KIQ327" s="7" t="s">
        <v>724</v>
      </c>
      <c r="KIR327" s="7" t="s">
        <v>724</v>
      </c>
      <c r="KIS327" s="7" t="s">
        <v>724</v>
      </c>
      <c r="KIT327" s="7" t="s">
        <v>724</v>
      </c>
      <c r="KIU327" s="7" t="s">
        <v>724</v>
      </c>
      <c r="KIV327" s="7" t="s">
        <v>724</v>
      </c>
      <c r="KIW327" s="7" t="s">
        <v>724</v>
      </c>
      <c r="KIX327" s="7" t="s">
        <v>724</v>
      </c>
      <c r="KIY327" s="7" t="s">
        <v>724</v>
      </c>
      <c r="KIZ327" s="7" t="s">
        <v>724</v>
      </c>
      <c r="KJA327" s="7" t="s">
        <v>724</v>
      </c>
      <c r="KJB327" s="7" t="s">
        <v>724</v>
      </c>
      <c r="KJC327" s="7" t="s">
        <v>724</v>
      </c>
      <c r="KJD327" s="7" t="s">
        <v>724</v>
      </c>
      <c r="KJE327" s="7" t="s">
        <v>724</v>
      </c>
      <c r="KJF327" s="7" t="s">
        <v>724</v>
      </c>
      <c r="KJG327" s="7" t="s">
        <v>724</v>
      </c>
      <c r="KJH327" s="7" t="s">
        <v>724</v>
      </c>
      <c r="KJI327" s="7" t="s">
        <v>724</v>
      </c>
      <c r="KJJ327" s="7" t="s">
        <v>724</v>
      </c>
      <c r="KJK327" s="7" t="s">
        <v>724</v>
      </c>
      <c r="KJL327" s="7" t="s">
        <v>724</v>
      </c>
      <c r="KJM327" s="7" t="s">
        <v>724</v>
      </c>
      <c r="KJN327" s="7" t="s">
        <v>724</v>
      </c>
      <c r="KJO327" s="7" t="s">
        <v>724</v>
      </c>
      <c r="KJP327" s="7" t="s">
        <v>724</v>
      </c>
      <c r="KJQ327" s="7" t="s">
        <v>724</v>
      </c>
      <c r="KJR327" s="7" t="s">
        <v>724</v>
      </c>
      <c r="KJS327" s="7" t="s">
        <v>724</v>
      </c>
      <c r="KJT327" s="7" t="s">
        <v>724</v>
      </c>
      <c r="KJU327" s="7" t="s">
        <v>724</v>
      </c>
      <c r="KJV327" s="7" t="s">
        <v>724</v>
      </c>
      <c r="KJW327" s="7" t="s">
        <v>724</v>
      </c>
      <c r="KJX327" s="7" t="s">
        <v>724</v>
      </c>
      <c r="KJY327" s="7" t="s">
        <v>724</v>
      </c>
      <c r="KJZ327" s="7" t="s">
        <v>724</v>
      </c>
      <c r="KKA327" s="7" t="s">
        <v>724</v>
      </c>
      <c r="KKB327" s="7" t="s">
        <v>724</v>
      </c>
      <c r="KKC327" s="7" t="s">
        <v>724</v>
      </c>
      <c r="KKD327" s="7" t="s">
        <v>724</v>
      </c>
      <c r="KKE327" s="7" t="s">
        <v>724</v>
      </c>
      <c r="KKF327" s="7" t="s">
        <v>724</v>
      </c>
      <c r="KKG327" s="7" t="s">
        <v>724</v>
      </c>
      <c r="KKH327" s="7" t="s">
        <v>724</v>
      </c>
      <c r="KKI327" s="7" t="s">
        <v>724</v>
      </c>
      <c r="KKJ327" s="7" t="s">
        <v>724</v>
      </c>
      <c r="KKK327" s="7" t="s">
        <v>724</v>
      </c>
      <c r="KKL327" s="7" t="s">
        <v>724</v>
      </c>
      <c r="KKM327" s="7" t="s">
        <v>724</v>
      </c>
      <c r="KKN327" s="7" t="s">
        <v>724</v>
      </c>
      <c r="KKO327" s="7" t="s">
        <v>724</v>
      </c>
      <c r="KKP327" s="7" t="s">
        <v>724</v>
      </c>
      <c r="KKQ327" s="7" t="s">
        <v>724</v>
      </c>
      <c r="KKR327" s="7" t="s">
        <v>724</v>
      </c>
      <c r="KKS327" s="7" t="s">
        <v>724</v>
      </c>
      <c r="KKT327" s="7" t="s">
        <v>724</v>
      </c>
      <c r="KKU327" s="7" t="s">
        <v>724</v>
      </c>
      <c r="KKV327" s="7" t="s">
        <v>724</v>
      </c>
      <c r="KKW327" s="7" t="s">
        <v>724</v>
      </c>
      <c r="KKX327" s="7" t="s">
        <v>724</v>
      </c>
      <c r="KKY327" s="7" t="s">
        <v>724</v>
      </c>
      <c r="KKZ327" s="7" t="s">
        <v>724</v>
      </c>
      <c r="KLA327" s="7" t="s">
        <v>724</v>
      </c>
      <c r="KLB327" s="7" t="s">
        <v>724</v>
      </c>
      <c r="KLC327" s="7" t="s">
        <v>724</v>
      </c>
      <c r="KLD327" s="7" t="s">
        <v>724</v>
      </c>
      <c r="KLE327" s="7" t="s">
        <v>724</v>
      </c>
      <c r="KLF327" s="7" t="s">
        <v>724</v>
      </c>
      <c r="KLG327" s="7" t="s">
        <v>724</v>
      </c>
      <c r="KLH327" s="7" t="s">
        <v>724</v>
      </c>
      <c r="KLI327" s="7" t="s">
        <v>724</v>
      </c>
      <c r="KLJ327" s="7" t="s">
        <v>724</v>
      </c>
      <c r="KLK327" s="7" t="s">
        <v>724</v>
      </c>
      <c r="KLL327" s="7" t="s">
        <v>724</v>
      </c>
      <c r="KLM327" s="7" t="s">
        <v>724</v>
      </c>
      <c r="KLN327" s="7" t="s">
        <v>724</v>
      </c>
      <c r="KLO327" s="7" t="s">
        <v>724</v>
      </c>
      <c r="KLP327" s="7" t="s">
        <v>724</v>
      </c>
      <c r="KLQ327" s="7" t="s">
        <v>724</v>
      </c>
      <c r="KLR327" s="7" t="s">
        <v>724</v>
      </c>
      <c r="KLS327" s="7" t="s">
        <v>724</v>
      </c>
      <c r="KLT327" s="7" t="s">
        <v>724</v>
      </c>
      <c r="KLU327" s="7" t="s">
        <v>724</v>
      </c>
      <c r="KLV327" s="7" t="s">
        <v>724</v>
      </c>
      <c r="KLW327" s="7" t="s">
        <v>724</v>
      </c>
      <c r="KLX327" s="7" t="s">
        <v>724</v>
      </c>
      <c r="KLY327" s="7" t="s">
        <v>724</v>
      </c>
      <c r="KLZ327" s="7" t="s">
        <v>724</v>
      </c>
      <c r="KMA327" s="7" t="s">
        <v>724</v>
      </c>
      <c r="KMB327" s="7" t="s">
        <v>724</v>
      </c>
      <c r="KMC327" s="7" t="s">
        <v>724</v>
      </c>
      <c r="KMD327" s="7" t="s">
        <v>724</v>
      </c>
      <c r="KME327" s="7" t="s">
        <v>724</v>
      </c>
      <c r="KMF327" s="7" t="s">
        <v>724</v>
      </c>
      <c r="KMG327" s="7" t="s">
        <v>724</v>
      </c>
      <c r="KMH327" s="7" t="s">
        <v>724</v>
      </c>
      <c r="KMI327" s="7" t="s">
        <v>724</v>
      </c>
      <c r="KMJ327" s="7" t="s">
        <v>724</v>
      </c>
      <c r="KMK327" s="7" t="s">
        <v>724</v>
      </c>
      <c r="KML327" s="7" t="s">
        <v>724</v>
      </c>
      <c r="KMM327" s="7" t="s">
        <v>724</v>
      </c>
      <c r="KMN327" s="7" t="s">
        <v>724</v>
      </c>
      <c r="KMO327" s="7" t="s">
        <v>724</v>
      </c>
      <c r="KMP327" s="7" t="s">
        <v>724</v>
      </c>
      <c r="KMQ327" s="7" t="s">
        <v>724</v>
      </c>
      <c r="KMR327" s="7" t="s">
        <v>724</v>
      </c>
      <c r="KMS327" s="7" t="s">
        <v>724</v>
      </c>
      <c r="KMT327" s="7" t="s">
        <v>724</v>
      </c>
      <c r="KMU327" s="7" t="s">
        <v>724</v>
      </c>
      <c r="KMV327" s="7" t="s">
        <v>724</v>
      </c>
      <c r="KMW327" s="7" t="s">
        <v>724</v>
      </c>
      <c r="KMX327" s="7" t="s">
        <v>724</v>
      </c>
      <c r="KMY327" s="7" t="s">
        <v>724</v>
      </c>
      <c r="KMZ327" s="7" t="s">
        <v>724</v>
      </c>
      <c r="KNA327" s="7" t="s">
        <v>724</v>
      </c>
      <c r="KNB327" s="7" t="s">
        <v>724</v>
      </c>
      <c r="KNC327" s="7" t="s">
        <v>724</v>
      </c>
      <c r="KND327" s="7" t="s">
        <v>724</v>
      </c>
      <c r="KNE327" s="7" t="s">
        <v>724</v>
      </c>
      <c r="KNF327" s="7" t="s">
        <v>724</v>
      </c>
      <c r="KNG327" s="7" t="s">
        <v>724</v>
      </c>
      <c r="KNH327" s="7" t="s">
        <v>724</v>
      </c>
      <c r="KNI327" s="7" t="s">
        <v>724</v>
      </c>
      <c r="KNJ327" s="7" t="s">
        <v>724</v>
      </c>
      <c r="KNK327" s="7" t="s">
        <v>724</v>
      </c>
      <c r="KNL327" s="7" t="s">
        <v>724</v>
      </c>
      <c r="KNM327" s="7" t="s">
        <v>724</v>
      </c>
      <c r="KNN327" s="7" t="s">
        <v>724</v>
      </c>
      <c r="KNO327" s="7" t="s">
        <v>724</v>
      </c>
      <c r="KNP327" s="7" t="s">
        <v>724</v>
      </c>
      <c r="KNQ327" s="7" t="s">
        <v>724</v>
      </c>
      <c r="KNR327" s="7" t="s">
        <v>724</v>
      </c>
      <c r="KNS327" s="7" t="s">
        <v>724</v>
      </c>
      <c r="KNT327" s="7" t="s">
        <v>724</v>
      </c>
      <c r="KNU327" s="7" t="s">
        <v>724</v>
      </c>
      <c r="KNV327" s="7" t="s">
        <v>724</v>
      </c>
      <c r="KNW327" s="7" t="s">
        <v>724</v>
      </c>
      <c r="KNX327" s="7" t="s">
        <v>724</v>
      </c>
      <c r="KNY327" s="7" t="s">
        <v>724</v>
      </c>
      <c r="KNZ327" s="7" t="s">
        <v>724</v>
      </c>
      <c r="KOA327" s="7" t="s">
        <v>724</v>
      </c>
      <c r="KOB327" s="7" t="s">
        <v>724</v>
      </c>
      <c r="KOC327" s="7" t="s">
        <v>724</v>
      </c>
      <c r="KOD327" s="7" t="s">
        <v>724</v>
      </c>
      <c r="KOE327" s="7" t="s">
        <v>724</v>
      </c>
      <c r="KOF327" s="7" t="s">
        <v>724</v>
      </c>
      <c r="KOG327" s="7" t="s">
        <v>724</v>
      </c>
      <c r="KOH327" s="7" t="s">
        <v>724</v>
      </c>
      <c r="KOI327" s="7" t="s">
        <v>724</v>
      </c>
      <c r="KOJ327" s="7" t="s">
        <v>724</v>
      </c>
      <c r="KOK327" s="7" t="s">
        <v>724</v>
      </c>
      <c r="KOL327" s="7" t="s">
        <v>724</v>
      </c>
      <c r="KOM327" s="7" t="s">
        <v>724</v>
      </c>
      <c r="KON327" s="7" t="s">
        <v>724</v>
      </c>
      <c r="KOO327" s="7" t="s">
        <v>724</v>
      </c>
      <c r="KOP327" s="7" t="s">
        <v>724</v>
      </c>
      <c r="KOQ327" s="7" t="s">
        <v>724</v>
      </c>
      <c r="KOR327" s="7" t="s">
        <v>724</v>
      </c>
      <c r="KOS327" s="7" t="s">
        <v>724</v>
      </c>
      <c r="KOT327" s="7" t="s">
        <v>724</v>
      </c>
      <c r="KOU327" s="7" t="s">
        <v>724</v>
      </c>
      <c r="KOV327" s="7" t="s">
        <v>724</v>
      </c>
      <c r="KOW327" s="7" t="s">
        <v>724</v>
      </c>
      <c r="KOX327" s="7" t="s">
        <v>724</v>
      </c>
      <c r="KOY327" s="7" t="s">
        <v>724</v>
      </c>
      <c r="KOZ327" s="7" t="s">
        <v>724</v>
      </c>
      <c r="KPA327" s="7" t="s">
        <v>724</v>
      </c>
      <c r="KPB327" s="7" t="s">
        <v>724</v>
      </c>
      <c r="KPC327" s="7" t="s">
        <v>724</v>
      </c>
      <c r="KPD327" s="7" t="s">
        <v>724</v>
      </c>
      <c r="KPE327" s="7" t="s">
        <v>724</v>
      </c>
      <c r="KPF327" s="7" t="s">
        <v>724</v>
      </c>
      <c r="KPG327" s="7" t="s">
        <v>724</v>
      </c>
      <c r="KPH327" s="7" t="s">
        <v>724</v>
      </c>
      <c r="KPI327" s="7" t="s">
        <v>724</v>
      </c>
      <c r="KPJ327" s="7" t="s">
        <v>724</v>
      </c>
      <c r="KPK327" s="7" t="s">
        <v>724</v>
      </c>
      <c r="KPL327" s="7" t="s">
        <v>724</v>
      </c>
      <c r="KPM327" s="7" t="s">
        <v>724</v>
      </c>
      <c r="KPN327" s="7" t="s">
        <v>724</v>
      </c>
      <c r="KPO327" s="7" t="s">
        <v>724</v>
      </c>
      <c r="KPP327" s="7" t="s">
        <v>724</v>
      </c>
      <c r="KPQ327" s="7" t="s">
        <v>724</v>
      </c>
      <c r="KPR327" s="7" t="s">
        <v>724</v>
      </c>
      <c r="KPS327" s="7" t="s">
        <v>724</v>
      </c>
      <c r="KPT327" s="7" t="s">
        <v>724</v>
      </c>
      <c r="KPU327" s="7" t="s">
        <v>724</v>
      </c>
      <c r="KPV327" s="7" t="s">
        <v>724</v>
      </c>
      <c r="KPW327" s="7" t="s">
        <v>724</v>
      </c>
      <c r="KPX327" s="7" t="s">
        <v>724</v>
      </c>
      <c r="KPY327" s="7" t="s">
        <v>724</v>
      </c>
      <c r="KPZ327" s="7" t="s">
        <v>724</v>
      </c>
      <c r="KQA327" s="7" t="s">
        <v>724</v>
      </c>
      <c r="KQB327" s="7" t="s">
        <v>724</v>
      </c>
      <c r="KQC327" s="7" t="s">
        <v>724</v>
      </c>
      <c r="KQD327" s="7" t="s">
        <v>724</v>
      </c>
      <c r="KQE327" s="7" t="s">
        <v>724</v>
      </c>
      <c r="KQF327" s="7" t="s">
        <v>724</v>
      </c>
      <c r="KQG327" s="7" t="s">
        <v>724</v>
      </c>
      <c r="KQH327" s="7" t="s">
        <v>724</v>
      </c>
      <c r="KQI327" s="7" t="s">
        <v>724</v>
      </c>
      <c r="KQJ327" s="7" t="s">
        <v>724</v>
      </c>
      <c r="KQK327" s="7" t="s">
        <v>724</v>
      </c>
      <c r="KQL327" s="7" t="s">
        <v>724</v>
      </c>
      <c r="KQM327" s="7" t="s">
        <v>724</v>
      </c>
      <c r="KQN327" s="7" t="s">
        <v>724</v>
      </c>
      <c r="KQO327" s="7" t="s">
        <v>724</v>
      </c>
      <c r="KQP327" s="7" t="s">
        <v>724</v>
      </c>
      <c r="KQQ327" s="7" t="s">
        <v>724</v>
      </c>
      <c r="KQR327" s="7" t="s">
        <v>724</v>
      </c>
      <c r="KQS327" s="7" t="s">
        <v>724</v>
      </c>
      <c r="KQT327" s="7" t="s">
        <v>724</v>
      </c>
      <c r="KQU327" s="7" t="s">
        <v>724</v>
      </c>
      <c r="KQV327" s="7" t="s">
        <v>724</v>
      </c>
      <c r="KQW327" s="7" t="s">
        <v>724</v>
      </c>
      <c r="KQX327" s="7" t="s">
        <v>724</v>
      </c>
      <c r="KQY327" s="7" t="s">
        <v>724</v>
      </c>
      <c r="KQZ327" s="7" t="s">
        <v>724</v>
      </c>
      <c r="KRA327" s="7" t="s">
        <v>724</v>
      </c>
      <c r="KRB327" s="7" t="s">
        <v>724</v>
      </c>
      <c r="KRC327" s="7" t="s">
        <v>724</v>
      </c>
      <c r="KRD327" s="7" t="s">
        <v>724</v>
      </c>
      <c r="KRE327" s="7" t="s">
        <v>724</v>
      </c>
      <c r="KRF327" s="7" t="s">
        <v>724</v>
      </c>
      <c r="KRG327" s="7" t="s">
        <v>724</v>
      </c>
      <c r="KRH327" s="7" t="s">
        <v>724</v>
      </c>
      <c r="KRI327" s="7" t="s">
        <v>724</v>
      </c>
      <c r="KRJ327" s="7" t="s">
        <v>724</v>
      </c>
      <c r="KRK327" s="7" t="s">
        <v>724</v>
      </c>
      <c r="KRL327" s="7" t="s">
        <v>724</v>
      </c>
      <c r="KRM327" s="7" t="s">
        <v>724</v>
      </c>
      <c r="KRN327" s="7" t="s">
        <v>724</v>
      </c>
      <c r="KRO327" s="7" t="s">
        <v>724</v>
      </c>
      <c r="KRP327" s="7" t="s">
        <v>724</v>
      </c>
      <c r="KRQ327" s="7" t="s">
        <v>724</v>
      </c>
      <c r="KRR327" s="7" t="s">
        <v>724</v>
      </c>
      <c r="KRS327" s="7" t="s">
        <v>724</v>
      </c>
      <c r="KRT327" s="7" t="s">
        <v>724</v>
      </c>
      <c r="KRU327" s="7" t="s">
        <v>724</v>
      </c>
      <c r="KRV327" s="7" t="s">
        <v>724</v>
      </c>
      <c r="KRW327" s="7" t="s">
        <v>724</v>
      </c>
      <c r="KRX327" s="7" t="s">
        <v>724</v>
      </c>
      <c r="KRY327" s="7" t="s">
        <v>724</v>
      </c>
      <c r="KRZ327" s="7" t="s">
        <v>724</v>
      </c>
      <c r="KSA327" s="7" t="s">
        <v>724</v>
      </c>
      <c r="KSB327" s="7" t="s">
        <v>724</v>
      </c>
      <c r="KSC327" s="7" t="s">
        <v>724</v>
      </c>
      <c r="KSD327" s="7" t="s">
        <v>724</v>
      </c>
      <c r="KSE327" s="7" t="s">
        <v>724</v>
      </c>
      <c r="KSF327" s="7" t="s">
        <v>724</v>
      </c>
      <c r="KSG327" s="7" t="s">
        <v>724</v>
      </c>
      <c r="KSH327" s="7" t="s">
        <v>724</v>
      </c>
      <c r="KSI327" s="7" t="s">
        <v>724</v>
      </c>
      <c r="KSJ327" s="7" t="s">
        <v>724</v>
      </c>
      <c r="KSK327" s="7" t="s">
        <v>724</v>
      </c>
      <c r="KSL327" s="7" t="s">
        <v>724</v>
      </c>
      <c r="KSM327" s="7" t="s">
        <v>724</v>
      </c>
      <c r="KSN327" s="7" t="s">
        <v>724</v>
      </c>
      <c r="KSO327" s="7" t="s">
        <v>724</v>
      </c>
      <c r="KSP327" s="7" t="s">
        <v>724</v>
      </c>
      <c r="KSQ327" s="7" t="s">
        <v>724</v>
      </c>
      <c r="KSR327" s="7" t="s">
        <v>724</v>
      </c>
      <c r="KSS327" s="7" t="s">
        <v>724</v>
      </c>
      <c r="KST327" s="7" t="s">
        <v>724</v>
      </c>
      <c r="KSU327" s="7" t="s">
        <v>724</v>
      </c>
      <c r="KSV327" s="7" t="s">
        <v>724</v>
      </c>
      <c r="KSW327" s="7" t="s">
        <v>724</v>
      </c>
      <c r="KSX327" s="7" t="s">
        <v>724</v>
      </c>
      <c r="KSY327" s="7" t="s">
        <v>724</v>
      </c>
      <c r="KSZ327" s="7" t="s">
        <v>724</v>
      </c>
      <c r="KTA327" s="7" t="s">
        <v>724</v>
      </c>
      <c r="KTB327" s="7" t="s">
        <v>724</v>
      </c>
      <c r="KTC327" s="7" t="s">
        <v>724</v>
      </c>
      <c r="KTD327" s="7" t="s">
        <v>724</v>
      </c>
      <c r="KTE327" s="7" t="s">
        <v>724</v>
      </c>
      <c r="KTF327" s="7" t="s">
        <v>724</v>
      </c>
      <c r="KTG327" s="7" t="s">
        <v>724</v>
      </c>
      <c r="KTH327" s="7" t="s">
        <v>724</v>
      </c>
      <c r="KTI327" s="7" t="s">
        <v>724</v>
      </c>
      <c r="KTJ327" s="7" t="s">
        <v>724</v>
      </c>
      <c r="KTK327" s="7" t="s">
        <v>724</v>
      </c>
      <c r="KTL327" s="7" t="s">
        <v>724</v>
      </c>
      <c r="KTM327" s="7" t="s">
        <v>724</v>
      </c>
      <c r="KTN327" s="7" t="s">
        <v>724</v>
      </c>
      <c r="KTO327" s="7" t="s">
        <v>724</v>
      </c>
      <c r="KTP327" s="7" t="s">
        <v>724</v>
      </c>
      <c r="KTQ327" s="7" t="s">
        <v>724</v>
      </c>
      <c r="KTR327" s="7" t="s">
        <v>724</v>
      </c>
      <c r="KTS327" s="7" t="s">
        <v>724</v>
      </c>
      <c r="KTT327" s="7" t="s">
        <v>724</v>
      </c>
      <c r="KTU327" s="7" t="s">
        <v>724</v>
      </c>
      <c r="KTV327" s="7" t="s">
        <v>724</v>
      </c>
      <c r="KTW327" s="7" t="s">
        <v>724</v>
      </c>
      <c r="KTX327" s="7" t="s">
        <v>724</v>
      </c>
      <c r="KTY327" s="7" t="s">
        <v>724</v>
      </c>
      <c r="KTZ327" s="7" t="s">
        <v>724</v>
      </c>
      <c r="KUA327" s="7" t="s">
        <v>724</v>
      </c>
      <c r="KUB327" s="7" t="s">
        <v>724</v>
      </c>
      <c r="KUC327" s="7" t="s">
        <v>724</v>
      </c>
      <c r="KUD327" s="7" t="s">
        <v>724</v>
      </c>
      <c r="KUE327" s="7" t="s">
        <v>724</v>
      </c>
      <c r="KUF327" s="7" t="s">
        <v>724</v>
      </c>
      <c r="KUG327" s="7" t="s">
        <v>724</v>
      </c>
      <c r="KUH327" s="7" t="s">
        <v>724</v>
      </c>
      <c r="KUI327" s="7" t="s">
        <v>724</v>
      </c>
      <c r="KUJ327" s="7" t="s">
        <v>724</v>
      </c>
      <c r="KUK327" s="7" t="s">
        <v>724</v>
      </c>
      <c r="KUL327" s="7" t="s">
        <v>724</v>
      </c>
      <c r="KUM327" s="7" t="s">
        <v>724</v>
      </c>
      <c r="KUN327" s="7" t="s">
        <v>724</v>
      </c>
      <c r="KUO327" s="7" t="s">
        <v>724</v>
      </c>
      <c r="KUP327" s="7" t="s">
        <v>724</v>
      </c>
      <c r="KUQ327" s="7" t="s">
        <v>724</v>
      </c>
      <c r="KUR327" s="7" t="s">
        <v>724</v>
      </c>
      <c r="KUS327" s="7" t="s">
        <v>724</v>
      </c>
      <c r="KUT327" s="7" t="s">
        <v>724</v>
      </c>
      <c r="KUU327" s="7" t="s">
        <v>724</v>
      </c>
      <c r="KUV327" s="7" t="s">
        <v>724</v>
      </c>
      <c r="KUW327" s="7" t="s">
        <v>724</v>
      </c>
      <c r="KUX327" s="7" t="s">
        <v>724</v>
      </c>
      <c r="KUY327" s="7" t="s">
        <v>724</v>
      </c>
      <c r="KUZ327" s="7" t="s">
        <v>724</v>
      </c>
      <c r="KVA327" s="7" t="s">
        <v>724</v>
      </c>
      <c r="KVB327" s="7" t="s">
        <v>724</v>
      </c>
      <c r="KVC327" s="7" t="s">
        <v>724</v>
      </c>
      <c r="KVD327" s="7" t="s">
        <v>724</v>
      </c>
      <c r="KVE327" s="7" t="s">
        <v>724</v>
      </c>
      <c r="KVF327" s="7" t="s">
        <v>724</v>
      </c>
      <c r="KVG327" s="7" t="s">
        <v>724</v>
      </c>
      <c r="KVH327" s="7" t="s">
        <v>724</v>
      </c>
      <c r="KVI327" s="7" t="s">
        <v>724</v>
      </c>
      <c r="KVJ327" s="7" t="s">
        <v>724</v>
      </c>
      <c r="KVK327" s="7" t="s">
        <v>724</v>
      </c>
      <c r="KVL327" s="7" t="s">
        <v>724</v>
      </c>
      <c r="KVM327" s="7" t="s">
        <v>724</v>
      </c>
      <c r="KVN327" s="7" t="s">
        <v>724</v>
      </c>
      <c r="KVO327" s="7" t="s">
        <v>724</v>
      </c>
      <c r="KVP327" s="7" t="s">
        <v>724</v>
      </c>
      <c r="KVQ327" s="7" t="s">
        <v>724</v>
      </c>
      <c r="KVR327" s="7" t="s">
        <v>724</v>
      </c>
      <c r="KVS327" s="7" t="s">
        <v>724</v>
      </c>
      <c r="KVT327" s="7" t="s">
        <v>724</v>
      </c>
      <c r="KVU327" s="7" t="s">
        <v>724</v>
      </c>
      <c r="KVV327" s="7" t="s">
        <v>724</v>
      </c>
      <c r="KVW327" s="7" t="s">
        <v>724</v>
      </c>
      <c r="KVX327" s="7" t="s">
        <v>724</v>
      </c>
      <c r="KVY327" s="7" t="s">
        <v>724</v>
      </c>
      <c r="KVZ327" s="7" t="s">
        <v>724</v>
      </c>
      <c r="KWA327" s="7" t="s">
        <v>724</v>
      </c>
      <c r="KWB327" s="7" t="s">
        <v>724</v>
      </c>
      <c r="KWC327" s="7" t="s">
        <v>724</v>
      </c>
      <c r="KWD327" s="7" t="s">
        <v>724</v>
      </c>
      <c r="KWE327" s="7" t="s">
        <v>724</v>
      </c>
      <c r="KWF327" s="7" t="s">
        <v>724</v>
      </c>
      <c r="KWG327" s="7" t="s">
        <v>724</v>
      </c>
      <c r="KWH327" s="7" t="s">
        <v>724</v>
      </c>
      <c r="KWI327" s="7" t="s">
        <v>724</v>
      </c>
      <c r="KWJ327" s="7" t="s">
        <v>724</v>
      </c>
      <c r="KWK327" s="7" t="s">
        <v>724</v>
      </c>
      <c r="KWL327" s="7" t="s">
        <v>724</v>
      </c>
      <c r="KWM327" s="7" t="s">
        <v>724</v>
      </c>
      <c r="KWN327" s="7" t="s">
        <v>724</v>
      </c>
      <c r="KWO327" s="7" t="s">
        <v>724</v>
      </c>
      <c r="KWP327" s="7" t="s">
        <v>724</v>
      </c>
      <c r="KWQ327" s="7" t="s">
        <v>724</v>
      </c>
      <c r="KWR327" s="7" t="s">
        <v>724</v>
      </c>
      <c r="KWS327" s="7" t="s">
        <v>724</v>
      </c>
      <c r="KWT327" s="7" t="s">
        <v>724</v>
      </c>
      <c r="KWU327" s="7" t="s">
        <v>724</v>
      </c>
      <c r="KWV327" s="7" t="s">
        <v>724</v>
      </c>
      <c r="KWW327" s="7" t="s">
        <v>724</v>
      </c>
      <c r="KWX327" s="7" t="s">
        <v>724</v>
      </c>
      <c r="KWY327" s="7" t="s">
        <v>724</v>
      </c>
      <c r="KWZ327" s="7" t="s">
        <v>724</v>
      </c>
      <c r="KXA327" s="7" t="s">
        <v>724</v>
      </c>
      <c r="KXB327" s="7" t="s">
        <v>724</v>
      </c>
      <c r="KXC327" s="7" t="s">
        <v>724</v>
      </c>
      <c r="KXD327" s="7" t="s">
        <v>724</v>
      </c>
      <c r="KXE327" s="7" t="s">
        <v>724</v>
      </c>
      <c r="KXF327" s="7" t="s">
        <v>724</v>
      </c>
      <c r="KXG327" s="7" t="s">
        <v>724</v>
      </c>
      <c r="KXH327" s="7" t="s">
        <v>724</v>
      </c>
      <c r="KXI327" s="7" t="s">
        <v>724</v>
      </c>
      <c r="KXJ327" s="7" t="s">
        <v>724</v>
      </c>
      <c r="KXK327" s="7" t="s">
        <v>724</v>
      </c>
      <c r="KXL327" s="7" t="s">
        <v>724</v>
      </c>
      <c r="KXM327" s="7" t="s">
        <v>724</v>
      </c>
      <c r="KXN327" s="7" t="s">
        <v>724</v>
      </c>
      <c r="KXO327" s="7" t="s">
        <v>724</v>
      </c>
      <c r="KXP327" s="7" t="s">
        <v>724</v>
      </c>
      <c r="KXQ327" s="7" t="s">
        <v>724</v>
      </c>
      <c r="KXR327" s="7" t="s">
        <v>724</v>
      </c>
      <c r="KXS327" s="7" t="s">
        <v>724</v>
      </c>
      <c r="KXT327" s="7" t="s">
        <v>724</v>
      </c>
      <c r="KXU327" s="7" t="s">
        <v>724</v>
      </c>
      <c r="KXV327" s="7" t="s">
        <v>724</v>
      </c>
      <c r="KXW327" s="7" t="s">
        <v>724</v>
      </c>
      <c r="KXX327" s="7" t="s">
        <v>724</v>
      </c>
      <c r="KXY327" s="7" t="s">
        <v>724</v>
      </c>
      <c r="KXZ327" s="7" t="s">
        <v>724</v>
      </c>
      <c r="KYA327" s="7" t="s">
        <v>724</v>
      </c>
      <c r="KYB327" s="7" t="s">
        <v>724</v>
      </c>
      <c r="KYC327" s="7" t="s">
        <v>724</v>
      </c>
      <c r="KYD327" s="7" t="s">
        <v>724</v>
      </c>
      <c r="KYE327" s="7" t="s">
        <v>724</v>
      </c>
      <c r="KYF327" s="7" t="s">
        <v>724</v>
      </c>
      <c r="KYG327" s="7" t="s">
        <v>724</v>
      </c>
      <c r="KYH327" s="7" t="s">
        <v>724</v>
      </c>
      <c r="KYI327" s="7" t="s">
        <v>724</v>
      </c>
      <c r="KYJ327" s="7" t="s">
        <v>724</v>
      </c>
      <c r="KYK327" s="7" t="s">
        <v>724</v>
      </c>
      <c r="KYL327" s="7" t="s">
        <v>724</v>
      </c>
      <c r="KYM327" s="7" t="s">
        <v>724</v>
      </c>
      <c r="KYN327" s="7" t="s">
        <v>724</v>
      </c>
      <c r="KYO327" s="7" t="s">
        <v>724</v>
      </c>
      <c r="KYP327" s="7" t="s">
        <v>724</v>
      </c>
      <c r="KYQ327" s="7" t="s">
        <v>724</v>
      </c>
      <c r="KYR327" s="7" t="s">
        <v>724</v>
      </c>
      <c r="KYS327" s="7" t="s">
        <v>724</v>
      </c>
      <c r="KYT327" s="7" t="s">
        <v>724</v>
      </c>
      <c r="KYU327" s="7" t="s">
        <v>724</v>
      </c>
      <c r="KYV327" s="7" t="s">
        <v>724</v>
      </c>
      <c r="KYW327" s="7" t="s">
        <v>724</v>
      </c>
      <c r="KYX327" s="7" t="s">
        <v>724</v>
      </c>
      <c r="KYY327" s="7" t="s">
        <v>724</v>
      </c>
      <c r="KYZ327" s="7" t="s">
        <v>724</v>
      </c>
      <c r="KZA327" s="7" t="s">
        <v>724</v>
      </c>
      <c r="KZB327" s="7" t="s">
        <v>724</v>
      </c>
      <c r="KZC327" s="7" t="s">
        <v>724</v>
      </c>
      <c r="KZD327" s="7" t="s">
        <v>724</v>
      </c>
      <c r="KZE327" s="7" t="s">
        <v>724</v>
      </c>
      <c r="KZF327" s="7" t="s">
        <v>724</v>
      </c>
      <c r="KZG327" s="7" t="s">
        <v>724</v>
      </c>
      <c r="KZH327" s="7" t="s">
        <v>724</v>
      </c>
      <c r="KZI327" s="7" t="s">
        <v>724</v>
      </c>
      <c r="KZJ327" s="7" t="s">
        <v>724</v>
      </c>
      <c r="KZK327" s="7" t="s">
        <v>724</v>
      </c>
      <c r="KZL327" s="7" t="s">
        <v>724</v>
      </c>
      <c r="KZM327" s="7" t="s">
        <v>724</v>
      </c>
      <c r="KZN327" s="7" t="s">
        <v>724</v>
      </c>
      <c r="KZO327" s="7" t="s">
        <v>724</v>
      </c>
      <c r="KZP327" s="7" t="s">
        <v>724</v>
      </c>
      <c r="KZQ327" s="7" t="s">
        <v>724</v>
      </c>
      <c r="KZR327" s="7" t="s">
        <v>724</v>
      </c>
      <c r="KZS327" s="7" t="s">
        <v>724</v>
      </c>
      <c r="KZT327" s="7" t="s">
        <v>724</v>
      </c>
      <c r="KZU327" s="7" t="s">
        <v>724</v>
      </c>
      <c r="KZV327" s="7" t="s">
        <v>724</v>
      </c>
      <c r="KZW327" s="7" t="s">
        <v>724</v>
      </c>
      <c r="KZX327" s="7" t="s">
        <v>724</v>
      </c>
      <c r="KZY327" s="7" t="s">
        <v>724</v>
      </c>
      <c r="KZZ327" s="7" t="s">
        <v>724</v>
      </c>
      <c r="LAA327" s="7" t="s">
        <v>724</v>
      </c>
      <c r="LAB327" s="7" t="s">
        <v>724</v>
      </c>
      <c r="LAC327" s="7" t="s">
        <v>724</v>
      </c>
      <c r="LAD327" s="7" t="s">
        <v>724</v>
      </c>
      <c r="LAE327" s="7" t="s">
        <v>724</v>
      </c>
      <c r="LAF327" s="7" t="s">
        <v>724</v>
      </c>
      <c r="LAG327" s="7" t="s">
        <v>724</v>
      </c>
      <c r="LAH327" s="7" t="s">
        <v>724</v>
      </c>
      <c r="LAI327" s="7" t="s">
        <v>724</v>
      </c>
      <c r="LAJ327" s="7" t="s">
        <v>724</v>
      </c>
      <c r="LAK327" s="7" t="s">
        <v>724</v>
      </c>
      <c r="LAL327" s="7" t="s">
        <v>724</v>
      </c>
      <c r="LAM327" s="7" t="s">
        <v>724</v>
      </c>
      <c r="LAN327" s="7" t="s">
        <v>724</v>
      </c>
      <c r="LAO327" s="7" t="s">
        <v>724</v>
      </c>
      <c r="LAP327" s="7" t="s">
        <v>724</v>
      </c>
      <c r="LAQ327" s="7" t="s">
        <v>724</v>
      </c>
      <c r="LAR327" s="7" t="s">
        <v>724</v>
      </c>
      <c r="LAS327" s="7" t="s">
        <v>724</v>
      </c>
      <c r="LAT327" s="7" t="s">
        <v>724</v>
      </c>
      <c r="LAU327" s="7" t="s">
        <v>724</v>
      </c>
      <c r="LAV327" s="7" t="s">
        <v>724</v>
      </c>
      <c r="LAW327" s="7" t="s">
        <v>724</v>
      </c>
      <c r="LAX327" s="7" t="s">
        <v>724</v>
      </c>
      <c r="LAY327" s="7" t="s">
        <v>724</v>
      </c>
      <c r="LAZ327" s="7" t="s">
        <v>724</v>
      </c>
      <c r="LBA327" s="7" t="s">
        <v>724</v>
      </c>
      <c r="LBB327" s="7" t="s">
        <v>724</v>
      </c>
      <c r="LBC327" s="7" t="s">
        <v>724</v>
      </c>
      <c r="LBD327" s="7" t="s">
        <v>724</v>
      </c>
      <c r="LBE327" s="7" t="s">
        <v>724</v>
      </c>
      <c r="LBF327" s="7" t="s">
        <v>724</v>
      </c>
      <c r="LBG327" s="7" t="s">
        <v>724</v>
      </c>
      <c r="LBH327" s="7" t="s">
        <v>724</v>
      </c>
      <c r="LBI327" s="7" t="s">
        <v>724</v>
      </c>
      <c r="LBJ327" s="7" t="s">
        <v>724</v>
      </c>
      <c r="LBK327" s="7" t="s">
        <v>724</v>
      </c>
      <c r="LBL327" s="7" t="s">
        <v>724</v>
      </c>
      <c r="LBM327" s="7" t="s">
        <v>724</v>
      </c>
      <c r="LBN327" s="7" t="s">
        <v>724</v>
      </c>
      <c r="LBO327" s="7" t="s">
        <v>724</v>
      </c>
      <c r="LBP327" s="7" t="s">
        <v>724</v>
      </c>
      <c r="LBQ327" s="7" t="s">
        <v>724</v>
      </c>
      <c r="LBR327" s="7" t="s">
        <v>724</v>
      </c>
      <c r="LBS327" s="7" t="s">
        <v>724</v>
      </c>
      <c r="LBT327" s="7" t="s">
        <v>724</v>
      </c>
      <c r="LBU327" s="7" t="s">
        <v>724</v>
      </c>
      <c r="LBV327" s="7" t="s">
        <v>724</v>
      </c>
      <c r="LBW327" s="7" t="s">
        <v>724</v>
      </c>
      <c r="LBX327" s="7" t="s">
        <v>724</v>
      </c>
      <c r="LBY327" s="7" t="s">
        <v>724</v>
      </c>
      <c r="LBZ327" s="7" t="s">
        <v>724</v>
      </c>
      <c r="LCA327" s="7" t="s">
        <v>724</v>
      </c>
      <c r="LCB327" s="7" t="s">
        <v>724</v>
      </c>
      <c r="LCC327" s="7" t="s">
        <v>724</v>
      </c>
      <c r="LCD327" s="7" t="s">
        <v>724</v>
      </c>
      <c r="LCE327" s="7" t="s">
        <v>724</v>
      </c>
      <c r="LCF327" s="7" t="s">
        <v>724</v>
      </c>
      <c r="LCG327" s="7" t="s">
        <v>724</v>
      </c>
      <c r="LCH327" s="7" t="s">
        <v>724</v>
      </c>
      <c r="LCI327" s="7" t="s">
        <v>724</v>
      </c>
      <c r="LCJ327" s="7" t="s">
        <v>724</v>
      </c>
      <c r="LCK327" s="7" t="s">
        <v>724</v>
      </c>
      <c r="LCL327" s="7" t="s">
        <v>724</v>
      </c>
      <c r="LCM327" s="7" t="s">
        <v>724</v>
      </c>
      <c r="LCN327" s="7" t="s">
        <v>724</v>
      </c>
      <c r="LCO327" s="7" t="s">
        <v>724</v>
      </c>
      <c r="LCP327" s="7" t="s">
        <v>724</v>
      </c>
      <c r="LCQ327" s="7" t="s">
        <v>724</v>
      </c>
      <c r="LCR327" s="7" t="s">
        <v>724</v>
      </c>
      <c r="LCS327" s="7" t="s">
        <v>724</v>
      </c>
      <c r="LCT327" s="7" t="s">
        <v>724</v>
      </c>
      <c r="LCU327" s="7" t="s">
        <v>724</v>
      </c>
      <c r="LCV327" s="7" t="s">
        <v>724</v>
      </c>
      <c r="LCW327" s="7" t="s">
        <v>724</v>
      </c>
      <c r="LCX327" s="7" t="s">
        <v>724</v>
      </c>
      <c r="LCY327" s="7" t="s">
        <v>724</v>
      </c>
      <c r="LCZ327" s="7" t="s">
        <v>724</v>
      </c>
      <c r="LDA327" s="7" t="s">
        <v>724</v>
      </c>
      <c r="LDB327" s="7" t="s">
        <v>724</v>
      </c>
      <c r="LDC327" s="7" t="s">
        <v>724</v>
      </c>
      <c r="LDD327" s="7" t="s">
        <v>724</v>
      </c>
      <c r="LDE327" s="7" t="s">
        <v>724</v>
      </c>
      <c r="LDF327" s="7" t="s">
        <v>724</v>
      </c>
      <c r="LDG327" s="7" t="s">
        <v>724</v>
      </c>
      <c r="LDH327" s="7" t="s">
        <v>724</v>
      </c>
      <c r="LDI327" s="7" t="s">
        <v>724</v>
      </c>
      <c r="LDJ327" s="7" t="s">
        <v>724</v>
      </c>
      <c r="LDK327" s="7" t="s">
        <v>724</v>
      </c>
      <c r="LDL327" s="7" t="s">
        <v>724</v>
      </c>
      <c r="LDM327" s="7" t="s">
        <v>724</v>
      </c>
      <c r="LDN327" s="7" t="s">
        <v>724</v>
      </c>
      <c r="LDO327" s="7" t="s">
        <v>724</v>
      </c>
      <c r="LDP327" s="7" t="s">
        <v>724</v>
      </c>
      <c r="LDQ327" s="7" t="s">
        <v>724</v>
      </c>
      <c r="LDR327" s="7" t="s">
        <v>724</v>
      </c>
      <c r="LDS327" s="7" t="s">
        <v>724</v>
      </c>
      <c r="LDT327" s="7" t="s">
        <v>724</v>
      </c>
      <c r="LDU327" s="7" t="s">
        <v>724</v>
      </c>
      <c r="LDV327" s="7" t="s">
        <v>724</v>
      </c>
      <c r="LDW327" s="7" t="s">
        <v>724</v>
      </c>
      <c r="LDX327" s="7" t="s">
        <v>724</v>
      </c>
      <c r="LDY327" s="7" t="s">
        <v>724</v>
      </c>
      <c r="LDZ327" s="7" t="s">
        <v>724</v>
      </c>
      <c r="LEA327" s="7" t="s">
        <v>724</v>
      </c>
      <c r="LEB327" s="7" t="s">
        <v>724</v>
      </c>
      <c r="LEC327" s="7" t="s">
        <v>724</v>
      </c>
      <c r="LED327" s="7" t="s">
        <v>724</v>
      </c>
      <c r="LEE327" s="7" t="s">
        <v>724</v>
      </c>
      <c r="LEF327" s="7" t="s">
        <v>724</v>
      </c>
      <c r="LEG327" s="7" t="s">
        <v>724</v>
      </c>
      <c r="LEH327" s="7" t="s">
        <v>724</v>
      </c>
      <c r="LEI327" s="7" t="s">
        <v>724</v>
      </c>
      <c r="LEJ327" s="7" t="s">
        <v>724</v>
      </c>
      <c r="LEK327" s="7" t="s">
        <v>724</v>
      </c>
      <c r="LEL327" s="7" t="s">
        <v>724</v>
      </c>
      <c r="LEM327" s="7" t="s">
        <v>724</v>
      </c>
      <c r="LEN327" s="7" t="s">
        <v>724</v>
      </c>
      <c r="LEO327" s="7" t="s">
        <v>724</v>
      </c>
      <c r="LEP327" s="7" t="s">
        <v>724</v>
      </c>
      <c r="LEQ327" s="7" t="s">
        <v>724</v>
      </c>
      <c r="LER327" s="7" t="s">
        <v>724</v>
      </c>
      <c r="LES327" s="7" t="s">
        <v>724</v>
      </c>
      <c r="LET327" s="7" t="s">
        <v>724</v>
      </c>
      <c r="LEU327" s="7" t="s">
        <v>724</v>
      </c>
      <c r="LEV327" s="7" t="s">
        <v>724</v>
      </c>
      <c r="LEW327" s="7" t="s">
        <v>724</v>
      </c>
      <c r="LEX327" s="7" t="s">
        <v>724</v>
      </c>
      <c r="LEY327" s="7" t="s">
        <v>724</v>
      </c>
      <c r="LEZ327" s="7" t="s">
        <v>724</v>
      </c>
      <c r="LFA327" s="7" t="s">
        <v>724</v>
      </c>
      <c r="LFB327" s="7" t="s">
        <v>724</v>
      </c>
      <c r="LFC327" s="7" t="s">
        <v>724</v>
      </c>
      <c r="LFD327" s="7" t="s">
        <v>724</v>
      </c>
      <c r="LFE327" s="7" t="s">
        <v>724</v>
      </c>
      <c r="LFF327" s="7" t="s">
        <v>724</v>
      </c>
      <c r="LFG327" s="7" t="s">
        <v>724</v>
      </c>
      <c r="LFH327" s="7" t="s">
        <v>724</v>
      </c>
      <c r="LFI327" s="7" t="s">
        <v>724</v>
      </c>
      <c r="LFJ327" s="7" t="s">
        <v>724</v>
      </c>
      <c r="LFK327" s="7" t="s">
        <v>724</v>
      </c>
      <c r="LFL327" s="7" t="s">
        <v>724</v>
      </c>
      <c r="LFM327" s="7" t="s">
        <v>724</v>
      </c>
      <c r="LFN327" s="7" t="s">
        <v>724</v>
      </c>
      <c r="LFO327" s="7" t="s">
        <v>724</v>
      </c>
      <c r="LFP327" s="7" t="s">
        <v>724</v>
      </c>
      <c r="LFQ327" s="7" t="s">
        <v>724</v>
      </c>
      <c r="LFR327" s="7" t="s">
        <v>724</v>
      </c>
      <c r="LFS327" s="7" t="s">
        <v>724</v>
      </c>
      <c r="LFT327" s="7" t="s">
        <v>724</v>
      </c>
      <c r="LFU327" s="7" t="s">
        <v>724</v>
      </c>
      <c r="LFV327" s="7" t="s">
        <v>724</v>
      </c>
      <c r="LFW327" s="7" t="s">
        <v>724</v>
      </c>
      <c r="LFX327" s="7" t="s">
        <v>724</v>
      </c>
      <c r="LFY327" s="7" t="s">
        <v>724</v>
      </c>
      <c r="LFZ327" s="7" t="s">
        <v>724</v>
      </c>
      <c r="LGA327" s="7" t="s">
        <v>724</v>
      </c>
      <c r="LGB327" s="7" t="s">
        <v>724</v>
      </c>
      <c r="LGC327" s="7" t="s">
        <v>724</v>
      </c>
      <c r="LGD327" s="7" t="s">
        <v>724</v>
      </c>
      <c r="LGE327" s="7" t="s">
        <v>724</v>
      </c>
      <c r="LGF327" s="7" t="s">
        <v>724</v>
      </c>
      <c r="LGG327" s="7" t="s">
        <v>724</v>
      </c>
      <c r="LGH327" s="7" t="s">
        <v>724</v>
      </c>
      <c r="LGI327" s="7" t="s">
        <v>724</v>
      </c>
      <c r="LGJ327" s="7" t="s">
        <v>724</v>
      </c>
      <c r="LGK327" s="7" t="s">
        <v>724</v>
      </c>
      <c r="LGL327" s="7" t="s">
        <v>724</v>
      </c>
      <c r="LGM327" s="7" t="s">
        <v>724</v>
      </c>
      <c r="LGN327" s="7" t="s">
        <v>724</v>
      </c>
      <c r="LGO327" s="7" t="s">
        <v>724</v>
      </c>
      <c r="LGP327" s="7" t="s">
        <v>724</v>
      </c>
      <c r="LGQ327" s="7" t="s">
        <v>724</v>
      </c>
      <c r="LGR327" s="7" t="s">
        <v>724</v>
      </c>
      <c r="LGS327" s="7" t="s">
        <v>724</v>
      </c>
      <c r="LGT327" s="7" t="s">
        <v>724</v>
      </c>
      <c r="LGU327" s="7" t="s">
        <v>724</v>
      </c>
      <c r="LGV327" s="7" t="s">
        <v>724</v>
      </c>
      <c r="LGW327" s="7" t="s">
        <v>724</v>
      </c>
      <c r="LGX327" s="7" t="s">
        <v>724</v>
      </c>
      <c r="LGY327" s="7" t="s">
        <v>724</v>
      </c>
      <c r="LGZ327" s="7" t="s">
        <v>724</v>
      </c>
      <c r="LHA327" s="7" t="s">
        <v>724</v>
      </c>
      <c r="LHB327" s="7" t="s">
        <v>724</v>
      </c>
      <c r="LHC327" s="7" t="s">
        <v>724</v>
      </c>
      <c r="LHD327" s="7" t="s">
        <v>724</v>
      </c>
      <c r="LHE327" s="7" t="s">
        <v>724</v>
      </c>
      <c r="LHF327" s="7" t="s">
        <v>724</v>
      </c>
      <c r="LHG327" s="7" t="s">
        <v>724</v>
      </c>
      <c r="LHH327" s="7" t="s">
        <v>724</v>
      </c>
      <c r="LHI327" s="7" t="s">
        <v>724</v>
      </c>
      <c r="LHJ327" s="7" t="s">
        <v>724</v>
      </c>
      <c r="LHK327" s="7" t="s">
        <v>724</v>
      </c>
      <c r="LHL327" s="7" t="s">
        <v>724</v>
      </c>
      <c r="LHM327" s="7" t="s">
        <v>724</v>
      </c>
      <c r="LHN327" s="7" t="s">
        <v>724</v>
      </c>
      <c r="LHO327" s="7" t="s">
        <v>724</v>
      </c>
      <c r="LHP327" s="7" t="s">
        <v>724</v>
      </c>
      <c r="LHQ327" s="7" t="s">
        <v>724</v>
      </c>
      <c r="LHR327" s="7" t="s">
        <v>724</v>
      </c>
      <c r="LHS327" s="7" t="s">
        <v>724</v>
      </c>
      <c r="LHT327" s="7" t="s">
        <v>724</v>
      </c>
      <c r="LHU327" s="7" t="s">
        <v>724</v>
      </c>
      <c r="LHV327" s="7" t="s">
        <v>724</v>
      </c>
      <c r="LHW327" s="7" t="s">
        <v>724</v>
      </c>
      <c r="LHX327" s="7" t="s">
        <v>724</v>
      </c>
      <c r="LHY327" s="7" t="s">
        <v>724</v>
      </c>
      <c r="LHZ327" s="7" t="s">
        <v>724</v>
      </c>
      <c r="LIA327" s="7" t="s">
        <v>724</v>
      </c>
      <c r="LIB327" s="7" t="s">
        <v>724</v>
      </c>
      <c r="LIC327" s="7" t="s">
        <v>724</v>
      </c>
      <c r="LID327" s="7" t="s">
        <v>724</v>
      </c>
      <c r="LIE327" s="7" t="s">
        <v>724</v>
      </c>
      <c r="LIF327" s="7" t="s">
        <v>724</v>
      </c>
      <c r="LIG327" s="7" t="s">
        <v>724</v>
      </c>
      <c r="LIH327" s="7" t="s">
        <v>724</v>
      </c>
      <c r="LII327" s="7" t="s">
        <v>724</v>
      </c>
      <c r="LIJ327" s="7" t="s">
        <v>724</v>
      </c>
      <c r="LIK327" s="7" t="s">
        <v>724</v>
      </c>
      <c r="LIL327" s="7" t="s">
        <v>724</v>
      </c>
      <c r="LIM327" s="7" t="s">
        <v>724</v>
      </c>
      <c r="LIN327" s="7" t="s">
        <v>724</v>
      </c>
      <c r="LIO327" s="7" t="s">
        <v>724</v>
      </c>
      <c r="LIP327" s="7" t="s">
        <v>724</v>
      </c>
      <c r="LIQ327" s="7" t="s">
        <v>724</v>
      </c>
      <c r="LIR327" s="7" t="s">
        <v>724</v>
      </c>
      <c r="LIS327" s="7" t="s">
        <v>724</v>
      </c>
      <c r="LIT327" s="7" t="s">
        <v>724</v>
      </c>
      <c r="LIU327" s="7" t="s">
        <v>724</v>
      </c>
      <c r="LIV327" s="7" t="s">
        <v>724</v>
      </c>
      <c r="LIW327" s="7" t="s">
        <v>724</v>
      </c>
      <c r="LIX327" s="7" t="s">
        <v>724</v>
      </c>
      <c r="LIY327" s="7" t="s">
        <v>724</v>
      </c>
      <c r="LIZ327" s="7" t="s">
        <v>724</v>
      </c>
      <c r="LJA327" s="7" t="s">
        <v>724</v>
      </c>
      <c r="LJB327" s="7" t="s">
        <v>724</v>
      </c>
      <c r="LJC327" s="7" t="s">
        <v>724</v>
      </c>
      <c r="LJD327" s="7" t="s">
        <v>724</v>
      </c>
      <c r="LJE327" s="7" t="s">
        <v>724</v>
      </c>
      <c r="LJF327" s="7" t="s">
        <v>724</v>
      </c>
      <c r="LJG327" s="7" t="s">
        <v>724</v>
      </c>
      <c r="LJH327" s="7" t="s">
        <v>724</v>
      </c>
      <c r="LJI327" s="7" t="s">
        <v>724</v>
      </c>
      <c r="LJJ327" s="7" t="s">
        <v>724</v>
      </c>
      <c r="LJK327" s="7" t="s">
        <v>724</v>
      </c>
      <c r="LJL327" s="7" t="s">
        <v>724</v>
      </c>
      <c r="LJM327" s="7" t="s">
        <v>724</v>
      </c>
      <c r="LJN327" s="7" t="s">
        <v>724</v>
      </c>
      <c r="LJO327" s="7" t="s">
        <v>724</v>
      </c>
      <c r="LJP327" s="7" t="s">
        <v>724</v>
      </c>
      <c r="LJQ327" s="7" t="s">
        <v>724</v>
      </c>
      <c r="LJR327" s="7" t="s">
        <v>724</v>
      </c>
      <c r="LJS327" s="7" t="s">
        <v>724</v>
      </c>
      <c r="LJT327" s="7" t="s">
        <v>724</v>
      </c>
      <c r="LJU327" s="7" t="s">
        <v>724</v>
      </c>
      <c r="LJV327" s="7" t="s">
        <v>724</v>
      </c>
      <c r="LJW327" s="7" t="s">
        <v>724</v>
      </c>
      <c r="LJX327" s="7" t="s">
        <v>724</v>
      </c>
      <c r="LJY327" s="7" t="s">
        <v>724</v>
      </c>
      <c r="LJZ327" s="7" t="s">
        <v>724</v>
      </c>
      <c r="LKA327" s="7" t="s">
        <v>724</v>
      </c>
      <c r="LKB327" s="7" t="s">
        <v>724</v>
      </c>
      <c r="LKC327" s="7" t="s">
        <v>724</v>
      </c>
      <c r="LKD327" s="7" t="s">
        <v>724</v>
      </c>
      <c r="LKE327" s="7" t="s">
        <v>724</v>
      </c>
      <c r="LKF327" s="7" t="s">
        <v>724</v>
      </c>
      <c r="LKG327" s="7" t="s">
        <v>724</v>
      </c>
      <c r="LKH327" s="7" t="s">
        <v>724</v>
      </c>
      <c r="LKI327" s="7" t="s">
        <v>724</v>
      </c>
      <c r="LKJ327" s="7" t="s">
        <v>724</v>
      </c>
      <c r="LKK327" s="7" t="s">
        <v>724</v>
      </c>
      <c r="LKL327" s="7" t="s">
        <v>724</v>
      </c>
      <c r="LKM327" s="7" t="s">
        <v>724</v>
      </c>
      <c r="LKN327" s="7" t="s">
        <v>724</v>
      </c>
      <c r="LKO327" s="7" t="s">
        <v>724</v>
      </c>
      <c r="LKP327" s="7" t="s">
        <v>724</v>
      </c>
      <c r="LKQ327" s="7" t="s">
        <v>724</v>
      </c>
      <c r="LKR327" s="7" t="s">
        <v>724</v>
      </c>
      <c r="LKS327" s="7" t="s">
        <v>724</v>
      </c>
      <c r="LKT327" s="7" t="s">
        <v>724</v>
      </c>
      <c r="LKU327" s="7" t="s">
        <v>724</v>
      </c>
      <c r="LKV327" s="7" t="s">
        <v>724</v>
      </c>
      <c r="LKW327" s="7" t="s">
        <v>724</v>
      </c>
      <c r="LKX327" s="7" t="s">
        <v>724</v>
      </c>
      <c r="LKY327" s="7" t="s">
        <v>724</v>
      </c>
      <c r="LKZ327" s="7" t="s">
        <v>724</v>
      </c>
      <c r="LLA327" s="7" t="s">
        <v>724</v>
      </c>
      <c r="LLB327" s="7" t="s">
        <v>724</v>
      </c>
      <c r="LLC327" s="7" t="s">
        <v>724</v>
      </c>
      <c r="LLD327" s="7" t="s">
        <v>724</v>
      </c>
      <c r="LLE327" s="7" t="s">
        <v>724</v>
      </c>
      <c r="LLF327" s="7" t="s">
        <v>724</v>
      </c>
      <c r="LLG327" s="7" t="s">
        <v>724</v>
      </c>
      <c r="LLH327" s="7" t="s">
        <v>724</v>
      </c>
      <c r="LLI327" s="7" t="s">
        <v>724</v>
      </c>
      <c r="LLJ327" s="7" t="s">
        <v>724</v>
      </c>
      <c r="LLK327" s="7" t="s">
        <v>724</v>
      </c>
      <c r="LLL327" s="7" t="s">
        <v>724</v>
      </c>
      <c r="LLM327" s="7" t="s">
        <v>724</v>
      </c>
      <c r="LLN327" s="7" t="s">
        <v>724</v>
      </c>
      <c r="LLO327" s="7" t="s">
        <v>724</v>
      </c>
      <c r="LLP327" s="7" t="s">
        <v>724</v>
      </c>
      <c r="LLQ327" s="7" t="s">
        <v>724</v>
      </c>
      <c r="LLR327" s="7" t="s">
        <v>724</v>
      </c>
      <c r="LLS327" s="7" t="s">
        <v>724</v>
      </c>
      <c r="LLT327" s="7" t="s">
        <v>724</v>
      </c>
      <c r="LLU327" s="7" t="s">
        <v>724</v>
      </c>
      <c r="LLV327" s="7" t="s">
        <v>724</v>
      </c>
      <c r="LLW327" s="7" t="s">
        <v>724</v>
      </c>
      <c r="LLX327" s="7" t="s">
        <v>724</v>
      </c>
      <c r="LLY327" s="7" t="s">
        <v>724</v>
      </c>
      <c r="LLZ327" s="7" t="s">
        <v>724</v>
      </c>
      <c r="LMA327" s="7" t="s">
        <v>724</v>
      </c>
      <c r="LMB327" s="7" t="s">
        <v>724</v>
      </c>
      <c r="LMC327" s="7" t="s">
        <v>724</v>
      </c>
      <c r="LMD327" s="7" t="s">
        <v>724</v>
      </c>
      <c r="LME327" s="7" t="s">
        <v>724</v>
      </c>
      <c r="LMF327" s="7" t="s">
        <v>724</v>
      </c>
      <c r="LMG327" s="7" t="s">
        <v>724</v>
      </c>
      <c r="LMH327" s="7" t="s">
        <v>724</v>
      </c>
      <c r="LMI327" s="7" t="s">
        <v>724</v>
      </c>
      <c r="LMJ327" s="7" t="s">
        <v>724</v>
      </c>
      <c r="LMK327" s="7" t="s">
        <v>724</v>
      </c>
      <c r="LML327" s="7" t="s">
        <v>724</v>
      </c>
      <c r="LMM327" s="7" t="s">
        <v>724</v>
      </c>
      <c r="LMN327" s="7" t="s">
        <v>724</v>
      </c>
      <c r="LMO327" s="7" t="s">
        <v>724</v>
      </c>
      <c r="LMP327" s="7" t="s">
        <v>724</v>
      </c>
      <c r="LMQ327" s="7" t="s">
        <v>724</v>
      </c>
      <c r="LMR327" s="7" t="s">
        <v>724</v>
      </c>
      <c r="LMS327" s="7" t="s">
        <v>724</v>
      </c>
      <c r="LMT327" s="7" t="s">
        <v>724</v>
      </c>
      <c r="LMU327" s="7" t="s">
        <v>724</v>
      </c>
      <c r="LMV327" s="7" t="s">
        <v>724</v>
      </c>
      <c r="LMW327" s="7" t="s">
        <v>724</v>
      </c>
      <c r="LMX327" s="7" t="s">
        <v>724</v>
      </c>
      <c r="LMY327" s="7" t="s">
        <v>724</v>
      </c>
      <c r="LMZ327" s="7" t="s">
        <v>724</v>
      </c>
      <c r="LNA327" s="7" t="s">
        <v>724</v>
      </c>
      <c r="LNB327" s="7" t="s">
        <v>724</v>
      </c>
      <c r="LNC327" s="7" t="s">
        <v>724</v>
      </c>
      <c r="LND327" s="7" t="s">
        <v>724</v>
      </c>
      <c r="LNE327" s="7" t="s">
        <v>724</v>
      </c>
      <c r="LNF327" s="7" t="s">
        <v>724</v>
      </c>
      <c r="LNG327" s="7" t="s">
        <v>724</v>
      </c>
      <c r="LNH327" s="7" t="s">
        <v>724</v>
      </c>
      <c r="LNI327" s="7" t="s">
        <v>724</v>
      </c>
      <c r="LNJ327" s="7" t="s">
        <v>724</v>
      </c>
      <c r="LNK327" s="7" t="s">
        <v>724</v>
      </c>
      <c r="LNL327" s="7" t="s">
        <v>724</v>
      </c>
      <c r="LNM327" s="7" t="s">
        <v>724</v>
      </c>
      <c r="LNN327" s="7" t="s">
        <v>724</v>
      </c>
      <c r="LNO327" s="7" t="s">
        <v>724</v>
      </c>
      <c r="LNP327" s="7" t="s">
        <v>724</v>
      </c>
      <c r="LNQ327" s="7" t="s">
        <v>724</v>
      </c>
      <c r="LNR327" s="7" t="s">
        <v>724</v>
      </c>
      <c r="LNS327" s="7" t="s">
        <v>724</v>
      </c>
      <c r="LNT327" s="7" t="s">
        <v>724</v>
      </c>
      <c r="LNU327" s="7" t="s">
        <v>724</v>
      </c>
      <c r="LNV327" s="7" t="s">
        <v>724</v>
      </c>
      <c r="LNW327" s="7" t="s">
        <v>724</v>
      </c>
      <c r="LNX327" s="7" t="s">
        <v>724</v>
      </c>
      <c r="LNY327" s="7" t="s">
        <v>724</v>
      </c>
      <c r="LNZ327" s="7" t="s">
        <v>724</v>
      </c>
      <c r="LOA327" s="7" t="s">
        <v>724</v>
      </c>
      <c r="LOB327" s="7" t="s">
        <v>724</v>
      </c>
      <c r="LOC327" s="7" t="s">
        <v>724</v>
      </c>
      <c r="LOD327" s="7" t="s">
        <v>724</v>
      </c>
      <c r="LOE327" s="7" t="s">
        <v>724</v>
      </c>
      <c r="LOF327" s="7" t="s">
        <v>724</v>
      </c>
      <c r="LOG327" s="7" t="s">
        <v>724</v>
      </c>
      <c r="LOH327" s="7" t="s">
        <v>724</v>
      </c>
      <c r="LOI327" s="7" t="s">
        <v>724</v>
      </c>
      <c r="LOJ327" s="7" t="s">
        <v>724</v>
      </c>
      <c r="LOK327" s="7" t="s">
        <v>724</v>
      </c>
      <c r="LOL327" s="7" t="s">
        <v>724</v>
      </c>
      <c r="LOM327" s="7" t="s">
        <v>724</v>
      </c>
      <c r="LON327" s="7" t="s">
        <v>724</v>
      </c>
      <c r="LOO327" s="7" t="s">
        <v>724</v>
      </c>
      <c r="LOP327" s="7" t="s">
        <v>724</v>
      </c>
      <c r="LOQ327" s="7" t="s">
        <v>724</v>
      </c>
      <c r="LOR327" s="7" t="s">
        <v>724</v>
      </c>
      <c r="LOS327" s="7" t="s">
        <v>724</v>
      </c>
      <c r="LOT327" s="7" t="s">
        <v>724</v>
      </c>
      <c r="LOU327" s="7" t="s">
        <v>724</v>
      </c>
      <c r="LOV327" s="7" t="s">
        <v>724</v>
      </c>
      <c r="LOW327" s="7" t="s">
        <v>724</v>
      </c>
      <c r="LOX327" s="7" t="s">
        <v>724</v>
      </c>
      <c r="LOY327" s="7" t="s">
        <v>724</v>
      </c>
      <c r="LOZ327" s="7" t="s">
        <v>724</v>
      </c>
      <c r="LPA327" s="7" t="s">
        <v>724</v>
      </c>
      <c r="LPB327" s="7" t="s">
        <v>724</v>
      </c>
      <c r="LPC327" s="7" t="s">
        <v>724</v>
      </c>
      <c r="LPD327" s="7" t="s">
        <v>724</v>
      </c>
      <c r="LPE327" s="7" t="s">
        <v>724</v>
      </c>
      <c r="LPF327" s="7" t="s">
        <v>724</v>
      </c>
      <c r="LPG327" s="7" t="s">
        <v>724</v>
      </c>
      <c r="LPH327" s="7" t="s">
        <v>724</v>
      </c>
      <c r="LPI327" s="7" t="s">
        <v>724</v>
      </c>
      <c r="LPJ327" s="7" t="s">
        <v>724</v>
      </c>
      <c r="LPK327" s="7" t="s">
        <v>724</v>
      </c>
      <c r="LPL327" s="7" t="s">
        <v>724</v>
      </c>
      <c r="LPM327" s="7" t="s">
        <v>724</v>
      </c>
      <c r="LPN327" s="7" t="s">
        <v>724</v>
      </c>
      <c r="LPO327" s="7" t="s">
        <v>724</v>
      </c>
      <c r="LPP327" s="7" t="s">
        <v>724</v>
      </c>
      <c r="LPQ327" s="7" t="s">
        <v>724</v>
      </c>
      <c r="LPR327" s="7" t="s">
        <v>724</v>
      </c>
      <c r="LPS327" s="7" t="s">
        <v>724</v>
      </c>
      <c r="LPT327" s="7" t="s">
        <v>724</v>
      </c>
      <c r="LPU327" s="7" t="s">
        <v>724</v>
      </c>
      <c r="LPV327" s="7" t="s">
        <v>724</v>
      </c>
      <c r="LPW327" s="7" t="s">
        <v>724</v>
      </c>
      <c r="LPX327" s="7" t="s">
        <v>724</v>
      </c>
      <c r="LPY327" s="7" t="s">
        <v>724</v>
      </c>
      <c r="LPZ327" s="7" t="s">
        <v>724</v>
      </c>
      <c r="LQA327" s="7" t="s">
        <v>724</v>
      </c>
      <c r="LQB327" s="7" t="s">
        <v>724</v>
      </c>
      <c r="LQC327" s="7" t="s">
        <v>724</v>
      </c>
      <c r="LQD327" s="7" t="s">
        <v>724</v>
      </c>
      <c r="LQE327" s="7" t="s">
        <v>724</v>
      </c>
      <c r="LQF327" s="7" t="s">
        <v>724</v>
      </c>
      <c r="LQG327" s="7" t="s">
        <v>724</v>
      </c>
      <c r="LQH327" s="7" t="s">
        <v>724</v>
      </c>
      <c r="LQI327" s="7" t="s">
        <v>724</v>
      </c>
      <c r="LQJ327" s="7" t="s">
        <v>724</v>
      </c>
      <c r="LQK327" s="7" t="s">
        <v>724</v>
      </c>
      <c r="LQL327" s="7" t="s">
        <v>724</v>
      </c>
      <c r="LQM327" s="7" t="s">
        <v>724</v>
      </c>
      <c r="LQN327" s="7" t="s">
        <v>724</v>
      </c>
      <c r="LQO327" s="7" t="s">
        <v>724</v>
      </c>
      <c r="LQP327" s="7" t="s">
        <v>724</v>
      </c>
      <c r="LQQ327" s="7" t="s">
        <v>724</v>
      </c>
      <c r="LQR327" s="7" t="s">
        <v>724</v>
      </c>
      <c r="LQS327" s="7" t="s">
        <v>724</v>
      </c>
      <c r="LQT327" s="7" t="s">
        <v>724</v>
      </c>
      <c r="LQU327" s="7" t="s">
        <v>724</v>
      </c>
      <c r="LQV327" s="7" t="s">
        <v>724</v>
      </c>
      <c r="LQW327" s="7" t="s">
        <v>724</v>
      </c>
      <c r="LQX327" s="7" t="s">
        <v>724</v>
      </c>
      <c r="LQY327" s="7" t="s">
        <v>724</v>
      </c>
      <c r="LQZ327" s="7" t="s">
        <v>724</v>
      </c>
      <c r="LRA327" s="7" t="s">
        <v>724</v>
      </c>
      <c r="LRB327" s="7" t="s">
        <v>724</v>
      </c>
      <c r="LRC327" s="7" t="s">
        <v>724</v>
      </c>
      <c r="LRD327" s="7" t="s">
        <v>724</v>
      </c>
      <c r="LRE327" s="7" t="s">
        <v>724</v>
      </c>
      <c r="LRF327" s="7" t="s">
        <v>724</v>
      </c>
      <c r="LRG327" s="7" t="s">
        <v>724</v>
      </c>
      <c r="LRH327" s="7" t="s">
        <v>724</v>
      </c>
      <c r="LRI327" s="7" t="s">
        <v>724</v>
      </c>
      <c r="LRJ327" s="7" t="s">
        <v>724</v>
      </c>
      <c r="LRK327" s="7" t="s">
        <v>724</v>
      </c>
      <c r="LRL327" s="7" t="s">
        <v>724</v>
      </c>
      <c r="LRM327" s="7" t="s">
        <v>724</v>
      </c>
      <c r="LRN327" s="7" t="s">
        <v>724</v>
      </c>
      <c r="LRO327" s="7" t="s">
        <v>724</v>
      </c>
      <c r="LRP327" s="7" t="s">
        <v>724</v>
      </c>
      <c r="LRQ327" s="7" t="s">
        <v>724</v>
      </c>
      <c r="LRR327" s="7" t="s">
        <v>724</v>
      </c>
      <c r="LRS327" s="7" t="s">
        <v>724</v>
      </c>
      <c r="LRT327" s="7" t="s">
        <v>724</v>
      </c>
      <c r="LRU327" s="7" t="s">
        <v>724</v>
      </c>
      <c r="LRV327" s="7" t="s">
        <v>724</v>
      </c>
      <c r="LRW327" s="7" t="s">
        <v>724</v>
      </c>
      <c r="LRX327" s="7" t="s">
        <v>724</v>
      </c>
      <c r="LRY327" s="7" t="s">
        <v>724</v>
      </c>
      <c r="LRZ327" s="7" t="s">
        <v>724</v>
      </c>
      <c r="LSA327" s="7" t="s">
        <v>724</v>
      </c>
      <c r="LSB327" s="7" t="s">
        <v>724</v>
      </c>
      <c r="LSC327" s="7" t="s">
        <v>724</v>
      </c>
      <c r="LSD327" s="7" t="s">
        <v>724</v>
      </c>
      <c r="LSE327" s="7" t="s">
        <v>724</v>
      </c>
      <c r="LSF327" s="7" t="s">
        <v>724</v>
      </c>
      <c r="LSG327" s="7" t="s">
        <v>724</v>
      </c>
      <c r="LSH327" s="7" t="s">
        <v>724</v>
      </c>
      <c r="LSI327" s="7" t="s">
        <v>724</v>
      </c>
      <c r="LSJ327" s="7" t="s">
        <v>724</v>
      </c>
      <c r="LSK327" s="7" t="s">
        <v>724</v>
      </c>
      <c r="LSL327" s="7" t="s">
        <v>724</v>
      </c>
      <c r="LSM327" s="7" t="s">
        <v>724</v>
      </c>
      <c r="LSN327" s="7" t="s">
        <v>724</v>
      </c>
      <c r="LSO327" s="7" t="s">
        <v>724</v>
      </c>
      <c r="LSP327" s="7" t="s">
        <v>724</v>
      </c>
      <c r="LSQ327" s="7" t="s">
        <v>724</v>
      </c>
      <c r="LSR327" s="7" t="s">
        <v>724</v>
      </c>
      <c r="LSS327" s="7" t="s">
        <v>724</v>
      </c>
      <c r="LST327" s="7" t="s">
        <v>724</v>
      </c>
      <c r="LSU327" s="7" t="s">
        <v>724</v>
      </c>
      <c r="LSV327" s="7" t="s">
        <v>724</v>
      </c>
      <c r="LSW327" s="7" t="s">
        <v>724</v>
      </c>
      <c r="LSX327" s="7" t="s">
        <v>724</v>
      </c>
      <c r="LSY327" s="7" t="s">
        <v>724</v>
      </c>
      <c r="LSZ327" s="7" t="s">
        <v>724</v>
      </c>
      <c r="LTA327" s="7" t="s">
        <v>724</v>
      </c>
      <c r="LTB327" s="7" t="s">
        <v>724</v>
      </c>
      <c r="LTC327" s="7" t="s">
        <v>724</v>
      </c>
      <c r="LTD327" s="7" t="s">
        <v>724</v>
      </c>
      <c r="LTE327" s="7" t="s">
        <v>724</v>
      </c>
      <c r="LTF327" s="7" t="s">
        <v>724</v>
      </c>
      <c r="LTG327" s="7" t="s">
        <v>724</v>
      </c>
      <c r="LTH327" s="7" t="s">
        <v>724</v>
      </c>
      <c r="LTI327" s="7" t="s">
        <v>724</v>
      </c>
      <c r="LTJ327" s="7" t="s">
        <v>724</v>
      </c>
      <c r="LTK327" s="7" t="s">
        <v>724</v>
      </c>
      <c r="LTL327" s="7" t="s">
        <v>724</v>
      </c>
      <c r="LTM327" s="7" t="s">
        <v>724</v>
      </c>
      <c r="LTN327" s="7" t="s">
        <v>724</v>
      </c>
      <c r="LTO327" s="7" t="s">
        <v>724</v>
      </c>
      <c r="LTP327" s="7" t="s">
        <v>724</v>
      </c>
      <c r="LTQ327" s="7" t="s">
        <v>724</v>
      </c>
      <c r="LTR327" s="7" t="s">
        <v>724</v>
      </c>
      <c r="LTS327" s="7" t="s">
        <v>724</v>
      </c>
      <c r="LTT327" s="7" t="s">
        <v>724</v>
      </c>
      <c r="LTU327" s="7" t="s">
        <v>724</v>
      </c>
      <c r="LTV327" s="7" t="s">
        <v>724</v>
      </c>
      <c r="LTW327" s="7" t="s">
        <v>724</v>
      </c>
      <c r="LTX327" s="7" t="s">
        <v>724</v>
      </c>
      <c r="LTY327" s="7" t="s">
        <v>724</v>
      </c>
      <c r="LTZ327" s="7" t="s">
        <v>724</v>
      </c>
      <c r="LUA327" s="7" t="s">
        <v>724</v>
      </c>
      <c r="LUB327" s="7" t="s">
        <v>724</v>
      </c>
      <c r="LUC327" s="7" t="s">
        <v>724</v>
      </c>
      <c r="LUD327" s="7" t="s">
        <v>724</v>
      </c>
      <c r="LUE327" s="7" t="s">
        <v>724</v>
      </c>
      <c r="LUF327" s="7" t="s">
        <v>724</v>
      </c>
      <c r="LUG327" s="7" t="s">
        <v>724</v>
      </c>
      <c r="LUH327" s="7" t="s">
        <v>724</v>
      </c>
      <c r="LUI327" s="7" t="s">
        <v>724</v>
      </c>
      <c r="LUJ327" s="7" t="s">
        <v>724</v>
      </c>
      <c r="LUK327" s="7" t="s">
        <v>724</v>
      </c>
      <c r="LUL327" s="7" t="s">
        <v>724</v>
      </c>
      <c r="LUM327" s="7" t="s">
        <v>724</v>
      </c>
      <c r="LUN327" s="7" t="s">
        <v>724</v>
      </c>
      <c r="LUO327" s="7" t="s">
        <v>724</v>
      </c>
      <c r="LUP327" s="7" t="s">
        <v>724</v>
      </c>
      <c r="LUQ327" s="7" t="s">
        <v>724</v>
      </c>
      <c r="LUR327" s="7" t="s">
        <v>724</v>
      </c>
      <c r="LUS327" s="7" t="s">
        <v>724</v>
      </c>
      <c r="LUT327" s="7" t="s">
        <v>724</v>
      </c>
      <c r="LUU327" s="7" t="s">
        <v>724</v>
      </c>
      <c r="LUV327" s="7" t="s">
        <v>724</v>
      </c>
      <c r="LUW327" s="7" t="s">
        <v>724</v>
      </c>
      <c r="LUX327" s="7" t="s">
        <v>724</v>
      </c>
      <c r="LUY327" s="7" t="s">
        <v>724</v>
      </c>
      <c r="LUZ327" s="7" t="s">
        <v>724</v>
      </c>
      <c r="LVA327" s="7" t="s">
        <v>724</v>
      </c>
      <c r="LVB327" s="7" t="s">
        <v>724</v>
      </c>
      <c r="LVC327" s="7" t="s">
        <v>724</v>
      </c>
      <c r="LVD327" s="7" t="s">
        <v>724</v>
      </c>
      <c r="LVE327" s="7" t="s">
        <v>724</v>
      </c>
      <c r="LVF327" s="7" t="s">
        <v>724</v>
      </c>
      <c r="LVG327" s="7" t="s">
        <v>724</v>
      </c>
      <c r="LVH327" s="7" t="s">
        <v>724</v>
      </c>
      <c r="LVI327" s="7" t="s">
        <v>724</v>
      </c>
      <c r="LVJ327" s="7" t="s">
        <v>724</v>
      </c>
      <c r="LVK327" s="7" t="s">
        <v>724</v>
      </c>
      <c r="LVL327" s="7" t="s">
        <v>724</v>
      </c>
      <c r="LVM327" s="7" t="s">
        <v>724</v>
      </c>
      <c r="LVN327" s="7" t="s">
        <v>724</v>
      </c>
      <c r="LVO327" s="7" t="s">
        <v>724</v>
      </c>
      <c r="LVP327" s="7" t="s">
        <v>724</v>
      </c>
      <c r="LVQ327" s="7" t="s">
        <v>724</v>
      </c>
      <c r="LVR327" s="7" t="s">
        <v>724</v>
      </c>
      <c r="LVS327" s="7" t="s">
        <v>724</v>
      </c>
      <c r="LVT327" s="7" t="s">
        <v>724</v>
      </c>
      <c r="LVU327" s="7" t="s">
        <v>724</v>
      </c>
      <c r="LVV327" s="7" t="s">
        <v>724</v>
      </c>
      <c r="LVW327" s="7" t="s">
        <v>724</v>
      </c>
      <c r="LVX327" s="7" t="s">
        <v>724</v>
      </c>
      <c r="LVY327" s="7" t="s">
        <v>724</v>
      </c>
      <c r="LVZ327" s="7" t="s">
        <v>724</v>
      </c>
      <c r="LWA327" s="7" t="s">
        <v>724</v>
      </c>
      <c r="LWB327" s="7" t="s">
        <v>724</v>
      </c>
      <c r="LWC327" s="7" t="s">
        <v>724</v>
      </c>
      <c r="LWD327" s="7" t="s">
        <v>724</v>
      </c>
      <c r="LWE327" s="7" t="s">
        <v>724</v>
      </c>
      <c r="LWF327" s="7" t="s">
        <v>724</v>
      </c>
      <c r="LWG327" s="7" t="s">
        <v>724</v>
      </c>
      <c r="LWH327" s="7" t="s">
        <v>724</v>
      </c>
      <c r="LWI327" s="7" t="s">
        <v>724</v>
      </c>
      <c r="LWJ327" s="7" t="s">
        <v>724</v>
      </c>
      <c r="LWK327" s="7" t="s">
        <v>724</v>
      </c>
      <c r="LWL327" s="7" t="s">
        <v>724</v>
      </c>
      <c r="LWM327" s="7" t="s">
        <v>724</v>
      </c>
      <c r="LWN327" s="7" t="s">
        <v>724</v>
      </c>
      <c r="LWO327" s="7" t="s">
        <v>724</v>
      </c>
      <c r="LWP327" s="7" t="s">
        <v>724</v>
      </c>
      <c r="LWQ327" s="7" t="s">
        <v>724</v>
      </c>
      <c r="LWR327" s="7" t="s">
        <v>724</v>
      </c>
      <c r="LWS327" s="7" t="s">
        <v>724</v>
      </c>
      <c r="LWT327" s="7" t="s">
        <v>724</v>
      </c>
      <c r="LWU327" s="7" t="s">
        <v>724</v>
      </c>
      <c r="LWV327" s="7" t="s">
        <v>724</v>
      </c>
      <c r="LWW327" s="7" t="s">
        <v>724</v>
      </c>
      <c r="LWX327" s="7" t="s">
        <v>724</v>
      </c>
      <c r="LWY327" s="7" t="s">
        <v>724</v>
      </c>
      <c r="LWZ327" s="7" t="s">
        <v>724</v>
      </c>
      <c r="LXA327" s="7" t="s">
        <v>724</v>
      </c>
      <c r="LXB327" s="7" t="s">
        <v>724</v>
      </c>
      <c r="LXC327" s="7" t="s">
        <v>724</v>
      </c>
      <c r="LXD327" s="7" t="s">
        <v>724</v>
      </c>
      <c r="LXE327" s="7" t="s">
        <v>724</v>
      </c>
      <c r="LXF327" s="7" t="s">
        <v>724</v>
      </c>
      <c r="LXG327" s="7" t="s">
        <v>724</v>
      </c>
      <c r="LXH327" s="7" t="s">
        <v>724</v>
      </c>
      <c r="LXI327" s="7" t="s">
        <v>724</v>
      </c>
      <c r="LXJ327" s="7" t="s">
        <v>724</v>
      </c>
      <c r="LXK327" s="7" t="s">
        <v>724</v>
      </c>
      <c r="LXL327" s="7" t="s">
        <v>724</v>
      </c>
      <c r="LXM327" s="7" t="s">
        <v>724</v>
      </c>
      <c r="LXN327" s="7" t="s">
        <v>724</v>
      </c>
      <c r="LXO327" s="7" t="s">
        <v>724</v>
      </c>
      <c r="LXP327" s="7" t="s">
        <v>724</v>
      </c>
      <c r="LXQ327" s="7" t="s">
        <v>724</v>
      </c>
      <c r="LXR327" s="7" t="s">
        <v>724</v>
      </c>
      <c r="LXS327" s="7" t="s">
        <v>724</v>
      </c>
      <c r="LXT327" s="7" t="s">
        <v>724</v>
      </c>
      <c r="LXU327" s="7" t="s">
        <v>724</v>
      </c>
      <c r="LXV327" s="7" t="s">
        <v>724</v>
      </c>
      <c r="LXW327" s="7" t="s">
        <v>724</v>
      </c>
      <c r="LXX327" s="7" t="s">
        <v>724</v>
      </c>
      <c r="LXY327" s="7" t="s">
        <v>724</v>
      </c>
      <c r="LXZ327" s="7" t="s">
        <v>724</v>
      </c>
      <c r="LYA327" s="7" t="s">
        <v>724</v>
      </c>
      <c r="LYB327" s="7" t="s">
        <v>724</v>
      </c>
      <c r="LYC327" s="7" t="s">
        <v>724</v>
      </c>
      <c r="LYD327" s="7" t="s">
        <v>724</v>
      </c>
      <c r="LYE327" s="7" t="s">
        <v>724</v>
      </c>
      <c r="LYF327" s="7" t="s">
        <v>724</v>
      </c>
      <c r="LYG327" s="7" t="s">
        <v>724</v>
      </c>
      <c r="LYH327" s="7" t="s">
        <v>724</v>
      </c>
      <c r="LYI327" s="7" t="s">
        <v>724</v>
      </c>
      <c r="LYJ327" s="7" t="s">
        <v>724</v>
      </c>
      <c r="LYK327" s="7" t="s">
        <v>724</v>
      </c>
      <c r="LYL327" s="7" t="s">
        <v>724</v>
      </c>
      <c r="LYM327" s="7" t="s">
        <v>724</v>
      </c>
      <c r="LYN327" s="7" t="s">
        <v>724</v>
      </c>
      <c r="LYO327" s="7" t="s">
        <v>724</v>
      </c>
      <c r="LYP327" s="7" t="s">
        <v>724</v>
      </c>
      <c r="LYQ327" s="7" t="s">
        <v>724</v>
      </c>
      <c r="LYR327" s="7" t="s">
        <v>724</v>
      </c>
      <c r="LYS327" s="7" t="s">
        <v>724</v>
      </c>
      <c r="LYT327" s="7" t="s">
        <v>724</v>
      </c>
      <c r="LYU327" s="7" t="s">
        <v>724</v>
      </c>
      <c r="LYV327" s="7" t="s">
        <v>724</v>
      </c>
      <c r="LYW327" s="7" t="s">
        <v>724</v>
      </c>
      <c r="LYX327" s="7" t="s">
        <v>724</v>
      </c>
      <c r="LYY327" s="7" t="s">
        <v>724</v>
      </c>
      <c r="LYZ327" s="7" t="s">
        <v>724</v>
      </c>
      <c r="LZA327" s="7" t="s">
        <v>724</v>
      </c>
      <c r="LZB327" s="7" t="s">
        <v>724</v>
      </c>
      <c r="LZC327" s="7" t="s">
        <v>724</v>
      </c>
      <c r="LZD327" s="7" t="s">
        <v>724</v>
      </c>
      <c r="LZE327" s="7" t="s">
        <v>724</v>
      </c>
      <c r="LZF327" s="7" t="s">
        <v>724</v>
      </c>
      <c r="LZG327" s="7" t="s">
        <v>724</v>
      </c>
      <c r="LZH327" s="7" t="s">
        <v>724</v>
      </c>
      <c r="LZI327" s="7" t="s">
        <v>724</v>
      </c>
      <c r="LZJ327" s="7" t="s">
        <v>724</v>
      </c>
      <c r="LZK327" s="7" t="s">
        <v>724</v>
      </c>
      <c r="LZL327" s="7" t="s">
        <v>724</v>
      </c>
      <c r="LZM327" s="7" t="s">
        <v>724</v>
      </c>
      <c r="LZN327" s="7" t="s">
        <v>724</v>
      </c>
      <c r="LZO327" s="7" t="s">
        <v>724</v>
      </c>
      <c r="LZP327" s="7" t="s">
        <v>724</v>
      </c>
      <c r="LZQ327" s="7" t="s">
        <v>724</v>
      </c>
      <c r="LZR327" s="7" t="s">
        <v>724</v>
      </c>
      <c r="LZS327" s="7" t="s">
        <v>724</v>
      </c>
      <c r="LZT327" s="7" t="s">
        <v>724</v>
      </c>
      <c r="LZU327" s="7" t="s">
        <v>724</v>
      </c>
      <c r="LZV327" s="7" t="s">
        <v>724</v>
      </c>
      <c r="LZW327" s="7" t="s">
        <v>724</v>
      </c>
      <c r="LZX327" s="7" t="s">
        <v>724</v>
      </c>
      <c r="LZY327" s="7" t="s">
        <v>724</v>
      </c>
      <c r="LZZ327" s="7" t="s">
        <v>724</v>
      </c>
      <c r="MAA327" s="7" t="s">
        <v>724</v>
      </c>
      <c r="MAB327" s="7" t="s">
        <v>724</v>
      </c>
      <c r="MAC327" s="7" t="s">
        <v>724</v>
      </c>
      <c r="MAD327" s="7" t="s">
        <v>724</v>
      </c>
      <c r="MAE327" s="7" t="s">
        <v>724</v>
      </c>
      <c r="MAF327" s="7" t="s">
        <v>724</v>
      </c>
      <c r="MAG327" s="7" t="s">
        <v>724</v>
      </c>
      <c r="MAH327" s="7" t="s">
        <v>724</v>
      </c>
      <c r="MAI327" s="7" t="s">
        <v>724</v>
      </c>
      <c r="MAJ327" s="7" t="s">
        <v>724</v>
      </c>
      <c r="MAK327" s="7" t="s">
        <v>724</v>
      </c>
      <c r="MAL327" s="7" t="s">
        <v>724</v>
      </c>
      <c r="MAM327" s="7" t="s">
        <v>724</v>
      </c>
      <c r="MAN327" s="7" t="s">
        <v>724</v>
      </c>
      <c r="MAO327" s="7" t="s">
        <v>724</v>
      </c>
      <c r="MAP327" s="7" t="s">
        <v>724</v>
      </c>
      <c r="MAQ327" s="7" t="s">
        <v>724</v>
      </c>
      <c r="MAR327" s="7" t="s">
        <v>724</v>
      </c>
      <c r="MAS327" s="7" t="s">
        <v>724</v>
      </c>
      <c r="MAT327" s="7" t="s">
        <v>724</v>
      </c>
      <c r="MAU327" s="7" t="s">
        <v>724</v>
      </c>
      <c r="MAV327" s="7" t="s">
        <v>724</v>
      </c>
      <c r="MAW327" s="7" t="s">
        <v>724</v>
      </c>
      <c r="MAX327" s="7" t="s">
        <v>724</v>
      </c>
      <c r="MAY327" s="7" t="s">
        <v>724</v>
      </c>
      <c r="MAZ327" s="7" t="s">
        <v>724</v>
      </c>
      <c r="MBA327" s="7" t="s">
        <v>724</v>
      </c>
      <c r="MBB327" s="7" t="s">
        <v>724</v>
      </c>
      <c r="MBC327" s="7" t="s">
        <v>724</v>
      </c>
      <c r="MBD327" s="7" t="s">
        <v>724</v>
      </c>
      <c r="MBE327" s="7" t="s">
        <v>724</v>
      </c>
      <c r="MBF327" s="7" t="s">
        <v>724</v>
      </c>
      <c r="MBG327" s="7" t="s">
        <v>724</v>
      </c>
      <c r="MBH327" s="7" t="s">
        <v>724</v>
      </c>
      <c r="MBI327" s="7" t="s">
        <v>724</v>
      </c>
      <c r="MBJ327" s="7" t="s">
        <v>724</v>
      </c>
      <c r="MBK327" s="7" t="s">
        <v>724</v>
      </c>
      <c r="MBL327" s="7" t="s">
        <v>724</v>
      </c>
      <c r="MBM327" s="7" t="s">
        <v>724</v>
      </c>
      <c r="MBN327" s="7" t="s">
        <v>724</v>
      </c>
      <c r="MBO327" s="7" t="s">
        <v>724</v>
      </c>
      <c r="MBP327" s="7" t="s">
        <v>724</v>
      </c>
      <c r="MBQ327" s="7" t="s">
        <v>724</v>
      </c>
      <c r="MBR327" s="7" t="s">
        <v>724</v>
      </c>
      <c r="MBS327" s="7" t="s">
        <v>724</v>
      </c>
      <c r="MBT327" s="7" t="s">
        <v>724</v>
      </c>
      <c r="MBU327" s="7" t="s">
        <v>724</v>
      </c>
      <c r="MBV327" s="7" t="s">
        <v>724</v>
      </c>
      <c r="MBW327" s="7" t="s">
        <v>724</v>
      </c>
      <c r="MBX327" s="7" t="s">
        <v>724</v>
      </c>
      <c r="MBY327" s="7" t="s">
        <v>724</v>
      </c>
      <c r="MBZ327" s="7" t="s">
        <v>724</v>
      </c>
      <c r="MCA327" s="7" t="s">
        <v>724</v>
      </c>
      <c r="MCB327" s="7" t="s">
        <v>724</v>
      </c>
      <c r="MCC327" s="7" t="s">
        <v>724</v>
      </c>
      <c r="MCD327" s="7" t="s">
        <v>724</v>
      </c>
      <c r="MCE327" s="7" t="s">
        <v>724</v>
      </c>
      <c r="MCF327" s="7" t="s">
        <v>724</v>
      </c>
      <c r="MCG327" s="7" t="s">
        <v>724</v>
      </c>
      <c r="MCH327" s="7" t="s">
        <v>724</v>
      </c>
      <c r="MCI327" s="7" t="s">
        <v>724</v>
      </c>
      <c r="MCJ327" s="7" t="s">
        <v>724</v>
      </c>
      <c r="MCK327" s="7" t="s">
        <v>724</v>
      </c>
      <c r="MCL327" s="7" t="s">
        <v>724</v>
      </c>
      <c r="MCM327" s="7" t="s">
        <v>724</v>
      </c>
      <c r="MCN327" s="7" t="s">
        <v>724</v>
      </c>
      <c r="MCO327" s="7" t="s">
        <v>724</v>
      </c>
      <c r="MCP327" s="7" t="s">
        <v>724</v>
      </c>
      <c r="MCQ327" s="7" t="s">
        <v>724</v>
      </c>
      <c r="MCR327" s="7" t="s">
        <v>724</v>
      </c>
      <c r="MCS327" s="7" t="s">
        <v>724</v>
      </c>
      <c r="MCT327" s="7" t="s">
        <v>724</v>
      </c>
      <c r="MCU327" s="7" t="s">
        <v>724</v>
      </c>
      <c r="MCV327" s="7" t="s">
        <v>724</v>
      </c>
      <c r="MCW327" s="7" t="s">
        <v>724</v>
      </c>
      <c r="MCX327" s="7" t="s">
        <v>724</v>
      </c>
      <c r="MCY327" s="7" t="s">
        <v>724</v>
      </c>
      <c r="MCZ327" s="7" t="s">
        <v>724</v>
      </c>
      <c r="MDA327" s="7" t="s">
        <v>724</v>
      </c>
      <c r="MDB327" s="7" t="s">
        <v>724</v>
      </c>
      <c r="MDC327" s="7" t="s">
        <v>724</v>
      </c>
      <c r="MDD327" s="7" t="s">
        <v>724</v>
      </c>
      <c r="MDE327" s="7" t="s">
        <v>724</v>
      </c>
      <c r="MDF327" s="7" t="s">
        <v>724</v>
      </c>
      <c r="MDG327" s="7" t="s">
        <v>724</v>
      </c>
      <c r="MDH327" s="7" t="s">
        <v>724</v>
      </c>
      <c r="MDI327" s="7" t="s">
        <v>724</v>
      </c>
      <c r="MDJ327" s="7" t="s">
        <v>724</v>
      </c>
      <c r="MDK327" s="7" t="s">
        <v>724</v>
      </c>
      <c r="MDL327" s="7" t="s">
        <v>724</v>
      </c>
      <c r="MDM327" s="7" t="s">
        <v>724</v>
      </c>
      <c r="MDN327" s="7" t="s">
        <v>724</v>
      </c>
      <c r="MDO327" s="7" t="s">
        <v>724</v>
      </c>
      <c r="MDP327" s="7" t="s">
        <v>724</v>
      </c>
      <c r="MDQ327" s="7" t="s">
        <v>724</v>
      </c>
      <c r="MDR327" s="7" t="s">
        <v>724</v>
      </c>
      <c r="MDS327" s="7" t="s">
        <v>724</v>
      </c>
      <c r="MDT327" s="7" t="s">
        <v>724</v>
      </c>
      <c r="MDU327" s="7" t="s">
        <v>724</v>
      </c>
      <c r="MDV327" s="7" t="s">
        <v>724</v>
      </c>
      <c r="MDW327" s="7" t="s">
        <v>724</v>
      </c>
      <c r="MDX327" s="7" t="s">
        <v>724</v>
      </c>
      <c r="MDY327" s="7" t="s">
        <v>724</v>
      </c>
      <c r="MDZ327" s="7" t="s">
        <v>724</v>
      </c>
      <c r="MEA327" s="7" t="s">
        <v>724</v>
      </c>
      <c r="MEB327" s="7" t="s">
        <v>724</v>
      </c>
      <c r="MEC327" s="7" t="s">
        <v>724</v>
      </c>
      <c r="MED327" s="7" t="s">
        <v>724</v>
      </c>
      <c r="MEE327" s="7" t="s">
        <v>724</v>
      </c>
      <c r="MEF327" s="7" t="s">
        <v>724</v>
      </c>
      <c r="MEG327" s="7" t="s">
        <v>724</v>
      </c>
      <c r="MEH327" s="7" t="s">
        <v>724</v>
      </c>
      <c r="MEI327" s="7" t="s">
        <v>724</v>
      </c>
      <c r="MEJ327" s="7" t="s">
        <v>724</v>
      </c>
      <c r="MEK327" s="7" t="s">
        <v>724</v>
      </c>
      <c r="MEL327" s="7" t="s">
        <v>724</v>
      </c>
      <c r="MEM327" s="7" t="s">
        <v>724</v>
      </c>
      <c r="MEN327" s="7" t="s">
        <v>724</v>
      </c>
      <c r="MEO327" s="7" t="s">
        <v>724</v>
      </c>
      <c r="MEP327" s="7" t="s">
        <v>724</v>
      </c>
      <c r="MEQ327" s="7" t="s">
        <v>724</v>
      </c>
      <c r="MER327" s="7" t="s">
        <v>724</v>
      </c>
      <c r="MES327" s="7" t="s">
        <v>724</v>
      </c>
      <c r="MET327" s="7" t="s">
        <v>724</v>
      </c>
      <c r="MEU327" s="7" t="s">
        <v>724</v>
      </c>
      <c r="MEV327" s="7" t="s">
        <v>724</v>
      </c>
      <c r="MEW327" s="7" t="s">
        <v>724</v>
      </c>
      <c r="MEX327" s="7" t="s">
        <v>724</v>
      </c>
      <c r="MEY327" s="7" t="s">
        <v>724</v>
      </c>
      <c r="MEZ327" s="7" t="s">
        <v>724</v>
      </c>
      <c r="MFA327" s="7" t="s">
        <v>724</v>
      </c>
      <c r="MFB327" s="7" t="s">
        <v>724</v>
      </c>
      <c r="MFC327" s="7" t="s">
        <v>724</v>
      </c>
      <c r="MFD327" s="7" t="s">
        <v>724</v>
      </c>
      <c r="MFE327" s="7" t="s">
        <v>724</v>
      </c>
      <c r="MFF327" s="7" t="s">
        <v>724</v>
      </c>
      <c r="MFG327" s="7" t="s">
        <v>724</v>
      </c>
      <c r="MFH327" s="7" t="s">
        <v>724</v>
      </c>
      <c r="MFI327" s="7" t="s">
        <v>724</v>
      </c>
      <c r="MFJ327" s="7" t="s">
        <v>724</v>
      </c>
      <c r="MFK327" s="7" t="s">
        <v>724</v>
      </c>
      <c r="MFL327" s="7" t="s">
        <v>724</v>
      </c>
      <c r="MFM327" s="7" t="s">
        <v>724</v>
      </c>
      <c r="MFN327" s="7" t="s">
        <v>724</v>
      </c>
      <c r="MFO327" s="7" t="s">
        <v>724</v>
      </c>
      <c r="MFP327" s="7" t="s">
        <v>724</v>
      </c>
      <c r="MFQ327" s="7" t="s">
        <v>724</v>
      </c>
      <c r="MFR327" s="7" t="s">
        <v>724</v>
      </c>
      <c r="MFS327" s="7" t="s">
        <v>724</v>
      </c>
      <c r="MFT327" s="7" t="s">
        <v>724</v>
      </c>
      <c r="MFU327" s="7" t="s">
        <v>724</v>
      </c>
      <c r="MFV327" s="7" t="s">
        <v>724</v>
      </c>
      <c r="MFW327" s="7" t="s">
        <v>724</v>
      </c>
      <c r="MFX327" s="7" t="s">
        <v>724</v>
      </c>
      <c r="MFY327" s="7" t="s">
        <v>724</v>
      </c>
      <c r="MFZ327" s="7" t="s">
        <v>724</v>
      </c>
      <c r="MGA327" s="7" t="s">
        <v>724</v>
      </c>
      <c r="MGB327" s="7" t="s">
        <v>724</v>
      </c>
      <c r="MGC327" s="7" t="s">
        <v>724</v>
      </c>
      <c r="MGD327" s="7" t="s">
        <v>724</v>
      </c>
      <c r="MGE327" s="7" t="s">
        <v>724</v>
      </c>
      <c r="MGF327" s="7" t="s">
        <v>724</v>
      </c>
      <c r="MGG327" s="7" t="s">
        <v>724</v>
      </c>
      <c r="MGH327" s="7" t="s">
        <v>724</v>
      </c>
      <c r="MGI327" s="7" t="s">
        <v>724</v>
      </c>
      <c r="MGJ327" s="7" t="s">
        <v>724</v>
      </c>
      <c r="MGK327" s="7" t="s">
        <v>724</v>
      </c>
      <c r="MGL327" s="7" t="s">
        <v>724</v>
      </c>
      <c r="MGM327" s="7" t="s">
        <v>724</v>
      </c>
      <c r="MGN327" s="7" t="s">
        <v>724</v>
      </c>
      <c r="MGO327" s="7" t="s">
        <v>724</v>
      </c>
      <c r="MGP327" s="7" t="s">
        <v>724</v>
      </c>
      <c r="MGQ327" s="7" t="s">
        <v>724</v>
      </c>
      <c r="MGR327" s="7" t="s">
        <v>724</v>
      </c>
      <c r="MGS327" s="7" t="s">
        <v>724</v>
      </c>
      <c r="MGT327" s="7" t="s">
        <v>724</v>
      </c>
      <c r="MGU327" s="7" t="s">
        <v>724</v>
      </c>
      <c r="MGV327" s="7" t="s">
        <v>724</v>
      </c>
      <c r="MGW327" s="7" t="s">
        <v>724</v>
      </c>
      <c r="MGX327" s="7" t="s">
        <v>724</v>
      </c>
      <c r="MGY327" s="7" t="s">
        <v>724</v>
      </c>
      <c r="MGZ327" s="7" t="s">
        <v>724</v>
      </c>
      <c r="MHA327" s="7" t="s">
        <v>724</v>
      </c>
      <c r="MHB327" s="7" t="s">
        <v>724</v>
      </c>
      <c r="MHC327" s="7" t="s">
        <v>724</v>
      </c>
      <c r="MHD327" s="7" t="s">
        <v>724</v>
      </c>
      <c r="MHE327" s="7" t="s">
        <v>724</v>
      </c>
      <c r="MHF327" s="7" t="s">
        <v>724</v>
      </c>
      <c r="MHG327" s="7" t="s">
        <v>724</v>
      </c>
      <c r="MHH327" s="7" t="s">
        <v>724</v>
      </c>
      <c r="MHI327" s="7" t="s">
        <v>724</v>
      </c>
      <c r="MHJ327" s="7" t="s">
        <v>724</v>
      </c>
      <c r="MHK327" s="7" t="s">
        <v>724</v>
      </c>
      <c r="MHL327" s="7" t="s">
        <v>724</v>
      </c>
      <c r="MHM327" s="7" t="s">
        <v>724</v>
      </c>
      <c r="MHN327" s="7" t="s">
        <v>724</v>
      </c>
      <c r="MHO327" s="7" t="s">
        <v>724</v>
      </c>
      <c r="MHP327" s="7" t="s">
        <v>724</v>
      </c>
      <c r="MHQ327" s="7" t="s">
        <v>724</v>
      </c>
      <c r="MHR327" s="7" t="s">
        <v>724</v>
      </c>
      <c r="MHS327" s="7" t="s">
        <v>724</v>
      </c>
      <c r="MHT327" s="7" t="s">
        <v>724</v>
      </c>
      <c r="MHU327" s="7" t="s">
        <v>724</v>
      </c>
      <c r="MHV327" s="7" t="s">
        <v>724</v>
      </c>
      <c r="MHW327" s="7" t="s">
        <v>724</v>
      </c>
      <c r="MHX327" s="7" t="s">
        <v>724</v>
      </c>
      <c r="MHY327" s="7" t="s">
        <v>724</v>
      </c>
      <c r="MHZ327" s="7" t="s">
        <v>724</v>
      </c>
      <c r="MIA327" s="7" t="s">
        <v>724</v>
      </c>
      <c r="MIB327" s="7" t="s">
        <v>724</v>
      </c>
      <c r="MIC327" s="7" t="s">
        <v>724</v>
      </c>
      <c r="MID327" s="7" t="s">
        <v>724</v>
      </c>
      <c r="MIE327" s="7" t="s">
        <v>724</v>
      </c>
      <c r="MIF327" s="7" t="s">
        <v>724</v>
      </c>
      <c r="MIG327" s="7" t="s">
        <v>724</v>
      </c>
      <c r="MIH327" s="7" t="s">
        <v>724</v>
      </c>
      <c r="MII327" s="7" t="s">
        <v>724</v>
      </c>
      <c r="MIJ327" s="7" t="s">
        <v>724</v>
      </c>
      <c r="MIK327" s="7" t="s">
        <v>724</v>
      </c>
      <c r="MIL327" s="7" t="s">
        <v>724</v>
      </c>
      <c r="MIM327" s="7" t="s">
        <v>724</v>
      </c>
      <c r="MIN327" s="7" t="s">
        <v>724</v>
      </c>
      <c r="MIO327" s="7" t="s">
        <v>724</v>
      </c>
      <c r="MIP327" s="7" t="s">
        <v>724</v>
      </c>
      <c r="MIQ327" s="7" t="s">
        <v>724</v>
      </c>
      <c r="MIR327" s="7" t="s">
        <v>724</v>
      </c>
      <c r="MIS327" s="7" t="s">
        <v>724</v>
      </c>
      <c r="MIT327" s="7" t="s">
        <v>724</v>
      </c>
      <c r="MIU327" s="7" t="s">
        <v>724</v>
      </c>
      <c r="MIV327" s="7" t="s">
        <v>724</v>
      </c>
      <c r="MIW327" s="7" t="s">
        <v>724</v>
      </c>
      <c r="MIX327" s="7" t="s">
        <v>724</v>
      </c>
      <c r="MIY327" s="7" t="s">
        <v>724</v>
      </c>
      <c r="MIZ327" s="7" t="s">
        <v>724</v>
      </c>
      <c r="MJA327" s="7" t="s">
        <v>724</v>
      </c>
      <c r="MJB327" s="7" t="s">
        <v>724</v>
      </c>
      <c r="MJC327" s="7" t="s">
        <v>724</v>
      </c>
      <c r="MJD327" s="7" t="s">
        <v>724</v>
      </c>
      <c r="MJE327" s="7" t="s">
        <v>724</v>
      </c>
      <c r="MJF327" s="7" t="s">
        <v>724</v>
      </c>
      <c r="MJG327" s="7" t="s">
        <v>724</v>
      </c>
      <c r="MJH327" s="7" t="s">
        <v>724</v>
      </c>
      <c r="MJI327" s="7" t="s">
        <v>724</v>
      </c>
      <c r="MJJ327" s="7" t="s">
        <v>724</v>
      </c>
      <c r="MJK327" s="7" t="s">
        <v>724</v>
      </c>
      <c r="MJL327" s="7" t="s">
        <v>724</v>
      </c>
      <c r="MJM327" s="7" t="s">
        <v>724</v>
      </c>
      <c r="MJN327" s="7" t="s">
        <v>724</v>
      </c>
      <c r="MJO327" s="7" t="s">
        <v>724</v>
      </c>
      <c r="MJP327" s="7" t="s">
        <v>724</v>
      </c>
      <c r="MJQ327" s="7" t="s">
        <v>724</v>
      </c>
      <c r="MJR327" s="7" t="s">
        <v>724</v>
      </c>
      <c r="MJS327" s="7" t="s">
        <v>724</v>
      </c>
      <c r="MJT327" s="7" t="s">
        <v>724</v>
      </c>
      <c r="MJU327" s="7" t="s">
        <v>724</v>
      </c>
      <c r="MJV327" s="7" t="s">
        <v>724</v>
      </c>
      <c r="MJW327" s="7" t="s">
        <v>724</v>
      </c>
      <c r="MJX327" s="7" t="s">
        <v>724</v>
      </c>
      <c r="MJY327" s="7" t="s">
        <v>724</v>
      </c>
      <c r="MJZ327" s="7" t="s">
        <v>724</v>
      </c>
      <c r="MKA327" s="7" t="s">
        <v>724</v>
      </c>
      <c r="MKB327" s="7" t="s">
        <v>724</v>
      </c>
      <c r="MKC327" s="7" t="s">
        <v>724</v>
      </c>
      <c r="MKD327" s="7" t="s">
        <v>724</v>
      </c>
      <c r="MKE327" s="7" t="s">
        <v>724</v>
      </c>
      <c r="MKF327" s="7" t="s">
        <v>724</v>
      </c>
      <c r="MKG327" s="7" t="s">
        <v>724</v>
      </c>
      <c r="MKH327" s="7" t="s">
        <v>724</v>
      </c>
      <c r="MKI327" s="7" t="s">
        <v>724</v>
      </c>
      <c r="MKJ327" s="7" t="s">
        <v>724</v>
      </c>
      <c r="MKK327" s="7" t="s">
        <v>724</v>
      </c>
      <c r="MKL327" s="7" t="s">
        <v>724</v>
      </c>
      <c r="MKM327" s="7" t="s">
        <v>724</v>
      </c>
      <c r="MKN327" s="7" t="s">
        <v>724</v>
      </c>
      <c r="MKO327" s="7" t="s">
        <v>724</v>
      </c>
      <c r="MKP327" s="7" t="s">
        <v>724</v>
      </c>
      <c r="MKQ327" s="7" t="s">
        <v>724</v>
      </c>
      <c r="MKR327" s="7" t="s">
        <v>724</v>
      </c>
      <c r="MKS327" s="7" t="s">
        <v>724</v>
      </c>
      <c r="MKT327" s="7" t="s">
        <v>724</v>
      </c>
      <c r="MKU327" s="7" t="s">
        <v>724</v>
      </c>
      <c r="MKV327" s="7" t="s">
        <v>724</v>
      </c>
      <c r="MKW327" s="7" t="s">
        <v>724</v>
      </c>
      <c r="MKX327" s="7" t="s">
        <v>724</v>
      </c>
      <c r="MKY327" s="7" t="s">
        <v>724</v>
      </c>
      <c r="MKZ327" s="7" t="s">
        <v>724</v>
      </c>
      <c r="MLA327" s="7" t="s">
        <v>724</v>
      </c>
      <c r="MLB327" s="7" t="s">
        <v>724</v>
      </c>
      <c r="MLC327" s="7" t="s">
        <v>724</v>
      </c>
      <c r="MLD327" s="7" t="s">
        <v>724</v>
      </c>
      <c r="MLE327" s="7" t="s">
        <v>724</v>
      </c>
      <c r="MLF327" s="7" t="s">
        <v>724</v>
      </c>
      <c r="MLG327" s="7" t="s">
        <v>724</v>
      </c>
      <c r="MLH327" s="7" t="s">
        <v>724</v>
      </c>
      <c r="MLI327" s="7" t="s">
        <v>724</v>
      </c>
      <c r="MLJ327" s="7" t="s">
        <v>724</v>
      </c>
      <c r="MLK327" s="7" t="s">
        <v>724</v>
      </c>
      <c r="MLL327" s="7" t="s">
        <v>724</v>
      </c>
      <c r="MLM327" s="7" t="s">
        <v>724</v>
      </c>
      <c r="MLN327" s="7" t="s">
        <v>724</v>
      </c>
      <c r="MLO327" s="7" t="s">
        <v>724</v>
      </c>
      <c r="MLP327" s="7" t="s">
        <v>724</v>
      </c>
      <c r="MLQ327" s="7" t="s">
        <v>724</v>
      </c>
      <c r="MLR327" s="7" t="s">
        <v>724</v>
      </c>
      <c r="MLS327" s="7" t="s">
        <v>724</v>
      </c>
      <c r="MLT327" s="7" t="s">
        <v>724</v>
      </c>
      <c r="MLU327" s="7" t="s">
        <v>724</v>
      </c>
      <c r="MLV327" s="7" t="s">
        <v>724</v>
      </c>
      <c r="MLW327" s="7" t="s">
        <v>724</v>
      </c>
      <c r="MLX327" s="7" t="s">
        <v>724</v>
      </c>
      <c r="MLY327" s="7" t="s">
        <v>724</v>
      </c>
      <c r="MLZ327" s="7" t="s">
        <v>724</v>
      </c>
      <c r="MMA327" s="7" t="s">
        <v>724</v>
      </c>
      <c r="MMB327" s="7" t="s">
        <v>724</v>
      </c>
      <c r="MMC327" s="7" t="s">
        <v>724</v>
      </c>
      <c r="MMD327" s="7" t="s">
        <v>724</v>
      </c>
      <c r="MME327" s="7" t="s">
        <v>724</v>
      </c>
      <c r="MMF327" s="7" t="s">
        <v>724</v>
      </c>
      <c r="MMG327" s="7" t="s">
        <v>724</v>
      </c>
      <c r="MMH327" s="7" t="s">
        <v>724</v>
      </c>
      <c r="MMI327" s="7" t="s">
        <v>724</v>
      </c>
      <c r="MMJ327" s="7" t="s">
        <v>724</v>
      </c>
      <c r="MMK327" s="7" t="s">
        <v>724</v>
      </c>
      <c r="MML327" s="7" t="s">
        <v>724</v>
      </c>
      <c r="MMM327" s="7" t="s">
        <v>724</v>
      </c>
      <c r="MMN327" s="7" t="s">
        <v>724</v>
      </c>
      <c r="MMO327" s="7" t="s">
        <v>724</v>
      </c>
      <c r="MMP327" s="7" t="s">
        <v>724</v>
      </c>
      <c r="MMQ327" s="7" t="s">
        <v>724</v>
      </c>
      <c r="MMR327" s="7" t="s">
        <v>724</v>
      </c>
      <c r="MMS327" s="7" t="s">
        <v>724</v>
      </c>
      <c r="MMT327" s="7" t="s">
        <v>724</v>
      </c>
      <c r="MMU327" s="7" t="s">
        <v>724</v>
      </c>
      <c r="MMV327" s="7" t="s">
        <v>724</v>
      </c>
      <c r="MMW327" s="7" t="s">
        <v>724</v>
      </c>
      <c r="MMX327" s="7" t="s">
        <v>724</v>
      </c>
      <c r="MMY327" s="7" t="s">
        <v>724</v>
      </c>
      <c r="MMZ327" s="7" t="s">
        <v>724</v>
      </c>
      <c r="MNA327" s="7" t="s">
        <v>724</v>
      </c>
      <c r="MNB327" s="7" t="s">
        <v>724</v>
      </c>
      <c r="MNC327" s="7" t="s">
        <v>724</v>
      </c>
      <c r="MND327" s="7" t="s">
        <v>724</v>
      </c>
      <c r="MNE327" s="7" t="s">
        <v>724</v>
      </c>
      <c r="MNF327" s="7" t="s">
        <v>724</v>
      </c>
      <c r="MNG327" s="7" t="s">
        <v>724</v>
      </c>
      <c r="MNH327" s="7" t="s">
        <v>724</v>
      </c>
      <c r="MNI327" s="7" t="s">
        <v>724</v>
      </c>
      <c r="MNJ327" s="7" t="s">
        <v>724</v>
      </c>
      <c r="MNK327" s="7" t="s">
        <v>724</v>
      </c>
      <c r="MNL327" s="7" t="s">
        <v>724</v>
      </c>
      <c r="MNM327" s="7" t="s">
        <v>724</v>
      </c>
      <c r="MNN327" s="7" t="s">
        <v>724</v>
      </c>
      <c r="MNO327" s="7" t="s">
        <v>724</v>
      </c>
      <c r="MNP327" s="7" t="s">
        <v>724</v>
      </c>
      <c r="MNQ327" s="7" t="s">
        <v>724</v>
      </c>
      <c r="MNR327" s="7" t="s">
        <v>724</v>
      </c>
      <c r="MNS327" s="7" t="s">
        <v>724</v>
      </c>
      <c r="MNT327" s="7" t="s">
        <v>724</v>
      </c>
      <c r="MNU327" s="7" t="s">
        <v>724</v>
      </c>
      <c r="MNV327" s="7" t="s">
        <v>724</v>
      </c>
      <c r="MNW327" s="7" t="s">
        <v>724</v>
      </c>
      <c r="MNX327" s="7" t="s">
        <v>724</v>
      </c>
      <c r="MNY327" s="7" t="s">
        <v>724</v>
      </c>
      <c r="MNZ327" s="7" t="s">
        <v>724</v>
      </c>
      <c r="MOA327" s="7" t="s">
        <v>724</v>
      </c>
      <c r="MOB327" s="7" t="s">
        <v>724</v>
      </c>
      <c r="MOC327" s="7" t="s">
        <v>724</v>
      </c>
      <c r="MOD327" s="7" t="s">
        <v>724</v>
      </c>
      <c r="MOE327" s="7" t="s">
        <v>724</v>
      </c>
      <c r="MOF327" s="7" t="s">
        <v>724</v>
      </c>
      <c r="MOG327" s="7" t="s">
        <v>724</v>
      </c>
      <c r="MOH327" s="7" t="s">
        <v>724</v>
      </c>
      <c r="MOI327" s="7" t="s">
        <v>724</v>
      </c>
      <c r="MOJ327" s="7" t="s">
        <v>724</v>
      </c>
      <c r="MOK327" s="7" t="s">
        <v>724</v>
      </c>
      <c r="MOL327" s="7" t="s">
        <v>724</v>
      </c>
      <c r="MOM327" s="7" t="s">
        <v>724</v>
      </c>
      <c r="MON327" s="7" t="s">
        <v>724</v>
      </c>
      <c r="MOO327" s="7" t="s">
        <v>724</v>
      </c>
      <c r="MOP327" s="7" t="s">
        <v>724</v>
      </c>
      <c r="MOQ327" s="7" t="s">
        <v>724</v>
      </c>
      <c r="MOR327" s="7" t="s">
        <v>724</v>
      </c>
      <c r="MOS327" s="7" t="s">
        <v>724</v>
      </c>
      <c r="MOT327" s="7" t="s">
        <v>724</v>
      </c>
      <c r="MOU327" s="7" t="s">
        <v>724</v>
      </c>
      <c r="MOV327" s="7" t="s">
        <v>724</v>
      </c>
      <c r="MOW327" s="7" t="s">
        <v>724</v>
      </c>
      <c r="MOX327" s="7" t="s">
        <v>724</v>
      </c>
      <c r="MOY327" s="7" t="s">
        <v>724</v>
      </c>
      <c r="MOZ327" s="7" t="s">
        <v>724</v>
      </c>
      <c r="MPA327" s="7" t="s">
        <v>724</v>
      </c>
      <c r="MPB327" s="7" t="s">
        <v>724</v>
      </c>
      <c r="MPC327" s="7" t="s">
        <v>724</v>
      </c>
      <c r="MPD327" s="7" t="s">
        <v>724</v>
      </c>
      <c r="MPE327" s="7" t="s">
        <v>724</v>
      </c>
      <c r="MPF327" s="7" t="s">
        <v>724</v>
      </c>
      <c r="MPG327" s="7" t="s">
        <v>724</v>
      </c>
      <c r="MPH327" s="7" t="s">
        <v>724</v>
      </c>
      <c r="MPI327" s="7" t="s">
        <v>724</v>
      </c>
      <c r="MPJ327" s="7" t="s">
        <v>724</v>
      </c>
      <c r="MPK327" s="7" t="s">
        <v>724</v>
      </c>
      <c r="MPL327" s="7" t="s">
        <v>724</v>
      </c>
      <c r="MPM327" s="7" t="s">
        <v>724</v>
      </c>
      <c r="MPN327" s="7" t="s">
        <v>724</v>
      </c>
      <c r="MPO327" s="7" t="s">
        <v>724</v>
      </c>
      <c r="MPP327" s="7" t="s">
        <v>724</v>
      </c>
      <c r="MPQ327" s="7" t="s">
        <v>724</v>
      </c>
      <c r="MPR327" s="7" t="s">
        <v>724</v>
      </c>
      <c r="MPS327" s="7" t="s">
        <v>724</v>
      </c>
      <c r="MPT327" s="7" t="s">
        <v>724</v>
      </c>
      <c r="MPU327" s="7" t="s">
        <v>724</v>
      </c>
      <c r="MPV327" s="7" t="s">
        <v>724</v>
      </c>
      <c r="MPW327" s="7" t="s">
        <v>724</v>
      </c>
      <c r="MPX327" s="7" t="s">
        <v>724</v>
      </c>
      <c r="MPY327" s="7" t="s">
        <v>724</v>
      </c>
      <c r="MPZ327" s="7" t="s">
        <v>724</v>
      </c>
      <c r="MQA327" s="7" t="s">
        <v>724</v>
      </c>
      <c r="MQB327" s="7" t="s">
        <v>724</v>
      </c>
      <c r="MQC327" s="7" t="s">
        <v>724</v>
      </c>
      <c r="MQD327" s="7" t="s">
        <v>724</v>
      </c>
      <c r="MQE327" s="7" t="s">
        <v>724</v>
      </c>
      <c r="MQF327" s="7" t="s">
        <v>724</v>
      </c>
      <c r="MQG327" s="7" t="s">
        <v>724</v>
      </c>
      <c r="MQH327" s="7" t="s">
        <v>724</v>
      </c>
      <c r="MQI327" s="7" t="s">
        <v>724</v>
      </c>
      <c r="MQJ327" s="7" t="s">
        <v>724</v>
      </c>
      <c r="MQK327" s="7" t="s">
        <v>724</v>
      </c>
      <c r="MQL327" s="7" t="s">
        <v>724</v>
      </c>
      <c r="MQM327" s="7" t="s">
        <v>724</v>
      </c>
      <c r="MQN327" s="7" t="s">
        <v>724</v>
      </c>
      <c r="MQO327" s="7" t="s">
        <v>724</v>
      </c>
      <c r="MQP327" s="7" t="s">
        <v>724</v>
      </c>
      <c r="MQQ327" s="7" t="s">
        <v>724</v>
      </c>
      <c r="MQR327" s="7" t="s">
        <v>724</v>
      </c>
      <c r="MQS327" s="7" t="s">
        <v>724</v>
      </c>
      <c r="MQT327" s="7" t="s">
        <v>724</v>
      </c>
      <c r="MQU327" s="7" t="s">
        <v>724</v>
      </c>
      <c r="MQV327" s="7" t="s">
        <v>724</v>
      </c>
      <c r="MQW327" s="7" t="s">
        <v>724</v>
      </c>
      <c r="MQX327" s="7" t="s">
        <v>724</v>
      </c>
      <c r="MQY327" s="7" t="s">
        <v>724</v>
      </c>
      <c r="MQZ327" s="7" t="s">
        <v>724</v>
      </c>
      <c r="MRA327" s="7" t="s">
        <v>724</v>
      </c>
      <c r="MRB327" s="7" t="s">
        <v>724</v>
      </c>
      <c r="MRC327" s="7" t="s">
        <v>724</v>
      </c>
      <c r="MRD327" s="7" t="s">
        <v>724</v>
      </c>
      <c r="MRE327" s="7" t="s">
        <v>724</v>
      </c>
      <c r="MRF327" s="7" t="s">
        <v>724</v>
      </c>
      <c r="MRG327" s="7" t="s">
        <v>724</v>
      </c>
      <c r="MRH327" s="7" t="s">
        <v>724</v>
      </c>
      <c r="MRI327" s="7" t="s">
        <v>724</v>
      </c>
      <c r="MRJ327" s="7" t="s">
        <v>724</v>
      </c>
      <c r="MRK327" s="7" t="s">
        <v>724</v>
      </c>
      <c r="MRL327" s="7" t="s">
        <v>724</v>
      </c>
      <c r="MRM327" s="7" t="s">
        <v>724</v>
      </c>
      <c r="MRN327" s="7" t="s">
        <v>724</v>
      </c>
      <c r="MRO327" s="7" t="s">
        <v>724</v>
      </c>
      <c r="MRP327" s="7" t="s">
        <v>724</v>
      </c>
      <c r="MRQ327" s="7" t="s">
        <v>724</v>
      </c>
      <c r="MRR327" s="7" t="s">
        <v>724</v>
      </c>
      <c r="MRS327" s="7" t="s">
        <v>724</v>
      </c>
      <c r="MRT327" s="7" t="s">
        <v>724</v>
      </c>
      <c r="MRU327" s="7" t="s">
        <v>724</v>
      </c>
      <c r="MRV327" s="7" t="s">
        <v>724</v>
      </c>
      <c r="MRW327" s="7" t="s">
        <v>724</v>
      </c>
      <c r="MRX327" s="7" t="s">
        <v>724</v>
      </c>
      <c r="MRY327" s="7" t="s">
        <v>724</v>
      </c>
      <c r="MRZ327" s="7" t="s">
        <v>724</v>
      </c>
      <c r="MSA327" s="7" t="s">
        <v>724</v>
      </c>
      <c r="MSB327" s="7" t="s">
        <v>724</v>
      </c>
      <c r="MSC327" s="7" t="s">
        <v>724</v>
      </c>
      <c r="MSD327" s="7" t="s">
        <v>724</v>
      </c>
      <c r="MSE327" s="7" t="s">
        <v>724</v>
      </c>
      <c r="MSF327" s="7" t="s">
        <v>724</v>
      </c>
      <c r="MSG327" s="7" t="s">
        <v>724</v>
      </c>
      <c r="MSH327" s="7" t="s">
        <v>724</v>
      </c>
      <c r="MSI327" s="7" t="s">
        <v>724</v>
      </c>
      <c r="MSJ327" s="7" t="s">
        <v>724</v>
      </c>
      <c r="MSK327" s="7" t="s">
        <v>724</v>
      </c>
      <c r="MSL327" s="7" t="s">
        <v>724</v>
      </c>
      <c r="MSM327" s="7" t="s">
        <v>724</v>
      </c>
      <c r="MSN327" s="7" t="s">
        <v>724</v>
      </c>
      <c r="MSO327" s="7" t="s">
        <v>724</v>
      </c>
      <c r="MSP327" s="7" t="s">
        <v>724</v>
      </c>
      <c r="MSQ327" s="7" t="s">
        <v>724</v>
      </c>
      <c r="MSR327" s="7" t="s">
        <v>724</v>
      </c>
      <c r="MSS327" s="7" t="s">
        <v>724</v>
      </c>
      <c r="MST327" s="7" t="s">
        <v>724</v>
      </c>
      <c r="MSU327" s="7" t="s">
        <v>724</v>
      </c>
      <c r="MSV327" s="7" t="s">
        <v>724</v>
      </c>
      <c r="MSW327" s="7" t="s">
        <v>724</v>
      </c>
      <c r="MSX327" s="7" t="s">
        <v>724</v>
      </c>
      <c r="MSY327" s="7" t="s">
        <v>724</v>
      </c>
      <c r="MSZ327" s="7" t="s">
        <v>724</v>
      </c>
      <c r="MTA327" s="7" t="s">
        <v>724</v>
      </c>
      <c r="MTB327" s="7" t="s">
        <v>724</v>
      </c>
      <c r="MTC327" s="7" t="s">
        <v>724</v>
      </c>
      <c r="MTD327" s="7" t="s">
        <v>724</v>
      </c>
      <c r="MTE327" s="7" t="s">
        <v>724</v>
      </c>
      <c r="MTF327" s="7" t="s">
        <v>724</v>
      </c>
      <c r="MTG327" s="7" t="s">
        <v>724</v>
      </c>
      <c r="MTH327" s="7" t="s">
        <v>724</v>
      </c>
      <c r="MTI327" s="7" t="s">
        <v>724</v>
      </c>
      <c r="MTJ327" s="7" t="s">
        <v>724</v>
      </c>
      <c r="MTK327" s="7" t="s">
        <v>724</v>
      </c>
      <c r="MTL327" s="7" t="s">
        <v>724</v>
      </c>
      <c r="MTM327" s="7" t="s">
        <v>724</v>
      </c>
      <c r="MTN327" s="7" t="s">
        <v>724</v>
      </c>
      <c r="MTO327" s="7" t="s">
        <v>724</v>
      </c>
      <c r="MTP327" s="7" t="s">
        <v>724</v>
      </c>
      <c r="MTQ327" s="7" t="s">
        <v>724</v>
      </c>
      <c r="MTR327" s="7" t="s">
        <v>724</v>
      </c>
      <c r="MTS327" s="7" t="s">
        <v>724</v>
      </c>
      <c r="MTT327" s="7" t="s">
        <v>724</v>
      </c>
      <c r="MTU327" s="7" t="s">
        <v>724</v>
      </c>
      <c r="MTV327" s="7" t="s">
        <v>724</v>
      </c>
      <c r="MTW327" s="7" t="s">
        <v>724</v>
      </c>
      <c r="MTX327" s="7" t="s">
        <v>724</v>
      </c>
      <c r="MTY327" s="7" t="s">
        <v>724</v>
      </c>
      <c r="MTZ327" s="7" t="s">
        <v>724</v>
      </c>
      <c r="MUA327" s="7" t="s">
        <v>724</v>
      </c>
      <c r="MUB327" s="7" t="s">
        <v>724</v>
      </c>
      <c r="MUC327" s="7" t="s">
        <v>724</v>
      </c>
      <c r="MUD327" s="7" t="s">
        <v>724</v>
      </c>
      <c r="MUE327" s="7" t="s">
        <v>724</v>
      </c>
      <c r="MUF327" s="7" t="s">
        <v>724</v>
      </c>
      <c r="MUG327" s="7" t="s">
        <v>724</v>
      </c>
      <c r="MUH327" s="7" t="s">
        <v>724</v>
      </c>
      <c r="MUI327" s="7" t="s">
        <v>724</v>
      </c>
      <c r="MUJ327" s="7" t="s">
        <v>724</v>
      </c>
      <c r="MUK327" s="7" t="s">
        <v>724</v>
      </c>
      <c r="MUL327" s="7" t="s">
        <v>724</v>
      </c>
      <c r="MUM327" s="7" t="s">
        <v>724</v>
      </c>
      <c r="MUN327" s="7" t="s">
        <v>724</v>
      </c>
      <c r="MUO327" s="7" t="s">
        <v>724</v>
      </c>
      <c r="MUP327" s="7" t="s">
        <v>724</v>
      </c>
      <c r="MUQ327" s="7" t="s">
        <v>724</v>
      </c>
      <c r="MUR327" s="7" t="s">
        <v>724</v>
      </c>
      <c r="MUS327" s="7" t="s">
        <v>724</v>
      </c>
      <c r="MUT327" s="7" t="s">
        <v>724</v>
      </c>
      <c r="MUU327" s="7" t="s">
        <v>724</v>
      </c>
      <c r="MUV327" s="7" t="s">
        <v>724</v>
      </c>
      <c r="MUW327" s="7" t="s">
        <v>724</v>
      </c>
      <c r="MUX327" s="7" t="s">
        <v>724</v>
      </c>
      <c r="MUY327" s="7" t="s">
        <v>724</v>
      </c>
      <c r="MUZ327" s="7" t="s">
        <v>724</v>
      </c>
      <c r="MVA327" s="7" t="s">
        <v>724</v>
      </c>
      <c r="MVB327" s="7" t="s">
        <v>724</v>
      </c>
      <c r="MVC327" s="7" t="s">
        <v>724</v>
      </c>
      <c r="MVD327" s="7" t="s">
        <v>724</v>
      </c>
      <c r="MVE327" s="7" t="s">
        <v>724</v>
      </c>
      <c r="MVF327" s="7" t="s">
        <v>724</v>
      </c>
      <c r="MVG327" s="7" t="s">
        <v>724</v>
      </c>
      <c r="MVH327" s="7" t="s">
        <v>724</v>
      </c>
      <c r="MVI327" s="7" t="s">
        <v>724</v>
      </c>
      <c r="MVJ327" s="7" t="s">
        <v>724</v>
      </c>
      <c r="MVK327" s="7" t="s">
        <v>724</v>
      </c>
      <c r="MVL327" s="7" t="s">
        <v>724</v>
      </c>
      <c r="MVM327" s="7" t="s">
        <v>724</v>
      </c>
      <c r="MVN327" s="7" t="s">
        <v>724</v>
      </c>
      <c r="MVO327" s="7" t="s">
        <v>724</v>
      </c>
      <c r="MVP327" s="7" t="s">
        <v>724</v>
      </c>
      <c r="MVQ327" s="7" t="s">
        <v>724</v>
      </c>
      <c r="MVR327" s="7" t="s">
        <v>724</v>
      </c>
      <c r="MVS327" s="7" t="s">
        <v>724</v>
      </c>
      <c r="MVT327" s="7" t="s">
        <v>724</v>
      </c>
      <c r="MVU327" s="7" t="s">
        <v>724</v>
      </c>
      <c r="MVV327" s="7" t="s">
        <v>724</v>
      </c>
      <c r="MVW327" s="7" t="s">
        <v>724</v>
      </c>
      <c r="MVX327" s="7" t="s">
        <v>724</v>
      </c>
      <c r="MVY327" s="7" t="s">
        <v>724</v>
      </c>
      <c r="MVZ327" s="7" t="s">
        <v>724</v>
      </c>
      <c r="MWA327" s="7" t="s">
        <v>724</v>
      </c>
      <c r="MWB327" s="7" t="s">
        <v>724</v>
      </c>
      <c r="MWC327" s="7" t="s">
        <v>724</v>
      </c>
      <c r="MWD327" s="7" t="s">
        <v>724</v>
      </c>
      <c r="MWE327" s="7" t="s">
        <v>724</v>
      </c>
      <c r="MWF327" s="7" t="s">
        <v>724</v>
      </c>
      <c r="MWG327" s="7" t="s">
        <v>724</v>
      </c>
      <c r="MWH327" s="7" t="s">
        <v>724</v>
      </c>
      <c r="MWI327" s="7" t="s">
        <v>724</v>
      </c>
      <c r="MWJ327" s="7" t="s">
        <v>724</v>
      </c>
      <c r="MWK327" s="7" t="s">
        <v>724</v>
      </c>
      <c r="MWL327" s="7" t="s">
        <v>724</v>
      </c>
      <c r="MWM327" s="7" t="s">
        <v>724</v>
      </c>
      <c r="MWN327" s="7" t="s">
        <v>724</v>
      </c>
      <c r="MWO327" s="7" t="s">
        <v>724</v>
      </c>
      <c r="MWP327" s="7" t="s">
        <v>724</v>
      </c>
      <c r="MWQ327" s="7" t="s">
        <v>724</v>
      </c>
      <c r="MWR327" s="7" t="s">
        <v>724</v>
      </c>
      <c r="MWS327" s="7" t="s">
        <v>724</v>
      </c>
      <c r="MWT327" s="7" t="s">
        <v>724</v>
      </c>
      <c r="MWU327" s="7" t="s">
        <v>724</v>
      </c>
      <c r="MWV327" s="7" t="s">
        <v>724</v>
      </c>
      <c r="MWW327" s="7" t="s">
        <v>724</v>
      </c>
      <c r="MWX327" s="7" t="s">
        <v>724</v>
      </c>
      <c r="MWY327" s="7" t="s">
        <v>724</v>
      </c>
      <c r="MWZ327" s="7" t="s">
        <v>724</v>
      </c>
      <c r="MXA327" s="7" t="s">
        <v>724</v>
      </c>
      <c r="MXB327" s="7" t="s">
        <v>724</v>
      </c>
      <c r="MXC327" s="7" t="s">
        <v>724</v>
      </c>
      <c r="MXD327" s="7" t="s">
        <v>724</v>
      </c>
      <c r="MXE327" s="7" t="s">
        <v>724</v>
      </c>
      <c r="MXF327" s="7" t="s">
        <v>724</v>
      </c>
      <c r="MXG327" s="7" t="s">
        <v>724</v>
      </c>
      <c r="MXH327" s="7" t="s">
        <v>724</v>
      </c>
      <c r="MXI327" s="7" t="s">
        <v>724</v>
      </c>
      <c r="MXJ327" s="7" t="s">
        <v>724</v>
      </c>
      <c r="MXK327" s="7" t="s">
        <v>724</v>
      </c>
      <c r="MXL327" s="7" t="s">
        <v>724</v>
      </c>
      <c r="MXM327" s="7" t="s">
        <v>724</v>
      </c>
      <c r="MXN327" s="7" t="s">
        <v>724</v>
      </c>
      <c r="MXO327" s="7" t="s">
        <v>724</v>
      </c>
      <c r="MXP327" s="7" t="s">
        <v>724</v>
      </c>
      <c r="MXQ327" s="7" t="s">
        <v>724</v>
      </c>
      <c r="MXR327" s="7" t="s">
        <v>724</v>
      </c>
      <c r="MXS327" s="7" t="s">
        <v>724</v>
      </c>
      <c r="MXT327" s="7" t="s">
        <v>724</v>
      </c>
      <c r="MXU327" s="7" t="s">
        <v>724</v>
      </c>
      <c r="MXV327" s="7" t="s">
        <v>724</v>
      </c>
      <c r="MXW327" s="7" t="s">
        <v>724</v>
      </c>
      <c r="MXX327" s="7" t="s">
        <v>724</v>
      </c>
      <c r="MXY327" s="7" t="s">
        <v>724</v>
      </c>
      <c r="MXZ327" s="7" t="s">
        <v>724</v>
      </c>
      <c r="MYA327" s="7" t="s">
        <v>724</v>
      </c>
      <c r="MYB327" s="7" t="s">
        <v>724</v>
      </c>
      <c r="MYC327" s="7" t="s">
        <v>724</v>
      </c>
      <c r="MYD327" s="7" t="s">
        <v>724</v>
      </c>
      <c r="MYE327" s="7" t="s">
        <v>724</v>
      </c>
      <c r="MYF327" s="7" t="s">
        <v>724</v>
      </c>
      <c r="MYG327" s="7" t="s">
        <v>724</v>
      </c>
      <c r="MYH327" s="7" t="s">
        <v>724</v>
      </c>
      <c r="MYI327" s="7" t="s">
        <v>724</v>
      </c>
      <c r="MYJ327" s="7" t="s">
        <v>724</v>
      </c>
      <c r="MYK327" s="7" t="s">
        <v>724</v>
      </c>
      <c r="MYL327" s="7" t="s">
        <v>724</v>
      </c>
      <c r="MYM327" s="7" t="s">
        <v>724</v>
      </c>
      <c r="MYN327" s="7" t="s">
        <v>724</v>
      </c>
      <c r="MYO327" s="7" t="s">
        <v>724</v>
      </c>
      <c r="MYP327" s="7" t="s">
        <v>724</v>
      </c>
      <c r="MYQ327" s="7" t="s">
        <v>724</v>
      </c>
      <c r="MYR327" s="7" t="s">
        <v>724</v>
      </c>
      <c r="MYS327" s="7" t="s">
        <v>724</v>
      </c>
      <c r="MYT327" s="7" t="s">
        <v>724</v>
      </c>
      <c r="MYU327" s="7" t="s">
        <v>724</v>
      </c>
      <c r="MYV327" s="7" t="s">
        <v>724</v>
      </c>
      <c r="MYW327" s="7" t="s">
        <v>724</v>
      </c>
      <c r="MYX327" s="7" t="s">
        <v>724</v>
      </c>
      <c r="MYY327" s="7" t="s">
        <v>724</v>
      </c>
      <c r="MYZ327" s="7" t="s">
        <v>724</v>
      </c>
      <c r="MZA327" s="7" t="s">
        <v>724</v>
      </c>
      <c r="MZB327" s="7" t="s">
        <v>724</v>
      </c>
      <c r="MZC327" s="7" t="s">
        <v>724</v>
      </c>
      <c r="MZD327" s="7" t="s">
        <v>724</v>
      </c>
      <c r="MZE327" s="7" t="s">
        <v>724</v>
      </c>
      <c r="MZF327" s="7" t="s">
        <v>724</v>
      </c>
      <c r="MZG327" s="7" t="s">
        <v>724</v>
      </c>
      <c r="MZH327" s="7" t="s">
        <v>724</v>
      </c>
      <c r="MZI327" s="7" t="s">
        <v>724</v>
      </c>
      <c r="MZJ327" s="7" t="s">
        <v>724</v>
      </c>
      <c r="MZK327" s="7" t="s">
        <v>724</v>
      </c>
      <c r="MZL327" s="7" t="s">
        <v>724</v>
      </c>
      <c r="MZM327" s="7" t="s">
        <v>724</v>
      </c>
      <c r="MZN327" s="7" t="s">
        <v>724</v>
      </c>
      <c r="MZO327" s="7" t="s">
        <v>724</v>
      </c>
      <c r="MZP327" s="7" t="s">
        <v>724</v>
      </c>
      <c r="MZQ327" s="7" t="s">
        <v>724</v>
      </c>
      <c r="MZR327" s="7" t="s">
        <v>724</v>
      </c>
      <c r="MZS327" s="7" t="s">
        <v>724</v>
      </c>
      <c r="MZT327" s="7" t="s">
        <v>724</v>
      </c>
      <c r="MZU327" s="7" t="s">
        <v>724</v>
      </c>
      <c r="MZV327" s="7" t="s">
        <v>724</v>
      </c>
      <c r="MZW327" s="7" t="s">
        <v>724</v>
      </c>
      <c r="MZX327" s="7" t="s">
        <v>724</v>
      </c>
      <c r="MZY327" s="7" t="s">
        <v>724</v>
      </c>
      <c r="MZZ327" s="7" t="s">
        <v>724</v>
      </c>
      <c r="NAA327" s="7" t="s">
        <v>724</v>
      </c>
      <c r="NAB327" s="7" t="s">
        <v>724</v>
      </c>
      <c r="NAC327" s="7" t="s">
        <v>724</v>
      </c>
      <c r="NAD327" s="7" t="s">
        <v>724</v>
      </c>
      <c r="NAE327" s="7" t="s">
        <v>724</v>
      </c>
      <c r="NAF327" s="7" t="s">
        <v>724</v>
      </c>
      <c r="NAG327" s="7" t="s">
        <v>724</v>
      </c>
      <c r="NAH327" s="7" t="s">
        <v>724</v>
      </c>
      <c r="NAI327" s="7" t="s">
        <v>724</v>
      </c>
      <c r="NAJ327" s="7" t="s">
        <v>724</v>
      </c>
      <c r="NAK327" s="7" t="s">
        <v>724</v>
      </c>
      <c r="NAL327" s="7" t="s">
        <v>724</v>
      </c>
      <c r="NAM327" s="7" t="s">
        <v>724</v>
      </c>
      <c r="NAN327" s="7" t="s">
        <v>724</v>
      </c>
      <c r="NAO327" s="7" t="s">
        <v>724</v>
      </c>
      <c r="NAP327" s="7" t="s">
        <v>724</v>
      </c>
      <c r="NAQ327" s="7" t="s">
        <v>724</v>
      </c>
      <c r="NAR327" s="7" t="s">
        <v>724</v>
      </c>
      <c r="NAS327" s="7" t="s">
        <v>724</v>
      </c>
      <c r="NAT327" s="7" t="s">
        <v>724</v>
      </c>
      <c r="NAU327" s="7" t="s">
        <v>724</v>
      </c>
      <c r="NAV327" s="7" t="s">
        <v>724</v>
      </c>
      <c r="NAW327" s="7" t="s">
        <v>724</v>
      </c>
      <c r="NAX327" s="7" t="s">
        <v>724</v>
      </c>
      <c r="NAY327" s="7" t="s">
        <v>724</v>
      </c>
      <c r="NAZ327" s="7" t="s">
        <v>724</v>
      </c>
      <c r="NBA327" s="7" t="s">
        <v>724</v>
      </c>
      <c r="NBB327" s="7" t="s">
        <v>724</v>
      </c>
      <c r="NBC327" s="7" t="s">
        <v>724</v>
      </c>
      <c r="NBD327" s="7" t="s">
        <v>724</v>
      </c>
      <c r="NBE327" s="7" t="s">
        <v>724</v>
      </c>
      <c r="NBF327" s="7" t="s">
        <v>724</v>
      </c>
      <c r="NBG327" s="7" t="s">
        <v>724</v>
      </c>
      <c r="NBH327" s="7" t="s">
        <v>724</v>
      </c>
      <c r="NBI327" s="7" t="s">
        <v>724</v>
      </c>
      <c r="NBJ327" s="7" t="s">
        <v>724</v>
      </c>
      <c r="NBK327" s="7" t="s">
        <v>724</v>
      </c>
      <c r="NBL327" s="7" t="s">
        <v>724</v>
      </c>
      <c r="NBM327" s="7" t="s">
        <v>724</v>
      </c>
      <c r="NBN327" s="7" t="s">
        <v>724</v>
      </c>
      <c r="NBO327" s="7" t="s">
        <v>724</v>
      </c>
      <c r="NBP327" s="7" t="s">
        <v>724</v>
      </c>
      <c r="NBQ327" s="7" t="s">
        <v>724</v>
      </c>
      <c r="NBR327" s="7" t="s">
        <v>724</v>
      </c>
      <c r="NBS327" s="7" t="s">
        <v>724</v>
      </c>
      <c r="NBT327" s="7" t="s">
        <v>724</v>
      </c>
      <c r="NBU327" s="7" t="s">
        <v>724</v>
      </c>
      <c r="NBV327" s="7" t="s">
        <v>724</v>
      </c>
      <c r="NBW327" s="7" t="s">
        <v>724</v>
      </c>
      <c r="NBX327" s="7" t="s">
        <v>724</v>
      </c>
      <c r="NBY327" s="7" t="s">
        <v>724</v>
      </c>
      <c r="NBZ327" s="7" t="s">
        <v>724</v>
      </c>
      <c r="NCA327" s="7" t="s">
        <v>724</v>
      </c>
      <c r="NCB327" s="7" t="s">
        <v>724</v>
      </c>
      <c r="NCC327" s="7" t="s">
        <v>724</v>
      </c>
      <c r="NCD327" s="7" t="s">
        <v>724</v>
      </c>
      <c r="NCE327" s="7" t="s">
        <v>724</v>
      </c>
      <c r="NCF327" s="7" t="s">
        <v>724</v>
      </c>
      <c r="NCG327" s="7" t="s">
        <v>724</v>
      </c>
      <c r="NCH327" s="7" t="s">
        <v>724</v>
      </c>
      <c r="NCI327" s="7" t="s">
        <v>724</v>
      </c>
      <c r="NCJ327" s="7" t="s">
        <v>724</v>
      </c>
      <c r="NCK327" s="7" t="s">
        <v>724</v>
      </c>
      <c r="NCL327" s="7" t="s">
        <v>724</v>
      </c>
      <c r="NCM327" s="7" t="s">
        <v>724</v>
      </c>
      <c r="NCN327" s="7" t="s">
        <v>724</v>
      </c>
      <c r="NCO327" s="7" t="s">
        <v>724</v>
      </c>
      <c r="NCP327" s="7" t="s">
        <v>724</v>
      </c>
      <c r="NCQ327" s="7" t="s">
        <v>724</v>
      </c>
      <c r="NCR327" s="7" t="s">
        <v>724</v>
      </c>
      <c r="NCS327" s="7" t="s">
        <v>724</v>
      </c>
      <c r="NCT327" s="7" t="s">
        <v>724</v>
      </c>
      <c r="NCU327" s="7" t="s">
        <v>724</v>
      </c>
      <c r="NCV327" s="7" t="s">
        <v>724</v>
      </c>
      <c r="NCW327" s="7" t="s">
        <v>724</v>
      </c>
      <c r="NCX327" s="7" t="s">
        <v>724</v>
      </c>
      <c r="NCY327" s="7" t="s">
        <v>724</v>
      </c>
      <c r="NCZ327" s="7" t="s">
        <v>724</v>
      </c>
      <c r="NDA327" s="7" t="s">
        <v>724</v>
      </c>
      <c r="NDB327" s="7" t="s">
        <v>724</v>
      </c>
      <c r="NDC327" s="7" t="s">
        <v>724</v>
      </c>
      <c r="NDD327" s="7" t="s">
        <v>724</v>
      </c>
      <c r="NDE327" s="7" t="s">
        <v>724</v>
      </c>
      <c r="NDF327" s="7" t="s">
        <v>724</v>
      </c>
      <c r="NDG327" s="7" t="s">
        <v>724</v>
      </c>
      <c r="NDH327" s="7" t="s">
        <v>724</v>
      </c>
      <c r="NDI327" s="7" t="s">
        <v>724</v>
      </c>
      <c r="NDJ327" s="7" t="s">
        <v>724</v>
      </c>
      <c r="NDK327" s="7" t="s">
        <v>724</v>
      </c>
      <c r="NDL327" s="7" t="s">
        <v>724</v>
      </c>
      <c r="NDM327" s="7" t="s">
        <v>724</v>
      </c>
      <c r="NDN327" s="7" t="s">
        <v>724</v>
      </c>
      <c r="NDO327" s="7" t="s">
        <v>724</v>
      </c>
      <c r="NDP327" s="7" t="s">
        <v>724</v>
      </c>
      <c r="NDQ327" s="7" t="s">
        <v>724</v>
      </c>
      <c r="NDR327" s="7" t="s">
        <v>724</v>
      </c>
      <c r="NDS327" s="7" t="s">
        <v>724</v>
      </c>
      <c r="NDT327" s="7" t="s">
        <v>724</v>
      </c>
      <c r="NDU327" s="7" t="s">
        <v>724</v>
      </c>
      <c r="NDV327" s="7" t="s">
        <v>724</v>
      </c>
      <c r="NDW327" s="7" t="s">
        <v>724</v>
      </c>
      <c r="NDX327" s="7" t="s">
        <v>724</v>
      </c>
      <c r="NDY327" s="7" t="s">
        <v>724</v>
      </c>
      <c r="NDZ327" s="7" t="s">
        <v>724</v>
      </c>
      <c r="NEA327" s="7" t="s">
        <v>724</v>
      </c>
      <c r="NEB327" s="7" t="s">
        <v>724</v>
      </c>
      <c r="NEC327" s="7" t="s">
        <v>724</v>
      </c>
      <c r="NED327" s="7" t="s">
        <v>724</v>
      </c>
      <c r="NEE327" s="7" t="s">
        <v>724</v>
      </c>
      <c r="NEF327" s="7" t="s">
        <v>724</v>
      </c>
      <c r="NEG327" s="7" t="s">
        <v>724</v>
      </c>
      <c r="NEH327" s="7" t="s">
        <v>724</v>
      </c>
      <c r="NEI327" s="7" t="s">
        <v>724</v>
      </c>
      <c r="NEJ327" s="7" t="s">
        <v>724</v>
      </c>
      <c r="NEK327" s="7" t="s">
        <v>724</v>
      </c>
      <c r="NEL327" s="7" t="s">
        <v>724</v>
      </c>
      <c r="NEM327" s="7" t="s">
        <v>724</v>
      </c>
      <c r="NEN327" s="7" t="s">
        <v>724</v>
      </c>
      <c r="NEO327" s="7" t="s">
        <v>724</v>
      </c>
      <c r="NEP327" s="7" t="s">
        <v>724</v>
      </c>
      <c r="NEQ327" s="7" t="s">
        <v>724</v>
      </c>
      <c r="NER327" s="7" t="s">
        <v>724</v>
      </c>
      <c r="NES327" s="7" t="s">
        <v>724</v>
      </c>
      <c r="NET327" s="7" t="s">
        <v>724</v>
      </c>
      <c r="NEU327" s="7" t="s">
        <v>724</v>
      </c>
      <c r="NEV327" s="7" t="s">
        <v>724</v>
      </c>
      <c r="NEW327" s="7" t="s">
        <v>724</v>
      </c>
      <c r="NEX327" s="7" t="s">
        <v>724</v>
      </c>
      <c r="NEY327" s="7" t="s">
        <v>724</v>
      </c>
      <c r="NEZ327" s="7" t="s">
        <v>724</v>
      </c>
      <c r="NFA327" s="7" t="s">
        <v>724</v>
      </c>
      <c r="NFB327" s="7" t="s">
        <v>724</v>
      </c>
      <c r="NFC327" s="7" t="s">
        <v>724</v>
      </c>
      <c r="NFD327" s="7" t="s">
        <v>724</v>
      </c>
      <c r="NFE327" s="7" t="s">
        <v>724</v>
      </c>
      <c r="NFF327" s="7" t="s">
        <v>724</v>
      </c>
      <c r="NFG327" s="7" t="s">
        <v>724</v>
      </c>
      <c r="NFH327" s="7" t="s">
        <v>724</v>
      </c>
      <c r="NFI327" s="7" t="s">
        <v>724</v>
      </c>
      <c r="NFJ327" s="7" t="s">
        <v>724</v>
      </c>
      <c r="NFK327" s="7" t="s">
        <v>724</v>
      </c>
      <c r="NFL327" s="7" t="s">
        <v>724</v>
      </c>
      <c r="NFM327" s="7" t="s">
        <v>724</v>
      </c>
      <c r="NFN327" s="7" t="s">
        <v>724</v>
      </c>
      <c r="NFO327" s="7" t="s">
        <v>724</v>
      </c>
      <c r="NFP327" s="7" t="s">
        <v>724</v>
      </c>
      <c r="NFQ327" s="7" t="s">
        <v>724</v>
      </c>
      <c r="NFR327" s="7" t="s">
        <v>724</v>
      </c>
      <c r="NFS327" s="7" t="s">
        <v>724</v>
      </c>
      <c r="NFT327" s="7" t="s">
        <v>724</v>
      </c>
      <c r="NFU327" s="7" t="s">
        <v>724</v>
      </c>
      <c r="NFV327" s="7" t="s">
        <v>724</v>
      </c>
      <c r="NFW327" s="7" t="s">
        <v>724</v>
      </c>
      <c r="NFX327" s="7" t="s">
        <v>724</v>
      </c>
      <c r="NFY327" s="7" t="s">
        <v>724</v>
      </c>
      <c r="NFZ327" s="7" t="s">
        <v>724</v>
      </c>
      <c r="NGA327" s="7" t="s">
        <v>724</v>
      </c>
      <c r="NGB327" s="7" t="s">
        <v>724</v>
      </c>
      <c r="NGC327" s="7" t="s">
        <v>724</v>
      </c>
      <c r="NGD327" s="7" t="s">
        <v>724</v>
      </c>
      <c r="NGE327" s="7" t="s">
        <v>724</v>
      </c>
      <c r="NGF327" s="7" t="s">
        <v>724</v>
      </c>
      <c r="NGG327" s="7" t="s">
        <v>724</v>
      </c>
      <c r="NGH327" s="7" t="s">
        <v>724</v>
      </c>
      <c r="NGI327" s="7" t="s">
        <v>724</v>
      </c>
      <c r="NGJ327" s="7" t="s">
        <v>724</v>
      </c>
      <c r="NGK327" s="7" t="s">
        <v>724</v>
      </c>
      <c r="NGL327" s="7" t="s">
        <v>724</v>
      </c>
      <c r="NGM327" s="7" t="s">
        <v>724</v>
      </c>
      <c r="NGN327" s="7" t="s">
        <v>724</v>
      </c>
      <c r="NGO327" s="7" t="s">
        <v>724</v>
      </c>
      <c r="NGP327" s="7" t="s">
        <v>724</v>
      </c>
      <c r="NGQ327" s="7" t="s">
        <v>724</v>
      </c>
      <c r="NGR327" s="7" t="s">
        <v>724</v>
      </c>
      <c r="NGS327" s="7" t="s">
        <v>724</v>
      </c>
      <c r="NGT327" s="7" t="s">
        <v>724</v>
      </c>
      <c r="NGU327" s="7" t="s">
        <v>724</v>
      </c>
      <c r="NGV327" s="7" t="s">
        <v>724</v>
      </c>
      <c r="NGW327" s="7" t="s">
        <v>724</v>
      </c>
      <c r="NGX327" s="7" t="s">
        <v>724</v>
      </c>
      <c r="NGY327" s="7" t="s">
        <v>724</v>
      </c>
      <c r="NGZ327" s="7" t="s">
        <v>724</v>
      </c>
      <c r="NHA327" s="7" t="s">
        <v>724</v>
      </c>
      <c r="NHB327" s="7" t="s">
        <v>724</v>
      </c>
      <c r="NHC327" s="7" t="s">
        <v>724</v>
      </c>
      <c r="NHD327" s="7" t="s">
        <v>724</v>
      </c>
      <c r="NHE327" s="7" t="s">
        <v>724</v>
      </c>
      <c r="NHF327" s="7" t="s">
        <v>724</v>
      </c>
      <c r="NHG327" s="7" t="s">
        <v>724</v>
      </c>
      <c r="NHH327" s="7" t="s">
        <v>724</v>
      </c>
      <c r="NHI327" s="7" t="s">
        <v>724</v>
      </c>
      <c r="NHJ327" s="7" t="s">
        <v>724</v>
      </c>
      <c r="NHK327" s="7" t="s">
        <v>724</v>
      </c>
      <c r="NHL327" s="7" t="s">
        <v>724</v>
      </c>
      <c r="NHM327" s="7" t="s">
        <v>724</v>
      </c>
      <c r="NHN327" s="7" t="s">
        <v>724</v>
      </c>
      <c r="NHO327" s="7" t="s">
        <v>724</v>
      </c>
      <c r="NHP327" s="7" t="s">
        <v>724</v>
      </c>
      <c r="NHQ327" s="7" t="s">
        <v>724</v>
      </c>
      <c r="NHR327" s="7" t="s">
        <v>724</v>
      </c>
      <c r="NHS327" s="7" t="s">
        <v>724</v>
      </c>
      <c r="NHT327" s="7" t="s">
        <v>724</v>
      </c>
      <c r="NHU327" s="7" t="s">
        <v>724</v>
      </c>
      <c r="NHV327" s="7" t="s">
        <v>724</v>
      </c>
      <c r="NHW327" s="7" t="s">
        <v>724</v>
      </c>
      <c r="NHX327" s="7" t="s">
        <v>724</v>
      </c>
      <c r="NHY327" s="7" t="s">
        <v>724</v>
      </c>
      <c r="NHZ327" s="7" t="s">
        <v>724</v>
      </c>
      <c r="NIA327" s="7" t="s">
        <v>724</v>
      </c>
      <c r="NIB327" s="7" t="s">
        <v>724</v>
      </c>
      <c r="NIC327" s="7" t="s">
        <v>724</v>
      </c>
      <c r="NID327" s="7" t="s">
        <v>724</v>
      </c>
      <c r="NIE327" s="7" t="s">
        <v>724</v>
      </c>
      <c r="NIF327" s="7" t="s">
        <v>724</v>
      </c>
      <c r="NIG327" s="7" t="s">
        <v>724</v>
      </c>
      <c r="NIH327" s="7" t="s">
        <v>724</v>
      </c>
      <c r="NII327" s="7" t="s">
        <v>724</v>
      </c>
      <c r="NIJ327" s="7" t="s">
        <v>724</v>
      </c>
      <c r="NIK327" s="7" t="s">
        <v>724</v>
      </c>
      <c r="NIL327" s="7" t="s">
        <v>724</v>
      </c>
      <c r="NIM327" s="7" t="s">
        <v>724</v>
      </c>
      <c r="NIN327" s="7" t="s">
        <v>724</v>
      </c>
      <c r="NIO327" s="7" t="s">
        <v>724</v>
      </c>
      <c r="NIP327" s="7" t="s">
        <v>724</v>
      </c>
      <c r="NIQ327" s="7" t="s">
        <v>724</v>
      </c>
      <c r="NIR327" s="7" t="s">
        <v>724</v>
      </c>
      <c r="NIS327" s="7" t="s">
        <v>724</v>
      </c>
      <c r="NIT327" s="7" t="s">
        <v>724</v>
      </c>
      <c r="NIU327" s="7" t="s">
        <v>724</v>
      </c>
      <c r="NIV327" s="7" t="s">
        <v>724</v>
      </c>
      <c r="NIW327" s="7" t="s">
        <v>724</v>
      </c>
      <c r="NIX327" s="7" t="s">
        <v>724</v>
      </c>
      <c r="NIY327" s="7" t="s">
        <v>724</v>
      </c>
      <c r="NIZ327" s="7" t="s">
        <v>724</v>
      </c>
      <c r="NJA327" s="7" t="s">
        <v>724</v>
      </c>
      <c r="NJB327" s="7" t="s">
        <v>724</v>
      </c>
      <c r="NJC327" s="7" t="s">
        <v>724</v>
      </c>
      <c r="NJD327" s="7" t="s">
        <v>724</v>
      </c>
      <c r="NJE327" s="7" t="s">
        <v>724</v>
      </c>
      <c r="NJF327" s="7" t="s">
        <v>724</v>
      </c>
      <c r="NJG327" s="7" t="s">
        <v>724</v>
      </c>
      <c r="NJH327" s="7" t="s">
        <v>724</v>
      </c>
      <c r="NJI327" s="7" t="s">
        <v>724</v>
      </c>
      <c r="NJJ327" s="7" t="s">
        <v>724</v>
      </c>
      <c r="NJK327" s="7" t="s">
        <v>724</v>
      </c>
      <c r="NJL327" s="7" t="s">
        <v>724</v>
      </c>
      <c r="NJM327" s="7" t="s">
        <v>724</v>
      </c>
      <c r="NJN327" s="7" t="s">
        <v>724</v>
      </c>
      <c r="NJO327" s="7" t="s">
        <v>724</v>
      </c>
      <c r="NJP327" s="7" t="s">
        <v>724</v>
      </c>
      <c r="NJQ327" s="7" t="s">
        <v>724</v>
      </c>
      <c r="NJR327" s="7" t="s">
        <v>724</v>
      </c>
      <c r="NJS327" s="7" t="s">
        <v>724</v>
      </c>
      <c r="NJT327" s="7" t="s">
        <v>724</v>
      </c>
      <c r="NJU327" s="7" t="s">
        <v>724</v>
      </c>
      <c r="NJV327" s="7" t="s">
        <v>724</v>
      </c>
      <c r="NJW327" s="7" t="s">
        <v>724</v>
      </c>
      <c r="NJX327" s="7" t="s">
        <v>724</v>
      </c>
      <c r="NJY327" s="7" t="s">
        <v>724</v>
      </c>
      <c r="NJZ327" s="7" t="s">
        <v>724</v>
      </c>
      <c r="NKA327" s="7" t="s">
        <v>724</v>
      </c>
      <c r="NKB327" s="7" t="s">
        <v>724</v>
      </c>
      <c r="NKC327" s="7" t="s">
        <v>724</v>
      </c>
      <c r="NKD327" s="7" t="s">
        <v>724</v>
      </c>
      <c r="NKE327" s="7" t="s">
        <v>724</v>
      </c>
      <c r="NKF327" s="7" t="s">
        <v>724</v>
      </c>
      <c r="NKG327" s="7" t="s">
        <v>724</v>
      </c>
      <c r="NKH327" s="7" t="s">
        <v>724</v>
      </c>
      <c r="NKI327" s="7" t="s">
        <v>724</v>
      </c>
      <c r="NKJ327" s="7" t="s">
        <v>724</v>
      </c>
      <c r="NKK327" s="7" t="s">
        <v>724</v>
      </c>
      <c r="NKL327" s="7" t="s">
        <v>724</v>
      </c>
      <c r="NKM327" s="7" t="s">
        <v>724</v>
      </c>
      <c r="NKN327" s="7" t="s">
        <v>724</v>
      </c>
      <c r="NKO327" s="7" t="s">
        <v>724</v>
      </c>
      <c r="NKP327" s="7" t="s">
        <v>724</v>
      </c>
      <c r="NKQ327" s="7" t="s">
        <v>724</v>
      </c>
      <c r="NKR327" s="7" t="s">
        <v>724</v>
      </c>
      <c r="NKS327" s="7" t="s">
        <v>724</v>
      </c>
      <c r="NKT327" s="7" t="s">
        <v>724</v>
      </c>
      <c r="NKU327" s="7" t="s">
        <v>724</v>
      </c>
      <c r="NKV327" s="7" t="s">
        <v>724</v>
      </c>
      <c r="NKW327" s="7" t="s">
        <v>724</v>
      </c>
      <c r="NKX327" s="7" t="s">
        <v>724</v>
      </c>
      <c r="NKY327" s="7" t="s">
        <v>724</v>
      </c>
      <c r="NKZ327" s="7" t="s">
        <v>724</v>
      </c>
      <c r="NLA327" s="7" t="s">
        <v>724</v>
      </c>
      <c r="NLB327" s="7" t="s">
        <v>724</v>
      </c>
      <c r="NLC327" s="7" t="s">
        <v>724</v>
      </c>
      <c r="NLD327" s="7" t="s">
        <v>724</v>
      </c>
      <c r="NLE327" s="7" t="s">
        <v>724</v>
      </c>
      <c r="NLF327" s="7" t="s">
        <v>724</v>
      </c>
      <c r="NLG327" s="7" t="s">
        <v>724</v>
      </c>
      <c r="NLH327" s="7" t="s">
        <v>724</v>
      </c>
      <c r="NLI327" s="7" t="s">
        <v>724</v>
      </c>
      <c r="NLJ327" s="7" t="s">
        <v>724</v>
      </c>
      <c r="NLK327" s="7" t="s">
        <v>724</v>
      </c>
      <c r="NLL327" s="7" t="s">
        <v>724</v>
      </c>
      <c r="NLM327" s="7" t="s">
        <v>724</v>
      </c>
      <c r="NLN327" s="7" t="s">
        <v>724</v>
      </c>
      <c r="NLO327" s="7" t="s">
        <v>724</v>
      </c>
      <c r="NLP327" s="7" t="s">
        <v>724</v>
      </c>
      <c r="NLQ327" s="7" t="s">
        <v>724</v>
      </c>
      <c r="NLR327" s="7" t="s">
        <v>724</v>
      </c>
      <c r="NLS327" s="7" t="s">
        <v>724</v>
      </c>
      <c r="NLT327" s="7" t="s">
        <v>724</v>
      </c>
      <c r="NLU327" s="7" t="s">
        <v>724</v>
      </c>
      <c r="NLV327" s="7" t="s">
        <v>724</v>
      </c>
      <c r="NLW327" s="7" t="s">
        <v>724</v>
      </c>
      <c r="NLX327" s="7" t="s">
        <v>724</v>
      </c>
      <c r="NLY327" s="7" t="s">
        <v>724</v>
      </c>
      <c r="NLZ327" s="7" t="s">
        <v>724</v>
      </c>
      <c r="NMA327" s="7" t="s">
        <v>724</v>
      </c>
      <c r="NMB327" s="7" t="s">
        <v>724</v>
      </c>
      <c r="NMC327" s="7" t="s">
        <v>724</v>
      </c>
      <c r="NMD327" s="7" t="s">
        <v>724</v>
      </c>
      <c r="NME327" s="7" t="s">
        <v>724</v>
      </c>
      <c r="NMF327" s="7" t="s">
        <v>724</v>
      </c>
      <c r="NMG327" s="7" t="s">
        <v>724</v>
      </c>
      <c r="NMH327" s="7" t="s">
        <v>724</v>
      </c>
      <c r="NMI327" s="7" t="s">
        <v>724</v>
      </c>
      <c r="NMJ327" s="7" t="s">
        <v>724</v>
      </c>
      <c r="NMK327" s="7" t="s">
        <v>724</v>
      </c>
      <c r="NML327" s="7" t="s">
        <v>724</v>
      </c>
      <c r="NMM327" s="7" t="s">
        <v>724</v>
      </c>
      <c r="NMN327" s="7" t="s">
        <v>724</v>
      </c>
      <c r="NMO327" s="7" t="s">
        <v>724</v>
      </c>
      <c r="NMP327" s="7" t="s">
        <v>724</v>
      </c>
      <c r="NMQ327" s="7" t="s">
        <v>724</v>
      </c>
      <c r="NMR327" s="7" t="s">
        <v>724</v>
      </c>
      <c r="NMS327" s="7" t="s">
        <v>724</v>
      </c>
      <c r="NMT327" s="7" t="s">
        <v>724</v>
      </c>
      <c r="NMU327" s="7" t="s">
        <v>724</v>
      </c>
      <c r="NMV327" s="7" t="s">
        <v>724</v>
      </c>
      <c r="NMW327" s="7" t="s">
        <v>724</v>
      </c>
      <c r="NMX327" s="7" t="s">
        <v>724</v>
      </c>
      <c r="NMY327" s="7" t="s">
        <v>724</v>
      </c>
      <c r="NMZ327" s="7" t="s">
        <v>724</v>
      </c>
      <c r="NNA327" s="7" t="s">
        <v>724</v>
      </c>
      <c r="NNB327" s="7" t="s">
        <v>724</v>
      </c>
      <c r="NNC327" s="7" t="s">
        <v>724</v>
      </c>
      <c r="NND327" s="7" t="s">
        <v>724</v>
      </c>
      <c r="NNE327" s="7" t="s">
        <v>724</v>
      </c>
      <c r="NNF327" s="7" t="s">
        <v>724</v>
      </c>
      <c r="NNG327" s="7" t="s">
        <v>724</v>
      </c>
      <c r="NNH327" s="7" t="s">
        <v>724</v>
      </c>
      <c r="NNI327" s="7" t="s">
        <v>724</v>
      </c>
      <c r="NNJ327" s="7" t="s">
        <v>724</v>
      </c>
      <c r="NNK327" s="7" t="s">
        <v>724</v>
      </c>
      <c r="NNL327" s="7" t="s">
        <v>724</v>
      </c>
      <c r="NNM327" s="7" t="s">
        <v>724</v>
      </c>
      <c r="NNN327" s="7" t="s">
        <v>724</v>
      </c>
      <c r="NNO327" s="7" t="s">
        <v>724</v>
      </c>
      <c r="NNP327" s="7" t="s">
        <v>724</v>
      </c>
      <c r="NNQ327" s="7" t="s">
        <v>724</v>
      </c>
      <c r="NNR327" s="7" t="s">
        <v>724</v>
      </c>
      <c r="NNS327" s="7" t="s">
        <v>724</v>
      </c>
      <c r="NNT327" s="7" t="s">
        <v>724</v>
      </c>
      <c r="NNU327" s="7" t="s">
        <v>724</v>
      </c>
      <c r="NNV327" s="7" t="s">
        <v>724</v>
      </c>
      <c r="NNW327" s="7" t="s">
        <v>724</v>
      </c>
      <c r="NNX327" s="7" t="s">
        <v>724</v>
      </c>
      <c r="NNY327" s="7" t="s">
        <v>724</v>
      </c>
      <c r="NNZ327" s="7" t="s">
        <v>724</v>
      </c>
      <c r="NOA327" s="7" t="s">
        <v>724</v>
      </c>
      <c r="NOB327" s="7" t="s">
        <v>724</v>
      </c>
      <c r="NOC327" s="7" t="s">
        <v>724</v>
      </c>
      <c r="NOD327" s="7" t="s">
        <v>724</v>
      </c>
      <c r="NOE327" s="7" t="s">
        <v>724</v>
      </c>
      <c r="NOF327" s="7" t="s">
        <v>724</v>
      </c>
      <c r="NOG327" s="7" t="s">
        <v>724</v>
      </c>
      <c r="NOH327" s="7" t="s">
        <v>724</v>
      </c>
      <c r="NOI327" s="7" t="s">
        <v>724</v>
      </c>
      <c r="NOJ327" s="7" t="s">
        <v>724</v>
      </c>
      <c r="NOK327" s="7" t="s">
        <v>724</v>
      </c>
      <c r="NOL327" s="7" t="s">
        <v>724</v>
      </c>
      <c r="NOM327" s="7" t="s">
        <v>724</v>
      </c>
      <c r="NON327" s="7" t="s">
        <v>724</v>
      </c>
      <c r="NOO327" s="7" t="s">
        <v>724</v>
      </c>
      <c r="NOP327" s="7" t="s">
        <v>724</v>
      </c>
      <c r="NOQ327" s="7" t="s">
        <v>724</v>
      </c>
      <c r="NOR327" s="7" t="s">
        <v>724</v>
      </c>
      <c r="NOS327" s="7" t="s">
        <v>724</v>
      </c>
      <c r="NOT327" s="7" t="s">
        <v>724</v>
      </c>
      <c r="NOU327" s="7" t="s">
        <v>724</v>
      </c>
      <c r="NOV327" s="7" t="s">
        <v>724</v>
      </c>
      <c r="NOW327" s="7" t="s">
        <v>724</v>
      </c>
      <c r="NOX327" s="7" t="s">
        <v>724</v>
      </c>
      <c r="NOY327" s="7" t="s">
        <v>724</v>
      </c>
      <c r="NOZ327" s="7" t="s">
        <v>724</v>
      </c>
      <c r="NPA327" s="7" t="s">
        <v>724</v>
      </c>
      <c r="NPB327" s="7" t="s">
        <v>724</v>
      </c>
      <c r="NPC327" s="7" t="s">
        <v>724</v>
      </c>
      <c r="NPD327" s="7" t="s">
        <v>724</v>
      </c>
      <c r="NPE327" s="7" t="s">
        <v>724</v>
      </c>
      <c r="NPF327" s="7" t="s">
        <v>724</v>
      </c>
      <c r="NPG327" s="7" t="s">
        <v>724</v>
      </c>
      <c r="NPH327" s="7" t="s">
        <v>724</v>
      </c>
      <c r="NPI327" s="7" t="s">
        <v>724</v>
      </c>
      <c r="NPJ327" s="7" t="s">
        <v>724</v>
      </c>
      <c r="NPK327" s="7" t="s">
        <v>724</v>
      </c>
      <c r="NPL327" s="7" t="s">
        <v>724</v>
      </c>
      <c r="NPM327" s="7" t="s">
        <v>724</v>
      </c>
      <c r="NPN327" s="7" t="s">
        <v>724</v>
      </c>
      <c r="NPO327" s="7" t="s">
        <v>724</v>
      </c>
      <c r="NPP327" s="7" t="s">
        <v>724</v>
      </c>
      <c r="NPQ327" s="7" t="s">
        <v>724</v>
      </c>
      <c r="NPR327" s="7" t="s">
        <v>724</v>
      </c>
      <c r="NPS327" s="7" t="s">
        <v>724</v>
      </c>
      <c r="NPT327" s="7" t="s">
        <v>724</v>
      </c>
      <c r="NPU327" s="7" t="s">
        <v>724</v>
      </c>
      <c r="NPV327" s="7" t="s">
        <v>724</v>
      </c>
      <c r="NPW327" s="7" t="s">
        <v>724</v>
      </c>
      <c r="NPX327" s="7" t="s">
        <v>724</v>
      </c>
      <c r="NPY327" s="7" t="s">
        <v>724</v>
      </c>
      <c r="NPZ327" s="7" t="s">
        <v>724</v>
      </c>
      <c r="NQA327" s="7" t="s">
        <v>724</v>
      </c>
      <c r="NQB327" s="7" t="s">
        <v>724</v>
      </c>
      <c r="NQC327" s="7" t="s">
        <v>724</v>
      </c>
      <c r="NQD327" s="7" t="s">
        <v>724</v>
      </c>
      <c r="NQE327" s="7" t="s">
        <v>724</v>
      </c>
      <c r="NQF327" s="7" t="s">
        <v>724</v>
      </c>
      <c r="NQG327" s="7" t="s">
        <v>724</v>
      </c>
      <c r="NQH327" s="7" t="s">
        <v>724</v>
      </c>
      <c r="NQI327" s="7" t="s">
        <v>724</v>
      </c>
      <c r="NQJ327" s="7" t="s">
        <v>724</v>
      </c>
      <c r="NQK327" s="7" t="s">
        <v>724</v>
      </c>
      <c r="NQL327" s="7" t="s">
        <v>724</v>
      </c>
      <c r="NQM327" s="7" t="s">
        <v>724</v>
      </c>
      <c r="NQN327" s="7" t="s">
        <v>724</v>
      </c>
      <c r="NQO327" s="7" t="s">
        <v>724</v>
      </c>
      <c r="NQP327" s="7" t="s">
        <v>724</v>
      </c>
      <c r="NQQ327" s="7" t="s">
        <v>724</v>
      </c>
      <c r="NQR327" s="7" t="s">
        <v>724</v>
      </c>
      <c r="NQS327" s="7" t="s">
        <v>724</v>
      </c>
      <c r="NQT327" s="7" t="s">
        <v>724</v>
      </c>
      <c r="NQU327" s="7" t="s">
        <v>724</v>
      </c>
      <c r="NQV327" s="7" t="s">
        <v>724</v>
      </c>
      <c r="NQW327" s="7" t="s">
        <v>724</v>
      </c>
      <c r="NQX327" s="7" t="s">
        <v>724</v>
      </c>
      <c r="NQY327" s="7" t="s">
        <v>724</v>
      </c>
      <c r="NQZ327" s="7" t="s">
        <v>724</v>
      </c>
      <c r="NRA327" s="7" t="s">
        <v>724</v>
      </c>
      <c r="NRB327" s="7" t="s">
        <v>724</v>
      </c>
      <c r="NRC327" s="7" t="s">
        <v>724</v>
      </c>
      <c r="NRD327" s="7" t="s">
        <v>724</v>
      </c>
      <c r="NRE327" s="7" t="s">
        <v>724</v>
      </c>
      <c r="NRF327" s="7" t="s">
        <v>724</v>
      </c>
      <c r="NRG327" s="7" t="s">
        <v>724</v>
      </c>
      <c r="NRH327" s="7" t="s">
        <v>724</v>
      </c>
      <c r="NRI327" s="7" t="s">
        <v>724</v>
      </c>
      <c r="NRJ327" s="7" t="s">
        <v>724</v>
      </c>
      <c r="NRK327" s="7" t="s">
        <v>724</v>
      </c>
      <c r="NRL327" s="7" t="s">
        <v>724</v>
      </c>
      <c r="NRM327" s="7" t="s">
        <v>724</v>
      </c>
      <c r="NRN327" s="7" t="s">
        <v>724</v>
      </c>
      <c r="NRO327" s="7" t="s">
        <v>724</v>
      </c>
      <c r="NRP327" s="7" t="s">
        <v>724</v>
      </c>
      <c r="NRQ327" s="7" t="s">
        <v>724</v>
      </c>
      <c r="NRR327" s="7" t="s">
        <v>724</v>
      </c>
      <c r="NRS327" s="7" t="s">
        <v>724</v>
      </c>
      <c r="NRT327" s="7" t="s">
        <v>724</v>
      </c>
      <c r="NRU327" s="7" t="s">
        <v>724</v>
      </c>
      <c r="NRV327" s="7" t="s">
        <v>724</v>
      </c>
      <c r="NRW327" s="7" t="s">
        <v>724</v>
      </c>
      <c r="NRX327" s="7" t="s">
        <v>724</v>
      </c>
      <c r="NRY327" s="7" t="s">
        <v>724</v>
      </c>
      <c r="NRZ327" s="7" t="s">
        <v>724</v>
      </c>
      <c r="NSA327" s="7" t="s">
        <v>724</v>
      </c>
      <c r="NSB327" s="7" t="s">
        <v>724</v>
      </c>
      <c r="NSC327" s="7" t="s">
        <v>724</v>
      </c>
      <c r="NSD327" s="7" t="s">
        <v>724</v>
      </c>
      <c r="NSE327" s="7" t="s">
        <v>724</v>
      </c>
      <c r="NSF327" s="7" t="s">
        <v>724</v>
      </c>
      <c r="NSG327" s="7" t="s">
        <v>724</v>
      </c>
      <c r="NSH327" s="7" t="s">
        <v>724</v>
      </c>
      <c r="NSI327" s="7" t="s">
        <v>724</v>
      </c>
      <c r="NSJ327" s="7" t="s">
        <v>724</v>
      </c>
      <c r="NSK327" s="7" t="s">
        <v>724</v>
      </c>
      <c r="NSL327" s="7" t="s">
        <v>724</v>
      </c>
      <c r="NSM327" s="7" t="s">
        <v>724</v>
      </c>
      <c r="NSN327" s="7" t="s">
        <v>724</v>
      </c>
      <c r="NSO327" s="7" t="s">
        <v>724</v>
      </c>
      <c r="NSP327" s="7" t="s">
        <v>724</v>
      </c>
      <c r="NSQ327" s="7" t="s">
        <v>724</v>
      </c>
      <c r="NSR327" s="7" t="s">
        <v>724</v>
      </c>
      <c r="NSS327" s="7" t="s">
        <v>724</v>
      </c>
      <c r="NST327" s="7" t="s">
        <v>724</v>
      </c>
      <c r="NSU327" s="7" t="s">
        <v>724</v>
      </c>
      <c r="NSV327" s="7" t="s">
        <v>724</v>
      </c>
      <c r="NSW327" s="7" t="s">
        <v>724</v>
      </c>
      <c r="NSX327" s="7" t="s">
        <v>724</v>
      </c>
      <c r="NSY327" s="7" t="s">
        <v>724</v>
      </c>
      <c r="NSZ327" s="7" t="s">
        <v>724</v>
      </c>
      <c r="NTA327" s="7" t="s">
        <v>724</v>
      </c>
      <c r="NTB327" s="7" t="s">
        <v>724</v>
      </c>
      <c r="NTC327" s="7" t="s">
        <v>724</v>
      </c>
      <c r="NTD327" s="7" t="s">
        <v>724</v>
      </c>
      <c r="NTE327" s="7" t="s">
        <v>724</v>
      </c>
      <c r="NTF327" s="7" t="s">
        <v>724</v>
      </c>
      <c r="NTG327" s="7" t="s">
        <v>724</v>
      </c>
      <c r="NTH327" s="7" t="s">
        <v>724</v>
      </c>
      <c r="NTI327" s="7" t="s">
        <v>724</v>
      </c>
      <c r="NTJ327" s="7" t="s">
        <v>724</v>
      </c>
      <c r="NTK327" s="7" t="s">
        <v>724</v>
      </c>
      <c r="NTL327" s="7" t="s">
        <v>724</v>
      </c>
      <c r="NTM327" s="7" t="s">
        <v>724</v>
      </c>
      <c r="NTN327" s="7" t="s">
        <v>724</v>
      </c>
      <c r="NTO327" s="7" t="s">
        <v>724</v>
      </c>
      <c r="NTP327" s="7" t="s">
        <v>724</v>
      </c>
      <c r="NTQ327" s="7" t="s">
        <v>724</v>
      </c>
      <c r="NTR327" s="7" t="s">
        <v>724</v>
      </c>
      <c r="NTS327" s="7" t="s">
        <v>724</v>
      </c>
      <c r="NTT327" s="7" t="s">
        <v>724</v>
      </c>
      <c r="NTU327" s="7" t="s">
        <v>724</v>
      </c>
      <c r="NTV327" s="7" t="s">
        <v>724</v>
      </c>
      <c r="NTW327" s="7" t="s">
        <v>724</v>
      </c>
      <c r="NTX327" s="7" t="s">
        <v>724</v>
      </c>
      <c r="NTY327" s="7" t="s">
        <v>724</v>
      </c>
      <c r="NTZ327" s="7" t="s">
        <v>724</v>
      </c>
      <c r="NUA327" s="7" t="s">
        <v>724</v>
      </c>
      <c r="NUB327" s="7" t="s">
        <v>724</v>
      </c>
      <c r="NUC327" s="7" t="s">
        <v>724</v>
      </c>
      <c r="NUD327" s="7" t="s">
        <v>724</v>
      </c>
      <c r="NUE327" s="7" t="s">
        <v>724</v>
      </c>
      <c r="NUF327" s="7" t="s">
        <v>724</v>
      </c>
      <c r="NUG327" s="7" t="s">
        <v>724</v>
      </c>
      <c r="NUH327" s="7" t="s">
        <v>724</v>
      </c>
      <c r="NUI327" s="7" t="s">
        <v>724</v>
      </c>
      <c r="NUJ327" s="7" t="s">
        <v>724</v>
      </c>
      <c r="NUK327" s="7" t="s">
        <v>724</v>
      </c>
      <c r="NUL327" s="7" t="s">
        <v>724</v>
      </c>
      <c r="NUM327" s="7" t="s">
        <v>724</v>
      </c>
      <c r="NUN327" s="7" t="s">
        <v>724</v>
      </c>
      <c r="NUO327" s="7" t="s">
        <v>724</v>
      </c>
      <c r="NUP327" s="7" t="s">
        <v>724</v>
      </c>
      <c r="NUQ327" s="7" t="s">
        <v>724</v>
      </c>
      <c r="NUR327" s="7" t="s">
        <v>724</v>
      </c>
      <c r="NUS327" s="7" t="s">
        <v>724</v>
      </c>
      <c r="NUT327" s="7" t="s">
        <v>724</v>
      </c>
      <c r="NUU327" s="7" t="s">
        <v>724</v>
      </c>
      <c r="NUV327" s="7" t="s">
        <v>724</v>
      </c>
      <c r="NUW327" s="7" t="s">
        <v>724</v>
      </c>
      <c r="NUX327" s="7" t="s">
        <v>724</v>
      </c>
      <c r="NUY327" s="7" t="s">
        <v>724</v>
      </c>
      <c r="NUZ327" s="7" t="s">
        <v>724</v>
      </c>
      <c r="NVA327" s="7" t="s">
        <v>724</v>
      </c>
      <c r="NVB327" s="7" t="s">
        <v>724</v>
      </c>
      <c r="NVC327" s="7" t="s">
        <v>724</v>
      </c>
      <c r="NVD327" s="7" t="s">
        <v>724</v>
      </c>
      <c r="NVE327" s="7" t="s">
        <v>724</v>
      </c>
      <c r="NVF327" s="7" t="s">
        <v>724</v>
      </c>
      <c r="NVG327" s="7" t="s">
        <v>724</v>
      </c>
      <c r="NVH327" s="7" t="s">
        <v>724</v>
      </c>
      <c r="NVI327" s="7" t="s">
        <v>724</v>
      </c>
      <c r="NVJ327" s="7" t="s">
        <v>724</v>
      </c>
      <c r="NVK327" s="7" t="s">
        <v>724</v>
      </c>
      <c r="NVL327" s="7" t="s">
        <v>724</v>
      </c>
      <c r="NVM327" s="7" t="s">
        <v>724</v>
      </c>
      <c r="NVN327" s="7" t="s">
        <v>724</v>
      </c>
      <c r="NVO327" s="7" t="s">
        <v>724</v>
      </c>
      <c r="NVP327" s="7" t="s">
        <v>724</v>
      </c>
      <c r="NVQ327" s="7" t="s">
        <v>724</v>
      </c>
      <c r="NVR327" s="7" t="s">
        <v>724</v>
      </c>
      <c r="NVS327" s="7" t="s">
        <v>724</v>
      </c>
      <c r="NVT327" s="7" t="s">
        <v>724</v>
      </c>
      <c r="NVU327" s="7" t="s">
        <v>724</v>
      </c>
      <c r="NVV327" s="7" t="s">
        <v>724</v>
      </c>
      <c r="NVW327" s="7" t="s">
        <v>724</v>
      </c>
      <c r="NVX327" s="7" t="s">
        <v>724</v>
      </c>
      <c r="NVY327" s="7" t="s">
        <v>724</v>
      </c>
      <c r="NVZ327" s="7" t="s">
        <v>724</v>
      </c>
      <c r="NWA327" s="7" t="s">
        <v>724</v>
      </c>
      <c r="NWB327" s="7" t="s">
        <v>724</v>
      </c>
      <c r="NWC327" s="7" t="s">
        <v>724</v>
      </c>
      <c r="NWD327" s="7" t="s">
        <v>724</v>
      </c>
      <c r="NWE327" s="7" t="s">
        <v>724</v>
      </c>
      <c r="NWF327" s="7" t="s">
        <v>724</v>
      </c>
      <c r="NWG327" s="7" t="s">
        <v>724</v>
      </c>
      <c r="NWH327" s="7" t="s">
        <v>724</v>
      </c>
      <c r="NWI327" s="7" t="s">
        <v>724</v>
      </c>
      <c r="NWJ327" s="7" t="s">
        <v>724</v>
      </c>
      <c r="NWK327" s="7" t="s">
        <v>724</v>
      </c>
      <c r="NWL327" s="7" t="s">
        <v>724</v>
      </c>
      <c r="NWM327" s="7" t="s">
        <v>724</v>
      </c>
      <c r="NWN327" s="7" t="s">
        <v>724</v>
      </c>
      <c r="NWO327" s="7" t="s">
        <v>724</v>
      </c>
      <c r="NWP327" s="7" t="s">
        <v>724</v>
      </c>
      <c r="NWQ327" s="7" t="s">
        <v>724</v>
      </c>
      <c r="NWR327" s="7" t="s">
        <v>724</v>
      </c>
      <c r="NWS327" s="7" t="s">
        <v>724</v>
      </c>
      <c r="NWT327" s="7" t="s">
        <v>724</v>
      </c>
      <c r="NWU327" s="7" t="s">
        <v>724</v>
      </c>
      <c r="NWV327" s="7" t="s">
        <v>724</v>
      </c>
      <c r="NWW327" s="7" t="s">
        <v>724</v>
      </c>
      <c r="NWX327" s="7" t="s">
        <v>724</v>
      </c>
      <c r="NWY327" s="7" t="s">
        <v>724</v>
      </c>
      <c r="NWZ327" s="7" t="s">
        <v>724</v>
      </c>
      <c r="NXA327" s="7" t="s">
        <v>724</v>
      </c>
      <c r="NXB327" s="7" t="s">
        <v>724</v>
      </c>
      <c r="NXC327" s="7" t="s">
        <v>724</v>
      </c>
      <c r="NXD327" s="7" t="s">
        <v>724</v>
      </c>
      <c r="NXE327" s="7" t="s">
        <v>724</v>
      </c>
      <c r="NXF327" s="7" t="s">
        <v>724</v>
      </c>
      <c r="NXG327" s="7" t="s">
        <v>724</v>
      </c>
      <c r="NXH327" s="7" t="s">
        <v>724</v>
      </c>
      <c r="NXI327" s="7" t="s">
        <v>724</v>
      </c>
      <c r="NXJ327" s="7" t="s">
        <v>724</v>
      </c>
      <c r="NXK327" s="7" t="s">
        <v>724</v>
      </c>
      <c r="NXL327" s="7" t="s">
        <v>724</v>
      </c>
      <c r="NXM327" s="7" t="s">
        <v>724</v>
      </c>
      <c r="NXN327" s="7" t="s">
        <v>724</v>
      </c>
      <c r="NXO327" s="7" t="s">
        <v>724</v>
      </c>
      <c r="NXP327" s="7" t="s">
        <v>724</v>
      </c>
      <c r="NXQ327" s="7" t="s">
        <v>724</v>
      </c>
      <c r="NXR327" s="7" t="s">
        <v>724</v>
      </c>
      <c r="NXS327" s="7" t="s">
        <v>724</v>
      </c>
      <c r="NXT327" s="7" t="s">
        <v>724</v>
      </c>
      <c r="NXU327" s="7" t="s">
        <v>724</v>
      </c>
      <c r="NXV327" s="7" t="s">
        <v>724</v>
      </c>
      <c r="NXW327" s="7" t="s">
        <v>724</v>
      </c>
      <c r="NXX327" s="7" t="s">
        <v>724</v>
      </c>
      <c r="NXY327" s="7" t="s">
        <v>724</v>
      </c>
      <c r="NXZ327" s="7" t="s">
        <v>724</v>
      </c>
      <c r="NYA327" s="7" t="s">
        <v>724</v>
      </c>
      <c r="NYB327" s="7" t="s">
        <v>724</v>
      </c>
      <c r="NYC327" s="7" t="s">
        <v>724</v>
      </c>
      <c r="NYD327" s="7" t="s">
        <v>724</v>
      </c>
      <c r="NYE327" s="7" t="s">
        <v>724</v>
      </c>
      <c r="NYF327" s="7" t="s">
        <v>724</v>
      </c>
      <c r="NYG327" s="7" t="s">
        <v>724</v>
      </c>
      <c r="NYH327" s="7" t="s">
        <v>724</v>
      </c>
      <c r="NYI327" s="7" t="s">
        <v>724</v>
      </c>
      <c r="NYJ327" s="7" t="s">
        <v>724</v>
      </c>
      <c r="NYK327" s="7" t="s">
        <v>724</v>
      </c>
      <c r="NYL327" s="7" t="s">
        <v>724</v>
      </c>
      <c r="NYM327" s="7" t="s">
        <v>724</v>
      </c>
      <c r="NYN327" s="7" t="s">
        <v>724</v>
      </c>
      <c r="NYO327" s="7" t="s">
        <v>724</v>
      </c>
      <c r="NYP327" s="7" t="s">
        <v>724</v>
      </c>
      <c r="NYQ327" s="7" t="s">
        <v>724</v>
      </c>
      <c r="NYR327" s="7" t="s">
        <v>724</v>
      </c>
      <c r="NYS327" s="7" t="s">
        <v>724</v>
      </c>
      <c r="NYT327" s="7" t="s">
        <v>724</v>
      </c>
      <c r="NYU327" s="7" t="s">
        <v>724</v>
      </c>
      <c r="NYV327" s="7" t="s">
        <v>724</v>
      </c>
      <c r="NYW327" s="7" t="s">
        <v>724</v>
      </c>
      <c r="NYX327" s="7" t="s">
        <v>724</v>
      </c>
      <c r="NYY327" s="7" t="s">
        <v>724</v>
      </c>
      <c r="NYZ327" s="7" t="s">
        <v>724</v>
      </c>
      <c r="NZA327" s="7" t="s">
        <v>724</v>
      </c>
      <c r="NZB327" s="7" t="s">
        <v>724</v>
      </c>
      <c r="NZC327" s="7" t="s">
        <v>724</v>
      </c>
      <c r="NZD327" s="7" t="s">
        <v>724</v>
      </c>
      <c r="NZE327" s="7" t="s">
        <v>724</v>
      </c>
      <c r="NZF327" s="7" t="s">
        <v>724</v>
      </c>
      <c r="NZG327" s="7" t="s">
        <v>724</v>
      </c>
      <c r="NZH327" s="7" t="s">
        <v>724</v>
      </c>
      <c r="NZI327" s="7" t="s">
        <v>724</v>
      </c>
      <c r="NZJ327" s="7" t="s">
        <v>724</v>
      </c>
      <c r="NZK327" s="7" t="s">
        <v>724</v>
      </c>
      <c r="NZL327" s="7" t="s">
        <v>724</v>
      </c>
      <c r="NZM327" s="7" t="s">
        <v>724</v>
      </c>
      <c r="NZN327" s="7" t="s">
        <v>724</v>
      </c>
      <c r="NZO327" s="7" t="s">
        <v>724</v>
      </c>
      <c r="NZP327" s="7" t="s">
        <v>724</v>
      </c>
      <c r="NZQ327" s="7" t="s">
        <v>724</v>
      </c>
      <c r="NZR327" s="7" t="s">
        <v>724</v>
      </c>
      <c r="NZS327" s="7" t="s">
        <v>724</v>
      </c>
      <c r="NZT327" s="7" t="s">
        <v>724</v>
      </c>
      <c r="NZU327" s="7" t="s">
        <v>724</v>
      </c>
      <c r="NZV327" s="7" t="s">
        <v>724</v>
      </c>
      <c r="NZW327" s="7" t="s">
        <v>724</v>
      </c>
      <c r="NZX327" s="7" t="s">
        <v>724</v>
      </c>
      <c r="NZY327" s="7" t="s">
        <v>724</v>
      </c>
      <c r="NZZ327" s="7" t="s">
        <v>724</v>
      </c>
      <c r="OAA327" s="7" t="s">
        <v>724</v>
      </c>
      <c r="OAB327" s="7" t="s">
        <v>724</v>
      </c>
      <c r="OAC327" s="7" t="s">
        <v>724</v>
      </c>
      <c r="OAD327" s="7" t="s">
        <v>724</v>
      </c>
      <c r="OAE327" s="7" t="s">
        <v>724</v>
      </c>
      <c r="OAF327" s="7" t="s">
        <v>724</v>
      </c>
      <c r="OAG327" s="7" t="s">
        <v>724</v>
      </c>
      <c r="OAH327" s="7" t="s">
        <v>724</v>
      </c>
      <c r="OAI327" s="7" t="s">
        <v>724</v>
      </c>
      <c r="OAJ327" s="7" t="s">
        <v>724</v>
      </c>
      <c r="OAK327" s="7" t="s">
        <v>724</v>
      </c>
      <c r="OAL327" s="7" t="s">
        <v>724</v>
      </c>
      <c r="OAM327" s="7" t="s">
        <v>724</v>
      </c>
      <c r="OAN327" s="7" t="s">
        <v>724</v>
      </c>
      <c r="OAO327" s="7" t="s">
        <v>724</v>
      </c>
      <c r="OAP327" s="7" t="s">
        <v>724</v>
      </c>
      <c r="OAQ327" s="7" t="s">
        <v>724</v>
      </c>
      <c r="OAR327" s="7" t="s">
        <v>724</v>
      </c>
      <c r="OAS327" s="7" t="s">
        <v>724</v>
      </c>
      <c r="OAT327" s="7" t="s">
        <v>724</v>
      </c>
      <c r="OAU327" s="7" t="s">
        <v>724</v>
      </c>
      <c r="OAV327" s="7" t="s">
        <v>724</v>
      </c>
      <c r="OAW327" s="7" t="s">
        <v>724</v>
      </c>
      <c r="OAX327" s="7" t="s">
        <v>724</v>
      </c>
      <c r="OAY327" s="7" t="s">
        <v>724</v>
      </c>
      <c r="OAZ327" s="7" t="s">
        <v>724</v>
      </c>
      <c r="OBA327" s="7" t="s">
        <v>724</v>
      </c>
      <c r="OBB327" s="7" t="s">
        <v>724</v>
      </c>
      <c r="OBC327" s="7" t="s">
        <v>724</v>
      </c>
      <c r="OBD327" s="7" t="s">
        <v>724</v>
      </c>
      <c r="OBE327" s="7" t="s">
        <v>724</v>
      </c>
      <c r="OBF327" s="7" t="s">
        <v>724</v>
      </c>
      <c r="OBG327" s="7" t="s">
        <v>724</v>
      </c>
      <c r="OBH327" s="7" t="s">
        <v>724</v>
      </c>
      <c r="OBI327" s="7" t="s">
        <v>724</v>
      </c>
      <c r="OBJ327" s="7" t="s">
        <v>724</v>
      </c>
      <c r="OBK327" s="7" t="s">
        <v>724</v>
      </c>
      <c r="OBL327" s="7" t="s">
        <v>724</v>
      </c>
      <c r="OBM327" s="7" t="s">
        <v>724</v>
      </c>
      <c r="OBN327" s="7" t="s">
        <v>724</v>
      </c>
      <c r="OBO327" s="7" t="s">
        <v>724</v>
      </c>
      <c r="OBP327" s="7" t="s">
        <v>724</v>
      </c>
      <c r="OBQ327" s="7" t="s">
        <v>724</v>
      </c>
      <c r="OBR327" s="7" t="s">
        <v>724</v>
      </c>
      <c r="OBS327" s="7" t="s">
        <v>724</v>
      </c>
      <c r="OBT327" s="7" t="s">
        <v>724</v>
      </c>
      <c r="OBU327" s="7" t="s">
        <v>724</v>
      </c>
      <c r="OBV327" s="7" t="s">
        <v>724</v>
      </c>
      <c r="OBW327" s="7" t="s">
        <v>724</v>
      </c>
      <c r="OBX327" s="7" t="s">
        <v>724</v>
      </c>
      <c r="OBY327" s="7" t="s">
        <v>724</v>
      </c>
      <c r="OBZ327" s="7" t="s">
        <v>724</v>
      </c>
      <c r="OCA327" s="7" t="s">
        <v>724</v>
      </c>
      <c r="OCB327" s="7" t="s">
        <v>724</v>
      </c>
      <c r="OCC327" s="7" t="s">
        <v>724</v>
      </c>
      <c r="OCD327" s="7" t="s">
        <v>724</v>
      </c>
      <c r="OCE327" s="7" t="s">
        <v>724</v>
      </c>
      <c r="OCF327" s="7" t="s">
        <v>724</v>
      </c>
      <c r="OCG327" s="7" t="s">
        <v>724</v>
      </c>
      <c r="OCH327" s="7" t="s">
        <v>724</v>
      </c>
      <c r="OCI327" s="7" t="s">
        <v>724</v>
      </c>
      <c r="OCJ327" s="7" t="s">
        <v>724</v>
      </c>
      <c r="OCK327" s="7" t="s">
        <v>724</v>
      </c>
      <c r="OCL327" s="7" t="s">
        <v>724</v>
      </c>
      <c r="OCM327" s="7" t="s">
        <v>724</v>
      </c>
      <c r="OCN327" s="7" t="s">
        <v>724</v>
      </c>
      <c r="OCO327" s="7" t="s">
        <v>724</v>
      </c>
      <c r="OCP327" s="7" t="s">
        <v>724</v>
      </c>
      <c r="OCQ327" s="7" t="s">
        <v>724</v>
      </c>
      <c r="OCR327" s="7" t="s">
        <v>724</v>
      </c>
      <c r="OCS327" s="7" t="s">
        <v>724</v>
      </c>
      <c r="OCT327" s="7" t="s">
        <v>724</v>
      </c>
      <c r="OCU327" s="7" t="s">
        <v>724</v>
      </c>
      <c r="OCV327" s="7" t="s">
        <v>724</v>
      </c>
      <c r="OCW327" s="7" t="s">
        <v>724</v>
      </c>
      <c r="OCX327" s="7" t="s">
        <v>724</v>
      </c>
      <c r="OCY327" s="7" t="s">
        <v>724</v>
      </c>
      <c r="OCZ327" s="7" t="s">
        <v>724</v>
      </c>
      <c r="ODA327" s="7" t="s">
        <v>724</v>
      </c>
      <c r="ODB327" s="7" t="s">
        <v>724</v>
      </c>
      <c r="ODC327" s="7" t="s">
        <v>724</v>
      </c>
      <c r="ODD327" s="7" t="s">
        <v>724</v>
      </c>
      <c r="ODE327" s="7" t="s">
        <v>724</v>
      </c>
      <c r="ODF327" s="7" t="s">
        <v>724</v>
      </c>
      <c r="ODG327" s="7" t="s">
        <v>724</v>
      </c>
      <c r="ODH327" s="7" t="s">
        <v>724</v>
      </c>
      <c r="ODI327" s="7" t="s">
        <v>724</v>
      </c>
      <c r="ODJ327" s="7" t="s">
        <v>724</v>
      </c>
      <c r="ODK327" s="7" t="s">
        <v>724</v>
      </c>
      <c r="ODL327" s="7" t="s">
        <v>724</v>
      </c>
      <c r="ODM327" s="7" t="s">
        <v>724</v>
      </c>
      <c r="ODN327" s="7" t="s">
        <v>724</v>
      </c>
      <c r="ODO327" s="7" t="s">
        <v>724</v>
      </c>
      <c r="ODP327" s="7" t="s">
        <v>724</v>
      </c>
      <c r="ODQ327" s="7" t="s">
        <v>724</v>
      </c>
      <c r="ODR327" s="7" t="s">
        <v>724</v>
      </c>
      <c r="ODS327" s="7" t="s">
        <v>724</v>
      </c>
      <c r="ODT327" s="7" t="s">
        <v>724</v>
      </c>
      <c r="ODU327" s="7" t="s">
        <v>724</v>
      </c>
      <c r="ODV327" s="7" t="s">
        <v>724</v>
      </c>
      <c r="ODW327" s="7" t="s">
        <v>724</v>
      </c>
      <c r="ODX327" s="7" t="s">
        <v>724</v>
      </c>
      <c r="ODY327" s="7" t="s">
        <v>724</v>
      </c>
      <c r="ODZ327" s="7" t="s">
        <v>724</v>
      </c>
      <c r="OEA327" s="7" t="s">
        <v>724</v>
      </c>
      <c r="OEB327" s="7" t="s">
        <v>724</v>
      </c>
      <c r="OEC327" s="7" t="s">
        <v>724</v>
      </c>
      <c r="OED327" s="7" t="s">
        <v>724</v>
      </c>
      <c r="OEE327" s="7" t="s">
        <v>724</v>
      </c>
      <c r="OEF327" s="7" t="s">
        <v>724</v>
      </c>
      <c r="OEG327" s="7" t="s">
        <v>724</v>
      </c>
      <c r="OEH327" s="7" t="s">
        <v>724</v>
      </c>
      <c r="OEI327" s="7" t="s">
        <v>724</v>
      </c>
      <c r="OEJ327" s="7" t="s">
        <v>724</v>
      </c>
      <c r="OEK327" s="7" t="s">
        <v>724</v>
      </c>
      <c r="OEL327" s="7" t="s">
        <v>724</v>
      </c>
      <c r="OEM327" s="7" t="s">
        <v>724</v>
      </c>
      <c r="OEN327" s="7" t="s">
        <v>724</v>
      </c>
      <c r="OEO327" s="7" t="s">
        <v>724</v>
      </c>
      <c r="OEP327" s="7" t="s">
        <v>724</v>
      </c>
      <c r="OEQ327" s="7" t="s">
        <v>724</v>
      </c>
      <c r="OER327" s="7" t="s">
        <v>724</v>
      </c>
      <c r="OES327" s="7" t="s">
        <v>724</v>
      </c>
      <c r="OET327" s="7" t="s">
        <v>724</v>
      </c>
      <c r="OEU327" s="7" t="s">
        <v>724</v>
      </c>
      <c r="OEV327" s="7" t="s">
        <v>724</v>
      </c>
      <c r="OEW327" s="7" t="s">
        <v>724</v>
      </c>
      <c r="OEX327" s="7" t="s">
        <v>724</v>
      </c>
      <c r="OEY327" s="7" t="s">
        <v>724</v>
      </c>
      <c r="OEZ327" s="7" t="s">
        <v>724</v>
      </c>
      <c r="OFA327" s="7" t="s">
        <v>724</v>
      </c>
      <c r="OFB327" s="7" t="s">
        <v>724</v>
      </c>
      <c r="OFC327" s="7" t="s">
        <v>724</v>
      </c>
      <c r="OFD327" s="7" t="s">
        <v>724</v>
      </c>
      <c r="OFE327" s="7" t="s">
        <v>724</v>
      </c>
      <c r="OFF327" s="7" t="s">
        <v>724</v>
      </c>
      <c r="OFG327" s="7" t="s">
        <v>724</v>
      </c>
      <c r="OFH327" s="7" t="s">
        <v>724</v>
      </c>
      <c r="OFI327" s="7" t="s">
        <v>724</v>
      </c>
      <c r="OFJ327" s="7" t="s">
        <v>724</v>
      </c>
      <c r="OFK327" s="7" t="s">
        <v>724</v>
      </c>
      <c r="OFL327" s="7" t="s">
        <v>724</v>
      </c>
      <c r="OFM327" s="7" t="s">
        <v>724</v>
      </c>
      <c r="OFN327" s="7" t="s">
        <v>724</v>
      </c>
      <c r="OFO327" s="7" t="s">
        <v>724</v>
      </c>
      <c r="OFP327" s="7" t="s">
        <v>724</v>
      </c>
      <c r="OFQ327" s="7" t="s">
        <v>724</v>
      </c>
      <c r="OFR327" s="7" t="s">
        <v>724</v>
      </c>
      <c r="OFS327" s="7" t="s">
        <v>724</v>
      </c>
      <c r="OFT327" s="7" t="s">
        <v>724</v>
      </c>
      <c r="OFU327" s="7" t="s">
        <v>724</v>
      </c>
      <c r="OFV327" s="7" t="s">
        <v>724</v>
      </c>
      <c r="OFW327" s="7" t="s">
        <v>724</v>
      </c>
      <c r="OFX327" s="7" t="s">
        <v>724</v>
      </c>
      <c r="OFY327" s="7" t="s">
        <v>724</v>
      </c>
      <c r="OFZ327" s="7" t="s">
        <v>724</v>
      </c>
      <c r="OGA327" s="7" t="s">
        <v>724</v>
      </c>
      <c r="OGB327" s="7" t="s">
        <v>724</v>
      </c>
      <c r="OGC327" s="7" t="s">
        <v>724</v>
      </c>
      <c r="OGD327" s="7" t="s">
        <v>724</v>
      </c>
      <c r="OGE327" s="7" t="s">
        <v>724</v>
      </c>
      <c r="OGF327" s="7" t="s">
        <v>724</v>
      </c>
      <c r="OGG327" s="7" t="s">
        <v>724</v>
      </c>
      <c r="OGH327" s="7" t="s">
        <v>724</v>
      </c>
      <c r="OGI327" s="7" t="s">
        <v>724</v>
      </c>
      <c r="OGJ327" s="7" t="s">
        <v>724</v>
      </c>
      <c r="OGK327" s="7" t="s">
        <v>724</v>
      </c>
      <c r="OGL327" s="7" t="s">
        <v>724</v>
      </c>
      <c r="OGM327" s="7" t="s">
        <v>724</v>
      </c>
      <c r="OGN327" s="7" t="s">
        <v>724</v>
      </c>
      <c r="OGO327" s="7" t="s">
        <v>724</v>
      </c>
      <c r="OGP327" s="7" t="s">
        <v>724</v>
      </c>
      <c r="OGQ327" s="7" t="s">
        <v>724</v>
      </c>
      <c r="OGR327" s="7" t="s">
        <v>724</v>
      </c>
      <c r="OGS327" s="7" t="s">
        <v>724</v>
      </c>
      <c r="OGT327" s="7" t="s">
        <v>724</v>
      </c>
      <c r="OGU327" s="7" t="s">
        <v>724</v>
      </c>
      <c r="OGV327" s="7" t="s">
        <v>724</v>
      </c>
      <c r="OGW327" s="7" t="s">
        <v>724</v>
      </c>
      <c r="OGX327" s="7" t="s">
        <v>724</v>
      </c>
      <c r="OGY327" s="7" t="s">
        <v>724</v>
      </c>
      <c r="OGZ327" s="7" t="s">
        <v>724</v>
      </c>
      <c r="OHA327" s="7" t="s">
        <v>724</v>
      </c>
      <c r="OHB327" s="7" t="s">
        <v>724</v>
      </c>
      <c r="OHC327" s="7" t="s">
        <v>724</v>
      </c>
      <c r="OHD327" s="7" t="s">
        <v>724</v>
      </c>
      <c r="OHE327" s="7" t="s">
        <v>724</v>
      </c>
      <c r="OHF327" s="7" t="s">
        <v>724</v>
      </c>
      <c r="OHG327" s="7" t="s">
        <v>724</v>
      </c>
      <c r="OHH327" s="7" t="s">
        <v>724</v>
      </c>
      <c r="OHI327" s="7" t="s">
        <v>724</v>
      </c>
      <c r="OHJ327" s="7" t="s">
        <v>724</v>
      </c>
      <c r="OHK327" s="7" t="s">
        <v>724</v>
      </c>
      <c r="OHL327" s="7" t="s">
        <v>724</v>
      </c>
      <c r="OHM327" s="7" t="s">
        <v>724</v>
      </c>
      <c r="OHN327" s="7" t="s">
        <v>724</v>
      </c>
      <c r="OHO327" s="7" t="s">
        <v>724</v>
      </c>
      <c r="OHP327" s="7" t="s">
        <v>724</v>
      </c>
      <c r="OHQ327" s="7" t="s">
        <v>724</v>
      </c>
      <c r="OHR327" s="7" t="s">
        <v>724</v>
      </c>
      <c r="OHS327" s="7" t="s">
        <v>724</v>
      </c>
      <c r="OHT327" s="7" t="s">
        <v>724</v>
      </c>
      <c r="OHU327" s="7" t="s">
        <v>724</v>
      </c>
      <c r="OHV327" s="7" t="s">
        <v>724</v>
      </c>
      <c r="OHW327" s="7" t="s">
        <v>724</v>
      </c>
      <c r="OHX327" s="7" t="s">
        <v>724</v>
      </c>
      <c r="OHY327" s="7" t="s">
        <v>724</v>
      </c>
      <c r="OHZ327" s="7" t="s">
        <v>724</v>
      </c>
      <c r="OIA327" s="7" t="s">
        <v>724</v>
      </c>
      <c r="OIB327" s="7" t="s">
        <v>724</v>
      </c>
      <c r="OIC327" s="7" t="s">
        <v>724</v>
      </c>
      <c r="OID327" s="7" t="s">
        <v>724</v>
      </c>
      <c r="OIE327" s="7" t="s">
        <v>724</v>
      </c>
      <c r="OIF327" s="7" t="s">
        <v>724</v>
      </c>
      <c r="OIG327" s="7" t="s">
        <v>724</v>
      </c>
      <c r="OIH327" s="7" t="s">
        <v>724</v>
      </c>
      <c r="OII327" s="7" t="s">
        <v>724</v>
      </c>
      <c r="OIJ327" s="7" t="s">
        <v>724</v>
      </c>
      <c r="OIK327" s="7" t="s">
        <v>724</v>
      </c>
      <c r="OIL327" s="7" t="s">
        <v>724</v>
      </c>
      <c r="OIM327" s="7" t="s">
        <v>724</v>
      </c>
      <c r="OIN327" s="7" t="s">
        <v>724</v>
      </c>
      <c r="OIO327" s="7" t="s">
        <v>724</v>
      </c>
      <c r="OIP327" s="7" t="s">
        <v>724</v>
      </c>
      <c r="OIQ327" s="7" t="s">
        <v>724</v>
      </c>
      <c r="OIR327" s="7" t="s">
        <v>724</v>
      </c>
      <c r="OIS327" s="7" t="s">
        <v>724</v>
      </c>
      <c r="OIT327" s="7" t="s">
        <v>724</v>
      </c>
      <c r="OIU327" s="7" t="s">
        <v>724</v>
      </c>
      <c r="OIV327" s="7" t="s">
        <v>724</v>
      </c>
      <c r="OIW327" s="7" t="s">
        <v>724</v>
      </c>
      <c r="OIX327" s="7" t="s">
        <v>724</v>
      </c>
      <c r="OIY327" s="7" t="s">
        <v>724</v>
      </c>
      <c r="OIZ327" s="7" t="s">
        <v>724</v>
      </c>
      <c r="OJA327" s="7" t="s">
        <v>724</v>
      </c>
      <c r="OJB327" s="7" t="s">
        <v>724</v>
      </c>
      <c r="OJC327" s="7" t="s">
        <v>724</v>
      </c>
      <c r="OJD327" s="7" t="s">
        <v>724</v>
      </c>
      <c r="OJE327" s="7" t="s">
        <v>724</v>
      </c>
      <c r="OJF327" s="7" t="s">
        <v>724</v>
      </c>
      <c r="OJG327" s="7" t="s">
        <v>724</v>
      </c>
      <c r="OJH327" s="7" t="s">
        <v>724</v>
      </c>
      <c r="OJI327" s="7" t="s">
        <v>724</v>
      </c>
      <c r="OJJ327" s="7" t="s">
        <v>724</v>
      </c>
      <c r="OJK327" s="7" t="s">
        <v>724</v>
      </c>
      <c r="OJL327" s="7" t="s">
        <v>724</v>
      </c>
      <c r="OJM327" s="7" t="s">
        <v>724</v>
      </c>
      <c r="OJN327" s="7" t="s">
        <v>724</v>
      </c>
      <c r="OJO327" s="7" t="s">
        <v>724</v>
      </c>
      <c r="OJP327" s="7" t="s">
        <v>724</v>
      </c>
      <c r="OJQ327" s="7" t="s">
        <v>724</v>
      </c>
      <c r="OJR327" s="7" t="s">
        <v>724</v>
      </c>
      <c r="OJS327" s="7" t="s">
        <v>724</v>
      </c>
      <c r="OJT327" s="7" t="s">
        <v>724</v>
      </c>
      <c r="OJU327" s="7" t="s">
        <v>724</v>
      </c>
      <c r="OJV327" s="7" t="s">
        <v>724</v>
      </c>
      <c r="OJW327" s="7" t="s">
        <v>724</v>
      </c>
      <c r="OJX327" s="7" t="s">
        <v>724</v>
      </c>
      <c r="OJY327" s="7" t="s">
        <v>724</v>
      </c>
      <c r="OJZ327" s="7" t="s">
        <v>724</v>
      </c>
      <c r="OKA327" s="7" t="s">
        <v>724</v>
      </c>
      <c r="OKB327" s="7" t="s">
        <v>724</v>
      </c>
      <c r="OKC327" s="7" t="s">
        <v>724</v>
      </c>
      <c r="OKD327" s="7" t="s">
        <v>724</v>
      </c>
      <c r="OKE327" s="7" t="s">
        <v>724</v>
      </c>
      <c r="OKF327" s="7" t="s">
        <v>724</v>
      </c>
      <c r="OKG327" s="7" t="s">
        <v>724</v>
      </c>
      <c r="OKH327" s="7" t="s">
        <v>724</v>
      </c>
      <c r="OKI327" s="7" t="s">
        <v>724</v>
      </c>
      <c r="OKJ327" s="7" t="s">
        <v>724</v>
      </c>
      <c r="OKK327" s="7" t="s">
        <v>724</v>
      </c>
      <c r="OKL327" s="7" t="s">
        <v>724</v>
      </c>
      <c r="OKM327" s="7" t="s">
        <v>724</v>
      </c>
      <c r="OKN327" s="7" t="s">
        <v>724</v>
      </c>
      <c r="OKO327" s="7" t="s">
        <v>724</v>
      </c>
      <c r="OKP327" s="7" t="s">
        <v>724</v>
      </c>
      <c r="OKQ327" s="7" t="s">
        <v>724</v>
      </c>
      <c r="OKR327" s="7" t="s">
        <v>724</v>
      </c>
      <c r="OKS327" s="7" t="s">
        <v>724</v>
      </c>
      <c r="OKT327" s="7" t="s">
        <v>724</v>
      </c>
      <c r="OKU327" s="7" t="s">
        <v>724</v>
      </c>
      <c r="OKV327" s="7" t="s">
        <v>724</v>
      </c>
      <c r="OKW327" s="7" t="s">
        <v>724</v>
      </c>
      <c r="OKX327" s="7" t="s">
        <v>724</v>
      </c>
      <c r="OKY327" s="7" t="s">
        <v>724</v>
      </c>
      <c r="OKZ327" s="7" t="s">
        <v>724</v>
      </c>
      <c r="OLA327" s="7" t="s">
        <v>724</v>
      </c>
      <c r="OLB327" s="7" t="s">
        <v>724</v>
      </c>
      <c r="OLC327" s="7" t="s">
        <v>724</v>
      </c>
      <c r="OLD327" s="7" t="s">
        <v>724</v>
      </c>
      <c r="OLE327" s="7" t="s">
        <v>724</v>
      </c>
      <c r="OLF327" s="7" t="s">
        <v>724</v>
      </c>
      <c r="OLG327" s="7" t="s">
        <v>724</v>
      </c>
      <c r="OLH327" s="7" t="s">
        <v>724</v>
      </c>
      <c r="OLI327" s="7" t="s">
        <v>724</v>
      </c>
      <c r="OLJ327" s="7" t="s">
        <v>724</v>
      </c>
      <c r="OLK327" s="7" t="s">
        <v>724</v>
      </c>
      <c r="OLL327" s="7" t="s">
        <v>724</v>
      </c>
      <c r="OLM327" s="7" t="s">
        <v>724</v>
      </c>
      <c r="OLN327" s="7" t="s">
        <v>724</v>
      </c>
      <c r="OLO327" s="7" t="s">
        <v>724</v>
      </c>
      <c r="OLP327" s="7" t="s">
        <v>724</v>
      </c>
      <c r="OLQ327" s="7" t="s">
        <v>724</v>
      </c>
      <c r="OLR327" s="7" t="s">
        <v>724</v>
      </c>
      <c r="OLS327" s="7" t="s">
        <v>724</v>
      </c>
      <c r="OLT327" s="7" t="s">
        <v>724</v>
      </c>
      <c r="OLU327" s="7" t="s">
        <v>724</v>
      </c>
      <c r="OLV327" s="7" t="s">
        <v>724</v>
      </c>
      <c r="OLW327" s="7" t="s">
        <v>724</v>
      </c>
      <c r="OLX327" s="7" t="s">
        <v>724</v>
      </c>
      <c r="OLY327" s="7" t="s">
        <v>724</v>
      </c>
      <c r="OLZ327" s="7" t="s">
        <v>724</v>
      </c>
      <c r="OMA327" s="7" t="s">
        <v>724</v>
      </c>
      <c r="OMB327" s="7" t="s">
        <v>724</v>
      </c>
      <c r="OMC327" s="7" t="s">
        <v>724</v>
      </c>
      <c r="OMD327" s="7" t="s">
        <v>724</v>
      </c>
      <c r="OME327" s="7" t="s">
        <v>724</v>
      </c>
      <c r="OMF327" s="7" t="s">
        <v>724</v>
      </c>
      <c r="OMG327" s="7" t="s">
        <v>724</v>
      </c>
      <c r="OMH327" s="7" t="s">
        <v>724</v>
      </c>
      <c r="OMI327" s="7" t="s">
        <v>724</v>
      </c>
      <c r="OMJ327" s="7" t="s">
        <v>724</v>
      </c>
      <c r="OMK327" s="7" t="s">
        <v>724</v>
      </c>
      <c r="OML327" s="7" t="s">
        <v>724</v>
      </c>
      <c r="OMM327" s="7" t="s">
        <v>724</v>
      </c>
      <c r="OMN327" s="7" t="s">
        <v>724</v>
      </c>
      <c r="OMO327" s="7" t="s">
        <v>724</v>
      </c>
      <c r="OMP327" s="7" t="s">
        <v>724</v>
      </c>
      <c r="OMQ327" s="7" t="s">
        <v>724</v>
      </c>
      <c r="OMR327" s="7" t="s">
        <v>724</v>
      </c>
      <c r="OMS327" s="7" t="s">
        <v>724</v>
      </c>
      <c r="OMT327" s="7" t="s">
        <v>724</v>
      </c>
      <c r="OMU327" s="7" t="s">
        <v>724</v>
      </c>
      <c r="OMV327" s="7" t="s">
        <v>724</v>
      </c>
      <c r="OMW327" s="7" t="s">
        <v>724</v>
      </c>
      <c r="OMX327" s="7" t="s">
        <v>724</v>
      </c>
      <c r="OMY327" s="7" t="s">
        <v>724</v>
      </c>
      <c r="OMZ327" s="7" t="s">
        <v>724</v>
      </c>
      <c r="ONA327" s="7" t="s">
        <v>724</v>
      </c>
      <c r="ONB327" s="7" t="s">
        <v>724</v>
      </c>
      <c r="ONC327" s="7" t="s">
        <v>724</v>
      </c>
      <c r="OND327" s="7" t="s">
        <v>724</v>
      </c>
      <c r="ONE327" s="7" t="s">
        <v>724</v>
      </c>
      <c r="ONF327" s="7" t="s">
        <v>724</v>
      </c>
      <c r="ONG327" s="7" t="s">
        <v>724</v>
      </c>
      <c r="ONH327" s="7" t="s">
        <v>724</v>
      </c>
      <c r="ONI327" s="7" t="s">
        <v>724</v>
      </c>
      <c r="ONJ327" s="7" t="s">
        <v>724</v>
      </c>
      <c r="ONK327" s="7" t="s">
        <v>724</v>
      </c>
      <c r="ONL327" s="7" t="s">
        <v>724</v>
      </c>
      <c r="ONM327" s="7" t="s">
        <v>724</v>
      </c>
      <c r="ONN327" s="7" t="s">
        <v>724</v>
      </c>
      <c r="ONO327" s="7" t="s">
        <v>724</v>
      </c>
      <c r="ONP327" s="7" t="s">
        <v>724</v>
      </c>
      <c r="ONQ327" s="7" t="s">
        <v>724</v>
      </c>
      <c r="ONR327" s="7" t="s">
        <v>724</v>
      </c>
      <c r="ONS327" s="7" t="s">
        <v>724</v>
      </c>
      <c r="ONT327" s="7" t="s">
        <v>724</v>
      </c>
      <c r="ONU327" s="7" t="s">
        <v>724</v>
      </c>
      <c r="ONV327" s="7" t="s">
        <v>724</v>
      </c>
      <c r="ONW327" s="7" t="s">
        <v>724</v>
      </c>
      <c r="ONX327" s="7" t="s">
        <v>724</v>
      </c>
      <c r="ONY327" s="7" t="s">
        <v>724</v>
      </c>
      <c r="ONZ327" s="7" t="s">
        <v>724</v>
      </c>
      <c r="OOA327" s="7" t="s">
        <v>724</v>
      </c>
      <c r="OOB327" s="7" t="s">
        <v>724</v>
      </c>
      <c r="OOC327" s="7" t="s">
        <v>724</v>
      </c>
      <c r="OOD327" s="7" t="s">
        <v>724</v>
      </c>
      <c r="OOE327" s="7" t="s">
        <v>724</v>
      </c>
      <c r="OOF327" s="7" t="s">
        <v>724</v>
      </c>
      <c r="OOG327" s="7" t="s">
        <v>724</v>
      </c>
      <c r="OOH327" s="7" t="s">
        <v>724</v>
      </c>
      <c r="OOI327" s="7" t="s">
        <v>724</v>
      </c>
      <c r="OOJ327" s="7" t="s">
        <v>724</v>
      </c>
      <c r="OOK327" s="7" t="s">
        <v>724</v>
      </c>
      <c r="OOL327" s="7" t="s">
        <v>724</v>
      </c>
      <c r="OOM327" s="7" t="s">
        <v>724</v>
      </c>
      <c r="OON327" s="7" t="s">
        <v>724</v>
      </c>
      <c r="OOO327" s="7" t="s">
        <v>724</v>
      </c>
      <c r="OOP327" s="7" t="s">
        <v>724</v>
      </c>
      <c r="OOQ327" s="7" t="s">
        <v>724</v>
      </c>
      <c r="OOR327" s="7" t="s">
        <v>724</v>
      </c>
      <c r="OOS327" s="7" t="s">
        <v>724</v>
      </c>
      <c r="OOT327" s="7" t="s">
        <v>724</v>
      </c>
      <c r="OOU327" s="7" t="s">
        <v>724</v>
      </c>
      <c r="OOV327" s="7" t="s">
        <v>724</v>
      </c>
      <c r="OOW327" s="7" t="s">
        <v>724</v>
      </c>
      <c r="OOX327" s="7" t="s">
        <v>724</v>
      </c>
      <c r="OOY327" s="7" t="s">
        <v>724</v>
      </c>
      <c r="OOZ327" s="7" t="s">
        <v>724</v>
      </c>
      <c r="OPA327" s="7" t="s">
        <v>724</v>
      </c>
      <c r="OPB327" s="7" t="s">
        <v>724</v>
      </c>
      <c r="OPC327" s="7" t="s">
        <v>724</v>
      </c>
      <c r="OPD327" s="7" t="s">
        <v>724</v>
      </c>
      <c r="OPE327" s="7" t="s">
        <v>724</v>
      </c>
      <c r="OPF327" s="7" t="s">
        <v>724</v>
      </c>
      <c r="OPG327" s="7" t="s">
        <v>724</v>
      </c>
      <c r="OPH327" s="7" t="s">
        <v>724</v>
      </c>
      <c r="OPI327" s="7" t="s">
        <v>724</v>
      </c>
      <c r="OPJ327" s="7" t="s">
        <v>724</v>
      </c>
      <c r="OPK327" s="7" t="s">
        <v>724</v>
      </c>
      <c r="OPL327" s="7" t="s">
        <v>724</v>
      </c>
      <c r="OPM327" s="7" t="s">
        <v>724</v>
      </c>
      <c r="OPN327" s="7" t="s">
        <v>724</v>
      </c>
      <c r="OPO327" s="7" t="s">
        <v>724</v>
      </c>
      <c r="OPP327" s="7" t="s">
        <v>724</v>
      </c>
      <c r="OPQ327" s="7" t="s">
        <v>724</v>
      </c>
      <c r="OPR327" s="7" t="s">
        <v>724</v>
      </c>
      <c r="OPS327" s="7" t="s">
        <v>724</v>
      </c>
      <c r="OPT327" s="7" t="s">
        <v>724</v>
      </c>
      <c r="OPU327" s="7" t="s">
        <v>724</v>
      </c>
      <c r="OPV327" s="7" t="s">
        <v>724</v>
      </c>
      <c r="OPW327" s="7" t="s">
        <v>724</v>
      </c>
      <c r="OPX327" s="7" t="s">
        <v>724</v>
      </c>
      <c r="OPY327" s="7" t="s">
        <v>724</v>
      </c>
      <c r="OPZ327" s="7" t="s">
        <v>724</v>
      </c>
      <c r="OQA327" s="7" t="s">
        <v>724</v>
      </c>
      <c r="OQB327" s="7" t="s">
        <v>724</v>
      </c>
      <c r="OQC327" s="7" t="s">
        <v>724</v>
      </c>
      <c r="OQD327" s="7" t="s">
        <v>724</v>
      </c>
      <c r="OQE327" s="7" t="s">
        <v>724</v>
      </c>
      <c r="OQF327" s="7" t="s">
        <v>724</v>
      </c>
      <c r="OQG327" s="7" t="s">
        <v>724</v>
      </c>
      <c r="OQH327" s="7" t="s">
        <v>724</v>
      </c>
      <c r="OQI327" s="7" t="s">
        <v>724</v>
      </c>
      <c r="OQJ327" s="7" t="s">
        <v>724</v>
      </c>
      <c r="OQK327" s="7" t="s">
        <v>724</v>
      </c>
      <c r="OQL327" s="7" t="s">
        <v>724</v>
      </c>
      <c r="OQM327" s="7" t="s">
        <v>724</v>
      </c>
      <c r="OQN327" s="7" t="s">
        <v>724</v>
      </c>
      <c r="OQO327" s="7" t="s">
        <v>724</v>
      </c>
      <c r="OQP327" s="7" t="s">
        <v>724</v>
      </c>
      <c r="OQQ327" s="7" t="s">
        <v>724</v>
      </c>
      <c r="OQR327" s="7" t="s">
        <v>724</v>
      </c>
      <c r="OQS327" s="7" t="s">
        <v>724</v>
      </c>
      <c r="OQT327" s="7" t="s">
        <v>724</v>
      </c>
      <c r="OQU327" s="7" t="s">
        <v>724</v>
      </c>
      <c r="OQV327" s="7" t="s">
        <v>724</v>
      </c>
      <c r="OQW327" s="7" t="s">
        <v>724</v>
      </c>
      <c r="OQX327" s="7" t="s">
        <v>724</v>
      </c>
      <c r="OQY327" s="7" t="s">
        <v>724</v>
      </c>
      <c r="OQZ327" s="7" t="s">
        <v>724</v>
      </c>
      <c r="ORA327" s="7" t="s">
        <v>724</v>
      </c>
      <c r="ORB327" s="7" t="s">
        <v>724</v>
      </c>
      <c r="ORC327" s="7" t="s">
        <v>724</v>
      </c>
      <c r="ORD327" s="7" t="s">
        <v>724</v>
      </c>
      <c r="ORE327" s="7" t="s">
        <v>724</v>
      </c>
      <c r="ORF327" s="7" t="s">
        <v>724</v>
      </c>
      <c r="ORG327" s="7" t="s">
        <v>724</v>
      </c>
      <c r="ORH327" s="7" t="s">
        <v>724</v>
      </c>
      <c r="ORI327" s="7" t="s">
        <v>724</v>
      </c>
      <c r="ORJ327" s="7" t="s">
        <v>724</v>
      </c>
      <c r="ORK327" s="7" t="s">
        <v>724</v>
      </c>
      <c r="ORL327" s="7" t="s">
        <v>724</v>
      </c>
      <c r="ORM327" s="7" t="s">
        <v>724</v>
      </c>
      <c r="ORN327" s="7" t="s">
        <v>724</v>
      </c>
      <c r="ORO327" s="7" t="s">
        <v>724</v>
      </c>
      <c r="ORP327" s="7" t="s">
        <v>724</v>
      </c>
      <c r="ORQ327" s="7" t="s">
        <v>724</v>
      </c>
      <c r="ORR327" s="7" t="s">
        <v>724</v>
      </c>
      <c r="ORS327" s="7" t="s">
        <v>724</v>
      </c>
      <c r="ORT327" s="7" t="s">
        <v>724</v>
      </c>
      <c r="ORU327" s="7" t="s">
        <v>724</v>
      </c>
      <c r="ORV327" s="7" t="s">
        <v>724</v>
      </c>
      <c r="ORW327" s="7" t="s">
        <v>724</v>
      </c>
      <c r="ORX327" s="7" t="s">
        <v>724</v>
      </c>
      <c r="ORY327" s="7" t="s">
        <v>724</v>
      </c>
      <c r="ORZ327" s="7" t="s">
        <v>724</v>
      </c>
      <c r="OSA327" s="7" t="s">
        <v>724</v>
      </c>
      <c r="OSB327" s="7" t="s">
        <v>724</v>
      </c>
      <c r="OSC327" s="7" t="s">
        <v>724</v>
      </c>
      <c r="OSD327" s="7" t="s">
        <v>724</v>
      </c>
      <c r="OSE327" s="7" t="s">
        <v>724</v>
      </c>
      <c r="OSF327" s="7" t="s">
        <v>724</v>
      </c>
      <c r="OSG327" s="7" t="s">
        <v>724</v>
      </c>
      <c r="OSH327" s="7" t="s">
        <v>724</v>
      </c>
      <c r="OSI327" s="7" t="s">
        <v>724</v>
      </c>
      <c r="OSJ327" s="7" t="s">
        <v>724</v>
      </c>
      <c r="OSK327" s="7" t="s">
        <v>724</v>
      </c>
      <c r="OSL327" s="7" t="s">
        <v>724</v>
      </c>
      <c r="OSM327" s="7" t="s">
        <v>724</v>
      </c>
      <c r="OSN327" s="7" t="s">
        <v>724</v>
      </c>
      <c r="OSO327" s="7" t="s">
        <v>724</v>
      </c>
      <c r="OSP327" s="7" t="s">
        <v>724</v>
      </c>
      <c r="OSQ327" s="7" t="s">
        <v>724</v>
      </c>
      <c r="OSR327" s="7" t="s">
        <v>724</v>
      </c>
      <c r="OSS327" s="7" t="s">
        <v>724</v>
      </c>
      <c r="OST327" s="7" t="s">
        <v>724</v>
      </c>
      <c r="OSU327" s="7" t="s">
        <v>724</v>
      </c>
      <c r="OSV327" s="7" t="s">
        <v>724</v>
      </c>
      <c r="OSW327" s="7" t="s">
        <v>724</v>
      </c>
      <c r="OSX327" s="7" t="s">
        <v>724</v>
      </c>
      <c r="OSY327" s="7" t="s">
        <v>724</v>
      </c>
      <c r="OSZ327" s="7" t="s">
        <v>724</v>
      </c>
      <c r="OTA327" s="7" t="s">
        <v>724</v>
      </c>
      <c r="OTB327" s="7" t="s">
        <v>724</v>
      </c>
      <c r="OTC327" s="7" t="s">
        <v>724</v>
      </c>
      <c r="OTD327" s="7" t="s">
        <v>724</v>
      </c>
      <c r="OTE327" s="7" t="s">
        <v>724</v>
      </c>
      <c r="OTF327" s="7" t="s">
        <v>724</v>
      </c>
      <c r="OTG327" s="7" t="s">
        <v>724</v>
      </c>
      <c r="OTH327" s="7" t="s">
        <v>724</v>
      </c>
      <c r="OTI327" s="7" t="s">
        <v>724</v>
      </c>
      <c r="OTJ327" s="7" t="s">
        <v>724</v>
      </c>
      <c r="OTK327" s="7" t="s">
        <v>724</v>
      </c>
      <c r="OTL327" s="7" t="s">
        <v>724</v>
      </c>
      <c r="OTM327" s="7" t="s">
        <v>724</v>
      </c>
      <c r="OTN327" s="7" t="s">
        <v>724</v>
      </c>
      <c r="OTO327" s="7" t="s">
        <v>724</v>
      </c>
      <c r="OTP327" s="7" t="s">
        <v>724</v>
      </c>
      <c r="OTQ327" s="7" t="s">
        <v>724</v>
      </c>
      <c r="OTR327" s="7" t="s">
        <v>724</v>
      </c>
      <c r="OTS327" s="7" t="s">
        <v>724</v>
      </c>
      <c r="OTT327" s="7" t="s">
        <v>724</v>
      </c>
      <c r="OTU327" s="7" t="s">
        <v>724</v>
      </c>
      <c r="OTV327" s="7" t="s">
        <v>724</v>
      </c>
      <c r="OTW327" s="7" t="s">
        <v>724</v>
      </c>
      <c r="OTX327" s="7" t="s">
        <v>724</v>
      </c>
      <c r="OTY327" s="7" t="s">
        <v>724</v>
      </c>
      <c r="OTZ327" s="7" t="s">
        <v>724</v>
      </c>
      <c r="OUA327" s="7" t="s">
        <v>724</v>
      </c>
      <c r="OUB327" s="7" t="s">
        <v>724</v>
      </c>
      <c r="OUC327" s="7" t="s">
        <v>724</v>
      </c>
      <c r="OUD327" s="7" t="s">
        <v>724</v>
      </c>
      <c r="OUE327" s="7" t="s">
        <v>724</v>
      </c>
      <c r="OUF327" s="7" t="s">
        <v>724</v>
      </c>
      <c r="OUG327" s="7" t="s">
        <v>724</v>
      </c>
      <c r="OUH327" s="7" t="s">
        <v>724</v>
      </c>
      <c r="OUI327" s="7" t="s">
        <v>724</v>
      </c>
      <c r="OUJ327" s="7" t="s">
        <v>724</v>
      </c>
      <c r="OUK327" s="7" t="s">
        <v>724</v>
      </c>
      <c r="OUL327" s="7" t="s">
        <v>724</v>
      </c>
      <c r="OUM327" s="7" t="s">
        <v>724</v>
      </c>
      <c r="OUN327" s="7" t="s">
        <v>724</v>
      </c>
      <c r="OUO327" s="7" t="s">
        <v>724</v>
      </c>
      <c r="OUP327" s="7" t="s">
        <v>724</v>
      </c>
      <c r="OUQ327" s="7" t="s">
        <v>724</v>
      </c>
      <c r="OUR327" s="7" t="s">
        <v>724</v>
      </c>
      <c r="OUS327" s="7" t="s">
        <v>724</v>
      </c>
      <c r="OUT327" s="7" t="s">
        <v>724</v>
      </c>
      <c r="OUU327" s="7" t="s">
        <v>724</v>
      </c>
      <c r="OUV327" s="7" t="s">
        <v>724</v>
      </c>
      <c r="OUW327" s="7" t="s">
        <v>724</v>
      </c>
      <c r="OUX327" s="7" t="s">
        <v>724</v>
      </c>
      <c r="OUY327" s="7" t="s">
        <v>724</v>
      </c>
      <c r="OUZ327" s="7" t="s">
        <v>724</v>
      </c>
      <c r="OVA327" s="7" t="s">
        <v>724</v>
      </c>
      <c r="OVB327" s="7" t="s">
        <v>724</v>
      </c>
      <c r="OVC327" s="7" t="s">
        <v>724</v>
      </c>
      <c r="OVD327" s="7" t="s">
        <v>724</v>
      </c>
      <c r="OVE327" s="7" t="s">
        <v>724</v>
      </c>
      <c r="OVF327" s="7" t="s">
        <v>724</v>
      </c>
      <c r="OVG327" s="7" t="s">
        <v>724</v>
      </c>
      <c r="OVH327" s="7" t="s">
        <v>724</v>
      </c>
      <c r="OVI327" s="7" t="s">
        <v>724</v>
      </c>
      <c r="OVJ327" s="7" t="s">
        <v>724</v>
      </c>
      <c r="OVK327" s="7" t="s">
        <v>724</v>
      </c>
      <c r="OVL327" s="7" t="s">
        <v>724</v>
      </c>
      <c r="OVM327" s="7" t="s">
        <v>724</v>
      </c>
      <c r="OVN327" s="7" t="s">
        <v>724</v>
      </c>
      <c r="OVO327" s="7" t="s">
        <v>724</v>
      </c>
      <c r="OVP327" s="7" t="s">
        <v>724</v>
      </c>
      <c r="OVQ327" s="7" t="s">
        <v>724</v>
      </c>
      <c r="OVR327" s="7" t="s">
        <v>724</v>
      </c>
      <c r="OVS327" s="7" t="s">
        <v>724</v>
      </c>
      <c r="OVT327" s="7" t="s">
        <v>724</v>
      </c>
      <c r="OVU327" s="7" t="s">
        <v>724</v>
      </c>
      <c r="OVV327" s="7" t="s">
        <v>724</v>
      </c>
      <c r="OVW327" s="7" t="s">
        <v>724</v>
      </c>
      <c r="OVX327" s="7" t="s">
        <v>724</v>
      </c>
      <c r="OVY327" s="7" t="s">
        <v>724</v>
      </c>
      <c r="OVZ327" s="7" t="s">
        <v>724</v>
      </c>
      <c r="OWA327" s="7" t="s">
        <v>724</v>
      </c>
      <c r="OWB327" s="7" t="s">
        <v>724</v>
      </c>
      <c r="OWC327" s="7" t="s">
        <v>724</v>
      </c>
      <c r="OWD327" s="7" t="s">
        <v>724</v>
      </c>
      <c r="OWE327" s="7" t="s">
        <v>724</v>
      </c>
      <c r="OWF327" s="7" t="s">
        <v>724</v>
      </c>
      <c r="OWG327" s="7" t="s">
        <v>724</v>
      </c>
      <c r="OWH327" s="7" t="s">
        <v>724</v>
      </c>
      <c r="OWI327" s="7" t="s">
        <v>724</v>
      </c>
      <c r="OWJ327" s="7" t="s">
        <v>724</v>
      </c>
      <c r="OWK327" s="7" t="s">
        <v>724</v>
      </c>
      <c r="OWL327" s="7" t="s">
        <v>724</v>
      </c>
      <c r="OWM327" s="7" t="s">
        <v>724</v>
      </c>
      <c r="OWN327" s="7" t="s">
        <v>724</v>
      </c>
      <c r="OWO327" s="7" t="s">
        <v>724</v>
      </c>
      <c r="OWP327" s="7" t="s">
        <v>724</v>
      </c>
      <c r="OWQ327" s="7" t="s">
        <v>724</v>
      </c>
      <c r="OWR327" s="7" t="s">
        <v>724</v>
      </c>
      <c r="OWS327" s="7" t="s">
        <v>724</v>
      </c>
      <c r="OWT327" s="7" t="s">
        <v>724</v>
      </c>
      <c r="OWU327" s="7" t="s">
        <v>724</v>
      </c>
      <c r="OWV327" s="7" t="s">
        <v>724</v>
      </c>
      <c r="OWW327" s="7" t="s">
        <v>724</v>
      </c>
      <c r="OWX327" s="7" t="s">
        <v>724</v>
      </c>
      <c r="OWY327" s="7" t="s">
        <v>724</v>
      </c>
      <c r="OWZ327" s="7" t="s">
        <v>724</v>
      </c>
      <c r="OXA327" s="7" t="s">
        <v>724</v>
      </c>
      <c r="OXB327" s="7" t="s">
        <v>724</v>
      </c>
      <c r="OXC327" s="7" t="s">
        <v>724</v>
      </c>
      <c r="OXD327" s="7" t="s">
        <v>724</v>
      </c>
      <c r="OXE327" s="7" t="s">
        <v>724</v>
      </c>
      <c r="OXF327" s="7" t="s">
        <v>724</v>
      </c>
      <c r="OXG327" s="7" t="s">
        <v>724</v>
      </c>
      <c r="OXH327" s="7" t="s">
        <v>724</v>
      </c>
      <c r="OXI327" s="7" t="s">
        <v>724</v>
      </c>
      <c r="OXJ327" s="7" t="s">
        <v>724</v>
      </c>
      <c r="OXK327" s="7" t="s">
        <v>724</v>
      </c>
      <c r="OXL327" s="7" t="s">
        <v>724</v>
      </c>
      <c r="OXM327" s="7" t="s">
        <v>724</v>
      </c>
      <c r="OXN327" s="7" t="s">
        <v>724</v>
      </c>
      <c r="OXO327" s="7" t="s">
        <v>724</v>
      </c>
      <c r="OXP327" s="7" t="s">
        <v>724</v>
      </c>
      <c r="OXQ327" s="7" t="s">
        <v>724</v>
      </c>
      <c r="OXR327" s="7" t="s">
        <v>724</v>
      </c>
      <c r="OXS327" s="7" t="s">
        <v>724</v>
      </c>
      <c r="OXT327" s="7" t="s">
        <v>724</v>
      </c>
      <c r="OXU327" s="7" t="s">
        <v>724</v>
      </c>
      <c r="OXV327" s="7" t="s">
        <v>724</v>
      </c>
      <c r="OXW327" s="7" t="s">
        <v>724</v>
      </c>
      <c r="OXX327" s="7" t="s">
        <v>724</v>
      </c>
      <c r="OXY327" s="7" t="s">
        <v>724</v>
      </c>
      <c r="OXZ327" s="7" t="s">
        <v>724</v>
      </c>
      <c r="OYA327" s="7" t="s">
        <v>724</v>
      </c>
      <c r="OYB327" s="7" t="s">
        <v>724</v>
      </c>
      <c r="OYC327" s="7" t="s">
        <v>724</v>
      </c>
      <c r="OYD327" s="7" t="s">
        <v>724</v>
      </c>
      <c r="OYE327" s="7" t="s">
        <v>724</v>
      </c>
      <c r="OYF327" s="7" t="s">
        <v>724</v>
      </c>
      <c r="OYG327" s="7" t="s">
        <v>724</v>
      </c>
      <c r="OYH327" s="7" t="s">
        <v>724</v>
      </c>
      <c r="OYI327" s="7" t="s">
        <v>724</v>
      </c>
      <c r="OYJ327" s="7" t="s">
        <v>724</v>
      </c>
      <c r="OYK327" s="7" t="s">
        <v>724</v>
      </c>
      <c r="OYL327" s="7" t="s">
        <v>724</v>
      </c>
      <c r="OYM327" s="7" t="s">
        <v>724</v>
      </c>
      <c r="OYN327" s="7" t="s">
        <v>724</v>
      </c>
      <c r="OYO327" s="7" t="s">
        <v>724</v>
      </c>
      <c r="OYP327" s="7" t="s">
        <v>724</v>
      </c>
      <c r="OYQ327" s="7" t="s">
        <v>724</v>
      </c>
      <c r="OYR327" s="7" t="s">
        <v>724</v>
      </c>
      <c r="OYS327" s="7" t="s">
        <v>724</v>
      </c>
      <c r="OYT327" s="7" t="s">
        <v>724</v>
      </c>
      <c r="OYU327" s="7" t="s">
        <v>724</v>
      </c>
      <c r="OYV327" s="7" t="s">
        <v>724</v>
      </c>
      <c r="OYW327" s="7" t="s">
        <v>724</v>
      </c>
      <c r="OYX327" s="7" t="s">
        <v>724</v>
      </c>
      <c r="OYY327" s="7" t="s">
        <v>724</v>
      </c>
      <c r="OYZ327" s="7" t="s">
        <v>724</v>
      </c>
      <c r="OZA327" s="7" t="s">
        <v>724</v>
      </c>
      <c r="OZB327" s="7" t="s">
        <v>724</v>
      </c>
      <c r="OZC327" s="7" t="s">
        <v>724</v>
      </c>
      <c r="OZD327" s="7" t="s">
        <v>724</v>
      </c>
      <c r="OZE327" s="7" t="s">
        <v>724</v>
      </c>
      <c r="OZF327" s="7" t="s">
        <v>724</v>
      </c>
      <c r="OZG327" s="7" t="s">
        <v>724</v>
      </c>
      <c r="OZH327" s="7" t="s">
        <v>724</v>
      </c>
      <c r="OZI327" s="7" t="s">
        <v>724</v>
      </c>
      <c r="OZJ327" s="7" t="s">
        <v>724</v>
      </c>
      <c r="OZK327" s="7" t="s">
        <v>724</v>
      </c>
      <c r="OZL327" s="7" t="s">
        <v>724</v>
      </c>
      <c r="OZM327" s="7" t="s">
        <v>724</v>
      </c>
      <c r="OZN327" s="7" t="s">
        <v>724</v>
      </c>
      <c r="OZO327" s="7" t="s">
        <v>724</v>
      </c>
      <c r="OZP327" s="7" t="s">
        <v>724</v>
      </c>
      <c r="OZQ327" s="7" t="s">
        <v>724</v>
      </c>
      <c r="OZR327" s="7" t="s">
        <v>724</v>
      </c>
      <c r="OZS327" s="7" t="s">
        <v>724</v>
      </c>
      <c r="OZT327" s="7" t="s">
        <v>724</v>
      </c>
      <c r="OZU327" s="7" t="s">
        <v>724</v>
      </c>
      <c r="OZV327" s="7" t="s">
        <v>724</v>
      </c>
      <c r="OZW327" s="7" t="s">
        <v>724</v>
      </c>
      <c r="OZX327" s="7" t="s">
        <v>724</v>
      </c>
      <c r="OZY327" s="7" t="s">
        <v>724</v>
      </c>
      <c r="OZZ327" s="7" t="s">
        <v>724</v>
      </c>
      <c r="PAA327" s="7" t="s">
        <v>724</v>
      </c>
      <c r="PAB327" s="7" t="s">
        <v>724</v>
      </c>
      <c r="PAC327" s="7" t="s">
        <v>724</v>
      </c>
      <c r="PAD327" s="7" t="s">
        <v>724</v>
      </c>
      <c r="PAE327" s="7" t="s">
        <v>724</v>
      </c>
      <c r="PAF327" s="7" t="s">
        <v>724</v>
      </c>
      <c r="PAG327" s="7" t="s">
        <v>724</v>
      </c>
      <c r="PAH327" s="7" t="s">
        <v>724</v>
      </c>
      <c r="PAI327" s="7" t="s">
        <v>724</v>
      </c>
      <c r="PAJ327" s="7" t="s">
        <v>724</v>
      </c>
      <c r="PAK327" s="7" t="s">
        <v>724</v>
      </c>
      <c r="PAL327" s="7" t="s">
        <v>724</v>
      </c>
      <c r="PAM327" s="7" t="s">
        <v>724</v>
      </c>
      <c r="PAN327" s="7" t="s">
        <v>724</v>
      </c>
      <c r="PAO327" s="7" t="s">
        <v>724</v>
      </c>
      <c r="PAP327" s="7" t="s">
        <v>724</v>
      </c>
      <c r="PAQ327" s="7" t="s">
        <v>724</v>
      </c>
      <c r="PAR327" s="7" t="s">
        <v>724</v>
      </c>
      <c r="PAS327" s="7" t="s">
        <v>724</v>
      </c>
      <c r="PAT327" s="7" t="s">
        <v>724</v>
      </c>
      <c r="PAU327" s="7" t="s">
        <v>724</v>
      </c>
      <c r="PAV327" s="7" t="s">
        <v>724</v>
      </c>
      <c r="PAW327" s="7" t="s">
        <v>724</v>
      </c>
      <c r="PAX327" s="7" t="s">
        <v>724</v>
      </c>
      <c r="PAY327" s="7" t="s">
        <v>724</v>
      </c>
      <c r="PAZ327" s="7" t="s">
        <v>724</v>
      </c>
      <c r="PBA327" s="7" t="s">
        <v>724</v>
      </c>
      <c r="PBB327" s="7" t="s">
        <v>724</v>
      </c>
      <c r="PBC327" s="7" t="s">
        <v>724</v>
      </c>
      <c r="PBD327" s="7" t="s">
        <v>724</v>
      </c>
      <c r="PBE327" s="7" t="s">
        <v>724</v>
      </c>
      <c r="PBF327" s="7" t="s">
        <v>724</v>
      </c>
      <c r="PBG327" s="7" t="s">
        <v>724</v>
      </c>
      <c r="PBH327" s="7" t="s">
        <v>724</v>
      </c>
      <c r="PBI327" s="7" t="s">
        <v>724</v>
      </c>
      <c r="PBJ327" s="7" t="s">
        <v>724</v>
      </c>
      <c r="PBK327" s="7" t="s">
        <v>724</v>
      </c>
      <c r="PBL327" s="7" t="s">
        <v>724</v>
      </c>
      <c r="PBM327" s="7" t="s">
        <v>724</v>
      </c>
      <c r="PBN327" s="7" t="s">
        <v>724</v>
      </c>
      <c r="PBO327" s="7" t="s">
        <v>724</v>
      </c>
      <c r="PBP327" s="7" t="s">
        <v>724</v>
      </c>
      <c r="PBQ327" s="7" t="s">
        <v>724</v>
      </c>
      <c r="PBR327" s="7" t="s">
        <v>724</v>
      </c>
      <c r="PBS327" s="7" t="s">
        <v>724</v>
      </c>
      <c r="PBT327" s="7" t="s">
        <v>724</v>
      </c>
      <c r="PBU327" s="7" t="s">
        <v>724</v>
      </c>
      <c r="PBV327" s="7" t="s">
        <v>724</v>
      </c>
      <c r="PBW327" s="7" t="s">
        <v>724</v>
      </c>
      <c r="PBX327" s="7" t="s">
        <v>724</v>
      </c>
      <c r="PBY327" s="7" t="s">
        <v>724</v>
      </c>
      <c r="PBZ327" s="7" t="s">
        <v>724</v>
      </c>
      <c r="PCA327" s="7" t="s">
        <v>724</v>
      </c>
      <c r="PCB327" s="7" t="s">
        <v>724</v>
      </c>
      <c r="PCC327" s="7" t="s">
        <v>724</v>
      </c>
      <c r="PCD327" s="7" t="s">
        <v>724</v>
      </c>
      <c r="PCE327" s="7" t="s">
        <v>724</v>
      </c>
      <c r="PCF327" s="7" t="s">
        <v>724</v>
      </c>
      <c r="PCG327" s="7" t="s">
        <v>724</v>
      </c>
      <c r="PCH327" s="7" t="s">
        <v>724</v>
      </c>
      <c r="PCI327" s="7" t="s">
        <v>724</v>
      </c>
      <c r="PCJ327" s="7" t="s">
        <v>724</v>
      </c>
      <c r="PCK327" s="7" t="s">
        <v>724</v>
      </c>
      <c r="PCL327" s="7" t="s">
        <v>724</v>
      </c>
      <c r="PCM327" s="7" t="s">
        <v>724</v>
      </c>
      <c r="PCN327" s="7" t="s">
        <v>724</v>
      </c>
      <c r="PCO327" s="7" t="s">
        <v>724</v>
      </c>
      <c r="PCP327" s="7" t="s">
        <v>724</v>
      </c>
      <c r="PCQ327" s="7" t="s">
        <v>724</v>
      </c>
      <c r="PCR327" s="7" t="s">
        <v>724</v>
      </c>
      <c r="PCS327" s="7" t="s">
        <v>724</v>
      </c>
      <c r="PCT327" s="7" t="s">
        <v>724</v>
      </c>
      <c r="PCU327" s="7" t="s">
        <v>724</v>
      </c>
      <c r="PCV327" s="7" t="s">
        <v>724</v>
      </c>
      <c r="PCW327" s="7" t="s">
        <v>724</v>
      </c>
      <c r="PCX327" s="7" t="s">
        <v>724</v>
      </c>
      <c r="PCY327" s="7" t="s">
        <v>724</v>
      </c>
      <c r="PCZ327" s="7" t="s">
        <v>724</v>
      </c>
      <c r="PDA327" s="7" t="s">
        <v>724</v>
      </c>
      <c r="PDB327" s="7" t="s">
        <v>724</v>
      </c>
      <c r="PDC327" s="7" t="s">
        <v>724</v>
      </c>
      <c r="PDD327" s="7" t="s">
        <v>724</v>
      </c>
      <c r="PDE327" s="7" t="s">
        <v>724</v>
      </c>
      <c r="PDF327" s="7" t="s">
        <v>724</v>
      </c>
      <c r="PDG327" s="7" t="s">
        <v>724</v>
      </c>
      <c r="PDH327" s="7" t="s">
        <v>724</v>
      </c>
      <c r="PDI327" s="7" t="s">
        <v>724</v>
      </c>
      <c r="PDJ327" s="7" t="s">
        <v>724</v>
      </c>
      <c r="PDK327" s="7" t="s">
        <v>724</v>
      </c>
      <c r="PDL327" s="7" t="s">
        <v>724</v>
      </c>
      <c r="PDM327" s="7" t="s">
        <v>724</v>
      </c>
      <c r="PDN327" s="7" t="s">
        <v>724</v>
      </c>
      <c r="PDO327" s="7" t="s">
        <v>724</v>
      </c>
      <c r="PDP327" s="7" t="s">
        <v>724</v>
      </c>
      <c r="PDQ327" s="7" t="s">
        <v>724</v>
      </c>
      <c r="PDR327" s="7" t="s">
        <v>724</v>
      </c>
      <c r="PDS327" s="7" t="s">
        <v>724</v>
      </c>
      <c r="PDT327" s="7" t="s">
        <v>724</v>
      </c>
      <c r="PDU327" s="7" t="s">
        <v>724</v>
      </c>
      <c r="PDV327" s="7" t="s">
        <v>724</v>
      </c>
      <c r="PDW327" s="7" t="s">
        <v>724</v>
      </c>
      <c r="PDX327" s="7" t="s">
        <v>724</v>
      </c>
      <c r="PDY327" s="7" t="s">
        <v>724</v>
      </c>
      <c r="PDZ327" s="7" t="s">
        <v>724</v>
      </c>
      <c r="PEA327" s="7" t="s">
        <v>724</v>
      </c>
      <c r="PEB327" s="7" t="s">
        <v>724</v>
      </c>
      <c r="PEC327" s="7" t="s">
        <v>724</v>
      </c>
      <c r="PED327" s="7" t="s">
        <v>724</v>
      </c>
      <c r="PEE327" s="7" t="s">
        <v>724</v>
      </c>
      <c r="PEF327" s="7" t="s">
        <v>724</v>
      </c>
      <c r="PEG327" s="7" t="s">
        <v>724</v>
      </c>
      <c r="PEH327" s="7" t="s">
        <v>724</v>
      </c>
      <c r="PEI327" s="7" t="s">
        <v>724</v>
      </c>
      <c r="PEJ327" s="7" t="s">
        <v>724</v>
      </c>
      <c r="PEK327" s="7" t="s">
        <v>724</v>
      </c>
      <c r="PEL327" s="7" t="s">
        <v>724</v>
      </c>
      <c r="PEM327" s="7" t="s">
        <v>724</v>
      </c>
      <c r="PEN327" s="7" t="s">
        <v>724</v>
      </c>
      <c r="PEO327" s="7" t="s">
        <v>724</v>
      </c>
      <c r="PEP327" s="7" t="s">
        <v>724</v>
      </c>
      <c r="PEQ327" s="7" t="s">
        <v>724</v>
      </c>
      <c r="PER327" s="7" t="s">
        <v>724</v>
      </c>
      <c r="PES327" s="7" t="s">
        <v>724</v>
      </c>
      <c r="PET327" s="7" t="s">
        <v>724</v>
      </c>
      <c r="PEU327" s="7" t="s">
        <v>724</v>
      </c>
      <c r="PEV327" s="7" t="s">
        <v>724</v>
      </c>
      <c r="PEW327" s="7" t="s">
        <v>724</v>
      </c>
      <c r="PEX327" s="7" t="s">
        <v>724</v>
      </c>
      <c r="PEY327" s="7" t="s">
        <v>724</v>
      </c>
      <c r="PEZ327" s="7" t="s">
        <v>724</v>
      </c>
      <c r="PFA327" s="7" t="s">
        <v>724</v>
      </c>
      <c r="PFB327" s="7" t="s">
        <v>724</v>
      </c>
      <c r="PFC327" s="7" t="s">
        <v>724</v>
      </c>
      <c r="PFD327" s="7" t="s">
        <v>724</v>
      </c>
      <c r="PFE327" s="7" t="s">
        <v>724</v>
      </c>
      <c r="PFF327" s="7" t="s">
        <v>724</v>
      </c>
      <c r="PFG327" s="7" t="s">
        <v>724</v>
      </c>
      <c r="PFH327" s="7" t="s">
        <v>724</v>
      </c>
      <c r="PFI327" s="7" t="s">
        <v>724</v>
      </c>
      <c r="PFJ327" s="7" t="s">
        <v>724</v>
      </c>
      <c r="PFK327" s="7" t="s">
        <v>724</v>
      </c>
      <c r="PFL327" s="7" t="s">
        <v>724</v>
      </c>
      <c r="PFM327" s="7" t="s">
        <v>724</v>
      </c>
      <c r="PFN327" s="7" t="s">
        <v>724</v>
      </c>
      <c r="PFO327" s="7" t="s">
        <v>724</v>
      </c>
      <c r="PFP327" s="7" t="s">
        <v>724</v>
      </c>
      <c r="PFQ327" s="7" t="s">
        <v>724</v>
      </c>
      <c r="PFR327" s="7" t="s">
        <v>724</v>
      </c>
      <c r="PFS327" s="7" t="s">
        <v>724</v>
      </c>
      <c r="PFT327" s="7" t="s">
        <v>724</v>
      </c>
      <c r="PFU327" s="7" t="s">
        <v>724</v>
      </c>
      <c r="PFV327" s="7" t="s">
        <v>724</v>
      </c>
      <c r="PFW327" s="7" t="s">
        <v>724</v>
      </c>
      <c r="PFX327" s="7" t="s">
        <v>724</v>
      </c>
      <c r="PFY327" s="7" t="s">
        <v>724</v>
      </c>
      <c r="PFZ327" s="7" t="s">
        <v>724</v>
      </c>
      <c r="PGA327" s="7" t="s">
        <v>724</v>
      </c>
      <c r="PGB327" s="7" t="s">
        <v>724</v>
      </c>
      <c r="PGC327" s="7" t="s">
        <v>724</v>
      </c>
      <c r="PGD327" s="7" t="s">
        <v>724</v>
      </c>
      <c r="PGE327" s="7" t="s">
        <v>724</v>
      </c>
      <c r="PGF327" s="7" t="s">
        <v>724</v>
      </c>
      <c r="PGG327" s="7" t="s">
        <v>724</v>
      </c>
      <c r="PGH327" s="7" t="s">
        <v>724</v>
      </c>
      <c r="PGI327" s="7" t="s">
        <v>724</v>
      </c>
      <c r="PGJ327" s="7" t="s">
        <v>724</v>
      </c>
      <c r="PGK327" s="7" t="s">
        <v>724</v>
      </c>
      <c r="PGL327" s="7" t="s">
        <v>724</v>
      </c>
      <c r="PGM327" s="7" t="s">
        <v>724</v>
      </c>
      <c r="PGN327" s="7" t="s">
        <v>724</v>
      </c>
      <c r="PGO327" s="7" t="s">
        <v>724</v>
      </c>
      <c r="PGP327" s="7" t="s">
        <v>724</v>
      </c>
      <c r="PGQ327" s="7" t="s">
        <v>724</v>
      </c>
      <c r="PGR327" s="7" t="s">
        <v>724</v>
      </c>
      <c r="PGS327" s="7" t="s">
        <v>724</v>
      </c>
      <c r="PGT327" s="7" t="s">
        <v>724</v>
      </c>
      <c r="PGU327" s="7" t="s">
        <v>724</v>
      </c>
      <c r="PGV327" s="7" t="s">
        <v>724</v>
      </c>
      <c r="PGW327" s="7" t="s">
        <v>724</v>
      </c>
      <c r="PGX327" s="7" t="s">
        <v>724</v>
      </c>
      <c r="PGY327" s="7" t="s">
        <v>724</v>
      </c>
      <c r="PGZ327" s="7" t="s">
        <v>724</v>
      </c>
      <c r="PHA327" s="7" t="s">
        <v>724</v>
      </c>
      <c r="PHB327" s="7" t="s">
        <v>724</v>
      </c>
      <c r="PHC327" s="7" t="s">
        <v>724</v>
      </c>
      <c r="PHD327" s="7" t="s">
        <v>724</v>
      </c>
      <c r="PHE327" s="7" t="s">
        <v>724</v>
      </c>
      <c r="PHF327" s="7" t="s">
        <v>724</v>
      </c>
      <c r="PHG327" s="7" t="s">
        <v>724</v>
      </c>
      <c r="PHH327" s="7" t="s">
        <v>724</v>
      </c>
      <c r="PHI327" s="7" t="s">
        <v>724</v>
      </c>
      <c r="PHJ327" s="7" t="s">
        <v>724</v>
      </c>
      <c r="PHK327" s="7" t="s">
        <v>724</v>
      </c>
      <c r="PHL327" s="7" t="s">
        <v>724</v>
      </c>
      <c r="PHM327" s="7" t="s">
        <v>724</v>
      </c>
      <c r="PHN327" s="7" t="s">
        <v>724</v>
      </c>
      <c r="PHO327" s="7" t="s">
        <v>724</v>
      </c>
      <c r="PHP327" s="7" t="s">
        <v>724</v>
      </c>
      <c r="PHQ327" s="7" t="s">
        <v>724</v>
      </c>
      <c r="PHR327" s="7" t="s">
        <v>724</v>
      </c>
      <c r="PHS327" s="7" t="s">
        <v>724</v>
      </c>
      <c r="PHT327" s="7" t="s">
        <v>724</v>
      </c>
      <c r="PHU327" s="7" t="s">
        <v>724</v>
      </c>
      <c r="PHV327" s="7" t="s">
        <v>724</v>
      </c>
      <c r="PHW327" s="7" t="s">
        <v>724</v>
      </c>
      <c r="PHX327" s="7" t="s">
        <v>724</v>
      </c>
      <c r="PHY327" s="7" t="s">
        <v>724</v>
      </c>
      <c r="PHZ327" s="7" t="s">
        <v>724</v>
      </c>
      <c r="PIA327" s="7" t="s">
        <v>724</v>
      </c>
      <c r="PIB327" s="7" t="s">
        <v>724</v>
      </c>
      <c r="PIC327" s="7" t="s">
        <v>724</v>
      </c>
      <c r="PID327" s="7" t="s">
        <v>724</v>
      </c>
      <c r="PIE327" s="7" t="s">
        <v>724</v>
      </c>
      <c r="PIF327" s="7" t="s">
        <v>724</v>
      </c>
      <c r="PIG327" s="7" t="s">
        <v>724</v>
      </c>
      <c r="PIH327" s="7" t="s">
        <v>724</v>
      </c>
      <c r="PII327" s="7" t="s">
        <v>724</v>
      </c>
      <c r="PIJ327" s="7" t="s">
        <v>724</v>
      </c>
      <c r="PIK327" s="7" t="s">
        <v>724</v>
      </c>
      <c r="PIL327" s="7" t="s">
        <v>724</v>
      </c>
      <c r="PIM327" s="7" t="s">
        <v>724</v>
      </c>
      <c r="PIN327" s="7" t="s">
        <v>724</v>
      </c>
      <c r="PIO327" s="7" t="s">
        <v>724</v>
      </c>
      <c r="PIP327" s="7" t="s">
        <v>724</v>
      </c>
      <c r="PIQ327" s="7" t="s">
        <v>724</v>
      </c>
      <c r="PIR327" s="7" t="s">
        <v>724</v>
      </c>
      <c r="PIS327" s="7" t="s">
        <v>724</v>
      </c>
      <c r="PIT327" s="7" t="s">
        <v>724</v>
      </c>
      <c r="PIU327" s="7" t="s">
        <v>724</v>
      </c>
      <c r="PIV327" s="7" t="s">
        <v>724</v>
      </c>
      <c r="PIW327" s="7" t="s">
        <v>724</v>
      </c>
      <c r="PIX327" s="7" t="s">
        <v>724</v>
      </c>
      <c r="PIY327" s="7" t="s">
        <v>724</v>
      </c>
      <c r="PIZ327" s="7" t="s">
        <v>724</v>
      </c>
      <c r="PJA327" s="7" t="s">
        <v>724</v>
      </c>
      <c r="PJB327" s="7" t="s">
        <v>724</v>
      </c>
      <c r="PJC327" s="7" t="s">
        <v>724</v>
      </c>
      <c r="PJD327" s="7" t="s">
        <v>724</v>
      </c>
      <c r="PJE327" s="7" t="s">
        <v>724</v>
      </c>
      <c r="PJF327" s="7" t="s">
        <v>724</v>
      </c>
      <c r="PJG327" s="7" t="s">
        <v>724</v>
      </c>
      <c r="PJH327" s="7" t="s">
        <v>724</v>
      </c>
      <c r="PJI327" s="7" t="s">
        <v>724</v>
      </c>
      <c r="PJJ327" s="7" t="s">
        <v>724</v>
      </c>
      <c r="PJK327" s="7" t="s">
        <v>724</v>
      </c>
      <c r="PJL327" s="7" t="s">
        <v>724</v>
      </c>
      <c r="PJM327" s="7" t="s">
        <v>724</v>
      </c>
      <c r="PJN327" s="7" t="s">
        <v>724</v>
      </c>
      <c r="PJO327" s="7" t="s">
        <v>724</v>
      </c>
      <c r="PJP327" s="7" t="s">
        <v>724</v>
      </c>
      <c r="PJQ327" s="7" t="s">
        <v>724</v>
      </c>
      <c r="PJR327" s="7" t="s">
        <v>724</v>
      </c>
      <c r="PJS327" s="7" t="s">
        <v>724</v>
      </c>
      <c r="PJT327" s="7" t="s">
        <v>724</v>
      </c>
      <c r="PJU327" s="7" t="s">
        <v>724</v>
      </c>
      <c r="PJV327" s="7" t="s">
        <v>724</v>
      </c>
      <c r="PJW327" s="7" t="s">
        <v>724</v>
      </c>
      <c r="PJX327" s="7" t="s">
        <v>724</v>
      </c>
      <c r="PJY327" s="7" t="s">
        <v>724</v>
      </c>
      <c r="PJZ327" s="7" t="s">
        <v>724</v>
      </c>
      <c r="PKA327" s="7" t="s">
        <v>724</v>
      </c>
      <c r="PKB327" s="7" t="s">
        <v>724</v>
      </c>
      <c r="PKC327" s="7" t="s">
        <v>724</v>
      </c>
      <c r="PKD327" s="7" t="s">
        <v>724</v>
      </c>
      <c r="PKE327" s="7" t="s">
        <v>724</v>
      </c>
      <c r="PKF327" s="7" t="s">
        <v>724</v>
      </c>
      <c r="PKG327" s="7" t="s">
        <v>724</v>
      </c>
      <c r="PKH327" s="7" t="s">
        <v>724</v>
      </c>
      <c r="PKI327" s="7" t="s">
        <v>724</v>
      </c>
      <c r="PKJ327" s="7" t="s">
        <v>724</v>
      </c>
      <c r="PKK327" s="7" t="s">
        <v>724</v>
      </c>
      <c r="PKL327" s="7" t="s">
        <v>724</v>
      </c>
      <c r="PKM327" s="7" t="s">
        <v>724</v>
      </c>
      <c r="PKN327" s="7" t="s">
        <v>724</v>
      </c>
      <c r="PKO327" s="7" t="s">
        <v>724</v>
      </c>
      <c r="PKP327" s="7" t="s">
        <v>724</v>
      </c>
      <c r="PKQ327" s="7" t="s">
        <v>724</v>
      </c>
      <c r="PKR327" s="7" t="s">
        <v>724</v>
      </c>
      <c r="PKS327" s="7" t="s">
        <v>724</v>
      </c>
      <c r="PKT327" s="7" t="s">
        <v>724</v>
      </c>
      <c r="PKU327" s="7" t="s">
        <v>724</v>
      </c>
      <c r="PKV327" s="7" t="s">
        <v>724</v>
      </c>
      <c r="PKW327" s="7" t="s">
        <v>724</v>
      </c>
      <c r="PKX327" s="7" t="s">
        <v>724</v>
      </c>
      <c r="PKY327" s="7" t="s">
        <v>724</v>
      </c>
      <c r="PKZ327" s="7" t="s">
        <v>724</v>
      </c>
      <c r="PLA327" s="7" t="s">
        <v>724</v>
      </c>
      <c r="PLB327" s="7" t="s">
        <v>724</v>
      </c>
      <c r="PLC327" s="7" t="s">
        <v>724</v>
      </c>
      <c r="PLD327" s="7" t="s">
        <v>724</v>
      </c>
      <c r="PLE327" s="7" t="s">
        <v>724</v>
      </c>
      <c r="PLF327" s="7" t="s">
        <v>724</v>
      </c>
      <c r="PLG327" s="7" t="s">
        <v>724</v>
      </c>
      <c r="PLH327" s="7" t="s">
        <v>724</v>
      </c>
      <c r="PLI327" s="7" t="s">
        <v>724</v>
      </c>
      <c r="PLJ327" s="7" t="s">
        <v>724</v>
      </c>
      <c r="PLK327" s="7" t="s">
        <v>724</v>
      </c>
      <c r="PLL327" s="7" t="s">
        <v>724</v>
      </c>
      <c r="PLM327" s="7" t="s">
        <v>724</v>
      </c>
      <c r="PLN327" s="7" t="s">
        <v>724</v>
      </c>
      <c r="PLO327" s="7" t="s">
        <v>724</v>
      </c>
      <c r="PLP327" s="7" t="s">
        <v>724</v>
      </c>
      <c r="PLQ327" s="7" t="s">
        <v>724</v>
      </c>
      <c r="PLR327" s="7" t="s">
        <v>724</v>
      </c>
      <c r="PLS327" s="7" t="s">
        <v>724</v>
      </c>
      <c r="PLT327" s="7" t="s">
        <v>724</v>
      </c>
      <c r="PLU327" s="7" t="s">
        <v>724</v>
      </c>
      <c r="PLV327" s="7" t="s">
        <v>724</v>
      </c>
      <c r="PLW327" s="7" t="s">
        <v>724</v>
      </c>
      <c r="PLX327" s="7" t="s">
        <v>724</v>
      </c>
      <c r="PLY327" s="7" t="s">
        <v>724</v>
      </c>
      <c r="PLZ327" s="7" t="s">
        <v>724</v>
      </c>
      <c r="PMA327" s="7" t="s">
        <v>724</v>
      </c>
      <c r="PMB327" s="7" t="s">
        <v>724</v>
      </c>
      <c r="PMC327" s="7" t="s">
        <v>724</v>
      </c>
      <c r="PMD327" s="7" t="s">
        <v>724</v>
      </c>
      <c r="PME327" s="7" t="s">
        <v>724</v>
      </c>
      <c r="PMF327" s="7" t="s">
        <v>724</v>
      </c>
      <c r="PMG327" s="7" t="s">
        <v>724</v>
      </c>
      <c r="PMH327" s="7" t="s">
        <v>724</v>
      </c>
      <c r="PMI327" s="7" t="s">
        <v>724</v>
      </c>
      <c r="PMJ327" s="7" t="s">
        <v>724</v>
      </c>
      <c r="PMK327" s="7" t="s">
        <v>724</v>
      </c>
      <c r="PML327" s="7" t="s">
        <v>724</v>
      </c>
      <c r="PMM327" s="7" t="s">
        <v>724</v>
      </c>
      <c r="PMN327" s="7" t="s">
        <v>724</v>
      </c>
      <c r="PMO327" s="7" t="s">
        <v>724</v>
      </c>
      <c r="PMP327" s="7" t="s">
        <v>724</v>
      </c>
      <c r="PMQ327" s="7" t="s">
        <v>724</v>
      </c>
      <c r="PMR327" s="7" t="s">
        <v>724</v>
      </c>
      <c r="PMS327" s="7" t="s">
        <v>724</v>
      </c>
      <c r="PMT327" s="7" t="s">
        <v>724</v>
      </c>
      <c r="PMU327" s="7" t="s">
        <v>724</v>
      </c>
      <c r="PMV327" s="7" t="s">
        <v>724</v>
      </c>
      <c r="PMW327" s="7" t="s">
        <v>724</v>
      </c>
      <c r="PMX327" s="7" t="s">
        <v>724</v>
      </c>
      <c r="PMY327" s="7" t="s">
        <v>724</v>
      </c>
      <c r="PMZ327" s="7" t="s">
        <v>724</v>
      </c>
      <c r="PNA327" s="7" t="s">
        <v>724</v>
      </c>
      <c r="PNB327" s="7" t="s">
        <v>724</v>
      </c>
      <c r="PNC327" s="7" t="s">
        <v>724</v>
      </c>
      <c r="PND327" s="7" t="s">
        <v>724</v>
      </c>
      <c r="PNE327" s="7" t="s">
        <v>724</v>
      </c>
      <c r="PNF327" s="7" t="s">
        <v>724</v>
      </c>
      <c r="PNG327" s="7" t="s">
        <v>724</v>
      </c>
      <c r="PNH327" s="7" t="s">
        <v>724</v>
      </c>
      <c r="PNI327" s="7" t="s">
        <v>724</v>
      </c>
      <c r="PNJ327" s="7" t="s">
        <v>724</v>
      </c>
      <c r="PNK327" s="7" t="s">
        <v>724</v>
      </c>
      <c r="PNL327" s="7" t="s">
        <v>724</v>
      </c>
      <c r="PNM327" s="7" t="s">
        <v>724</v>
      </c>
      <c r="PNN327" s="7" t="s">
        <v>724</v>
      </c>
      <c r="PNO327" s="7" t="s">
        <v>724</v>
      </c>
      <c r="PNP327" s="7" t="s">
        <v>724</v>
      </c>
      <c r="PNQ327" s="7" t="s">
        <v>724</v>
      </c>
      <c r="PNR327" s="7" t="s">
        <v>724</v>
      </c>
      <c r="PNS327" s="7" t="s">
        <v>724</v>
      </c>
      <c r="PNT327" s="7" t="s">
        <v>724</v>
      </c>
      <c r="PNU327" s="7" t="s">
        <v>724</v>
      </c>
      <c r="PNV327" s="7" t="s">
        <v>724</v>
      </c>
      <c r="PNW327" s="7" t="s">
        <v>724</v>
      </c>
      <c r="PNX327" s="7" t="s">
        <v>724</v>
      </c>
      <c r="PNY327" s="7" t="s">
        <v>724</v>
      </c>
      <c r="PNZ327" s="7" t="s">
        <v>724</v>
      </c>
      <c r="POA327" s="7" t="s">
        <v>724</v>
      </c>
      <c r="POB327" s="7" t="s">
        <v>724</v>
      </c>
      <c r="POC327" s="7" t="s">
        <v>724</v>
      </c>
      <c r="POD327" s="7" t="s">
        <v>724</v>
      </c>
      <c r="POE327" s="7" t="s">
        <v>724</v>
      </c>
      <c r="POF327" s="7" t="s">
        <v>724</v>
      </c>
      <c r="POG327" s="7" t="s">
        <v>724</v>
      </c>
      <c r="POH327" s="7" t="s">
        <v>724</v>
      </c>
      <c r="POI327" s="7" t="s">
        <v>724</v>
      </c>
      <c r="POJ327" s="7" t="s">
        <v>724</v>
      </c>
      <c r="POK327" s="7" t="s">
        <v>724</v>
      </c>
      <c r="POL327" s="7" t="s">
        <v>724</v>
      </c>
      <c r="POM327" s="7" t="s">
        <v>724</v>
      </c>
      <c r="PON327" s="7" t="s">
        <v>724</v>
      </c>
      <c r="POO327" s="7" t="s">
        <v>724</v>
      </c>
      <c r="POP327" s="7" t="s">
        <v>724</v>
      </c>
      <c r="POQ327" s="7" t="s">
        <v>724</v>
      </c>
      <c r="POR327" s="7" t="s">
        <v>724</v>
      </c>
      <c r="POS327" s="7" t="s">
        <v>724</v>
      </c>
      <c r="POT327" s="7" t="s">
        <v>724</v>
      </c>
      <c r="POU327" s="7" t="s">
        <v>724</v>
      </c>
      <c r="POV327" s="7" t="s">
        <v>724</v>
      </c>
      <c r="POW327" s="7" t="s">
        <v>724</v>
      </c>
      <c r="POX327" s="7" t="s">
        <v>724</v>
      </c>
      <c r="POY327" s="7" t="s">
        <v>724</v>
      </c>
      <c r="POZ327" s="7" t="s">
        <v>724</v>
      </c>
      <c r="PPA327" s="7" t="s">
        <v>724</v>
      </c>
      <c r="PPB327" s="7" t="s">
        <v>724</v>
      </c>
      <c r="PPC327" s="7" t="s">
        <v>724</v>
      </c>
      <c r="PPD327" s="7" t="s">
        <v>724</v>
      </c>
      <c r="PPE327" s="7" t="s">
        <v>724</v>
      </c>
      <c r="PPF327" s="7" t="s">
        <v>724</v>
      </c>
      <c r="PPG327" s="7" t="s">
        <v>724</v>
      </c>
      <c r="PPH327" s="7" t="s">
        <v>724</v>
      </c>
      <c r="PPI327" s="7" t="s">
        <v>724</v>
      </c>
      <c r="PPJ327" s="7" t="s">
        <v>724</v>
      </c>
      <c r="PPK327" s="7" t="s">
        <v>724</v>
      </c>
      <c r="PPL327" s="7" t="s">
        <v>724</v>
      </c>
      <c r="PPM327" s="7" t="s">
        <v>724</v>
      </c>
      <c r="PPN327" s="7" t="s">
        <v>724</v>
      </c>
      <c r="PPO327" s="7" t="s">
        <v>724</v>
      </c>
      <c r="PPP327" s="7" t="s">
        <v>724</v>
      </c>
      <c r="PPQ327" s="7" t="s">
        <v>724</v>
      </c>
      <c r="PPR327" s="7" t="s">
        <v>724</v>
      </c>
      <c r="PPS327" s="7" t="s">
        <v>724</v>
      </c>
      <c r="PPT327" s="7" t="s">
        <v>724</v>
      </c>
      <c r="PPU327" s="7" t="s">
        <v>724</v>
      </c>
      <c r="PPV327" s="7" t="s">
        <v>724</v>
      </c>
      <c r="PPW327" s="7" t="s">
        <v>724</v>
      </c>
      <c r="PPX327" s="7" t="s">
        <v>724</v>
      </c>
      <c r="PPY327" s="7" t="s">
        <v>724</v>
      </c>
      <c r="PPZ327" s="7" t="s">
        <v>724</v>
      </c>
      <c r="PQA327" s="7" t="s">
        <v>724</v>
      </c>
      <c r="PQB327" s="7" t="s">
        <v>724</v>
      </c>
      <c r="PQC327" s="7" t="s">
        <v>724</v>
      </c>
      <c r="PQD327" s="7" t="s">
        <v>724</v>
      </c>
      <c r="PQE327" s="7" t="s">
        <v>724</v>
      </c>
      <c r="PQF327" s="7" t="s">
        <v>724</v>
      </c>
      <c r="PQG327" s="7" t="s">
        <v>724</v>
      </c>
      <c r="PQH327" s="7" t="s">
        <v>724</v>
      </c>
      <c r="PQI327" s="7" t="s">
        <v>724</v>
      </c>
      <c r="PQJ327" s="7" t="s">
        <v>724</v>
      </c>
      <c r="PQK327" s="7" t="s">
        <v>724</v>
      </c>
      <c r="PQL327" s="7" t="s">
        <v>724</v>
      </c>
      <c r="PQM327" s="7" t="s">
        <v>724</v>
      </c>
      <c r="PQN327" s="7" t="s">
        <v>724</v>
      </c>
      <c r="PQO327" s="7" t="s">
        <v>724</v>
      </c>
      <c r="PQP327" s="7" t="s">
        <v>724</v>
      </c>
      <c r="PQQ327" s="7" t="s">
        <v>724</v>
      </c>
      <c r="PQR327" s="7" t="s">
        <v>724</v>
      </c>
      <c r="PQS327" s="7" t="s">
        <v>724</v>
      </c>
      <c r="PQT327" s="7" t="s">
        <v>724</v>
      </c>
      <c r="PQU327" s="7" t="s">
        <v>724</v>
      </c>
      <c r="PQV327" s="7" t="s">
        <v>724</v>
      </c>
      <c r="PQW327" s="7" t="s">
        <v>724</v>
      </c>
      <c r="PQX327" s="7" t="s">
        <v>724</v>
      </c>
      <c r="PQY327" s="7" t="s">
        <v>724</v>
      </c>
      <c r="PQZ327" s="7" t="s">
        <v>724</v>
      </c>
      <c r="PRA327" s="7" t="s">
        <v>724</v>
      </c>
      <c r="PRB327" s="7" t="s">
        <v>724</v>
      </c>
      <c r="PRC327" s="7" t="s">
        <v>724</v>
      </c>
      <c r="PRD327" s="7" t="s">
        <v>724</v>
      </c>
      <c r="PRE327" s="7" t="s">
        <v>724</v>
      </c>
      <c r="PRF327" s="7" t="s">
        <v>724</v>
      </c>
      <c r="PRG327" s="7" t="s">
        <v>724</v>
      </c>
      <c r="PRH327" s="7" t="s">
        <v>724</v>
      </c>
      <c r="PRI327" s="7" t="s">
        <v>724</v>
      </c>
      <c r="PRJ327" s="7" t="s">
        <v>724</v>
      </c>
      <c r="PRK327" s="7" t="s">
        <v>724</v>
      </c>
      <c r="PRL327" s="7" t="s">
        <v>724</v>
      </c>
      <c r="PRM327" s="7" t="s">
        <v>724</v>
      </c>
      <c r="PRN327" s="7" t="s">
        <v>724</v>
      </c>
      <c r="PRO327" s="7" t="s">
        <v>724</v>
      </c>
      <c r="PRP327" s="7" t="s">
        <v>724</v>
      </c>
      <c r="PRQ327" s="7" t="s">
        <v>724</v>
      </c>
      <c r="PRR327" s="7" t="s">
        <v>724</v>
      </c>
      <c r="PRS327" s="7" t="s">
        <v>724</v>
      </c>
      <c r="PRT327" s="7" t="s">
        <v>724</v>
      </c>
      <c r="PRU327" s="7" t="s">
        <v>724</v>
      </c>
      <c r="PRV327" s="7" t="s">
        <v>724</v>
      </c>
      <c r="PRW327" s="7" t="s">
        <v>724</v>
      </c>
      <c r="PRX327" s="7" t="s">
        <v>724</v>
      </c>
      <c r="PRY327" s="7" t="s">
        <v>724</v>
      </c>
      <c r="PRZ327" s="7" t="s">
        <v>724</v>
      </c>
      <c r="PSA327" s="7" t="s">
        <v>724</v>
      </c>
      <c r="PSB327" s="7" t="s">
        <v>724</v>
      </c>
      <c r="PSC327" s="7" t="s">
        <v>724</v>
      </c>
      <c r="PSD327" s="7" t="s">
        <v>724</v>
      </c>
      <c r="PSE327" s="7" t="s">
        <v>724</v>
      </c>
      <c r="PSF327" s="7" t="s">
        <v>724</v>
      </c>
      <c r="PSG327" s="7" t="s">
        <v>724</v>
      </c>
      <c r="PSH327" s="7" t="s">
        <v>724</v>
      </c>
      <c r="PSI327" s="7" t="s">
        <v>724</v>
      </c>
      <c r="PSJ327" s="7" t="s">
        <v>724</v>
      </c>
      <c r="PSK327" s="7" t="s">
        <v>724</v>
      </c>
      <c r="PSL327" s="7" t="s">
        <v>724</v>
      </c>
      <c r="PSM327" s="7" t="s">
        <v>724</v>
      </c>
      <c r="PSN327" s="7" t="s">
        <v>724</v>
      </c>
      <c r="PSO327" s="7" t="s">
        <v>724</v>
      </c>
      <c r="PSP327" s="7" t="s">
        <v>724</v>
      </c>
      <c r="PSQ327" s="7" t="s">
        <v>724</v>
      </c>
      <c r="PSR327" s="7" t="s">
        <v>724</v>
      </c>
      <c r="PSS327" s="7" t="s">
        <v>724</v>
      </c>
      <c r="PST327" s="7" t="s">
        <v>724</v>
      </c>
      <c r="PSU327" s="7" t="s">
        <v>724</v>
      </c>
      <c r="PSV327" s="7" t="s">
        <v>724</v>
      </c>
      <c r="PSW327" s="7" t="s">
        <v>724</v>
      </c>
      <c r="PSX327" s="7" t="s">
        <v>724</v>
      </c>
      <c r="PSY327" s="7" t="s">
        <v>724</v>
      </c>
      <c r="PSZ327" s="7" t="s">
        <v>724</v>
      </c>
      <c r="PTA327" s="7" t="s">
        <v>724</v>
      </c>
      <c r="PTB327" s="7" t="s">
        <v>724</v>
      </c>
      <c r="PTC327" s="7" t="s">
        <v>724</v>
      </c>
      <c r="PTD327" s="7" t="s">
        <v>724</v>
      </c>
      <c r="PTE327" s="7" t="s">
        <v>724</v>
      </c>
      <c r="PTF327" s="7" t="s">
        <v>724</v>
      </c>
      <c r="PTG327" s="7" t="s">
        <v>724</v>
      </c>
      <c r="PTH327" s="7" t="s">
        <v>724</v>
      </c>
      <c r="PTI327" s="7" t="s">
        <v>724</v>
      </c>
      <c r="PTJ327" s="7" t="s">
        <v>724</v>
      </c>
      <c r="PTK327" s="7" t="s">
        <v>724</v>
      </c>
      <c r="PTL327" s="7" t="s">
        <v>724</v>
      </c>
      <c r="PTM327" s="7" t="s">
        <v>724</v>
      </c>
      <c r="PTN327" s="7" t="s">
        <v>724</v>
      </c>
      <c r="PTO327" s="7" t="s">
        <v>724</v>
      </c>
      <c r="PTP327" s="7" t="s">
        <v>724</v>
      </c>
      <c r="PTQ327" s="7" t="s">
        <v>724</v>
      </c>
      <c r="PTR327" s="7" t="s">
        <v>724</v>
      </c>
      <c r="PTS327" s="7" t="s">
        <v>724</v>
      </c>
      <c r="PTT327" s="7" t="s">
        <v>724</v>
      </c>
      <c r="PTU327" s="7" t="s">
        <v>724</v>
      </c>
      <c r="PTV327" s="7" t="s">
        <v>724</v>
      </c>
      <c r="PTW327" s="7" t="s">
        <v>724</v>
      </c>
      <c r="PTX327" s="7" t="s">
        <v>724</v>
      </c>
      <c r="PTY327" s="7" t="s">
        <v>724</v>
      </c>
      <c r="PTZ327" s="7" t="s">
        <v>724</v>
      </c>
      <c r="PUA327" s="7" t="s">
        <v>724</v>
      </c>
      <c r="PUB327" s="7" t="s">
        <v>724</v>
      </c>
      <c r="PUC327" s="7" t="s">
        <v>724</v>
      </c>
      <c r="PUD327" s="7" t="s">
        <v>724</v>
      </c>
      <c r="PUE327" s="7" t="s">
        <v>724</v>
      </c>
      <c r="PUF327" s="7" t="s">
        <v>724</v>
      </c>
      <c r="PUG327" s="7" t="s">
        <v>724</v>
      </c>
      <c r="PUH327" s="7" t="s">
        <v>724</v>
      </c>
      <c r="PUI327" s="7" t="s">
        <v>724</v>
      </c>
      <c r="PUJ327" s="7" t="s">
        <v>724</v>
      </c>
      <c r="PUK327" s="7" t="s">
        <v>724</v>
      </c>
      <c r="PUL327" s="7" t="s">
        <v>724</v>
      </c>
      <c r="PUM327" s="7" t="s">
        <v>724</v>
      </c>
      <c r="PUN327" s="7" t="s">
        <v>724</v>
      </c>
      <c r="PUO327" s="7" t="s">
        <v>724</v>
      </c>
      <c r="PUP327" s="7" t="s">
        <v>724</v>
      </c>
      <c r="PUQ327" s="7" t="s">
        <v>724</v>
      </c>
      <c r="PUR327" s="7" t="s">
        <v>724</v>
      </c>
      <c r="PUS327" s="7" t="s">
        <v>724</v>
      </c>
      <c r="PUT327" s="7" t="s">
        <v>724</v>
      </c>
      <c r="PUU327" s="7" t="s">
        <v>724</v>
      </c>
      <c r="PUV327" s="7" t="s">
        <v>724</v>
      </c>
      <c r="PUW327" s="7" t="s">
        <v>724</v>
      </c>
      <c r="PUX327" s="7" t="s">
        <v>724</v>
      </c>
      <c r="PUY327" s="7" t="s">
        <v>724</v>
      </c>
      <c r="PUZ327" s="7" t="s">
        <v>724</v>
      </c>
      <c r="PVA327" s="7" t="s">
        <v>724</v>
      </c>
      <c r="PVB327" s="7" t="s">
        <v>724</v>
      </c>
      <c r="PVC327" s="7" t="s">
        <v>724</v>
      </c>
      <c r="PVD327" s="7" t="s">
        <v>724</v>
      </c>
      <c r="PVE327" s="7" t="s">
        <v>724</v>
      </c>
      <c r="PVF327" s="7" t="s">
        <v>724</v>
      </c>
      <c r="PVG327" s="7" t="s">
        <v>724</v>
      </c>
      <c r="PVH327" s="7" t="s">
        <v>724</v>
      </c>
      <c r="PVI327" s="7" t="s">
        <v>724</v>
      </c>
      <c r="PVJ327" s="7" t="s">
        <v>724</v>
      </c>
      <c r="PVK327" s="7" t="s">
        <v>724</v>
      </c>
      <c r="PVL327" s="7" t="s">
        <v>724</v>
      </c>
      <c r="PVM327" s="7" t="s">
        <v>724</v>
      </c>
      <c r="PVN327" s="7" t="s">
        <v>724</v>
      </c>
      <c r="PVO327" s="7" t="s">
        <v>724</v>
      </c>
      <c r="PVP327" s="7" t="s">
        <v>724</v>
      </c>
      <c r="PVQ327" s="7" t="s">
        <v>724</v>
      </c>
      <c r="PVR327" s="7" t="s">
        <v>724</v>
      </c>
      <c r="PVS327" s="7" t="s">
        <v>724</v>
      </c>
      <c r="PVT327" s="7" t="s">
        <v>724</v>
      </c>
      <c r="PVU327" s="7" t="s">
        <v>724</v>
      </c>
      <c r="PVV327" s="7" t="s">
        <v>724</v>
      </c>
      <c r="PVW327" s="7" t="s">
        <v>724</v>
      </c>
      <c r="PVX327" s="7" t="s">
        <v>724</v>
      </c>
      <c r="PVY327" s="7" t="s">
        <v>724</v>
      </c>
      <c r="PVZ327" s="7" t="s">
        <v>724</v>
      </c>
      <c r="PWA327" s="7" t="s">
        <v>724</v>
      </c>
      <c r="PWB327" s="7" t="s">
        <v>724</v>
      </c>
      <c r="PWC327" s="7" t="s">
        <v>724</v>
      </c>
      <c r="PWD327" s="7" t="s">
        <v>724</v>
      </c>
      <c r="PWE327" s="7" t="s">
        <v>724</v>
      </c>
      <c r="PWF327" s="7" t="s">
        <v>724</v>
      </c>
      <c r="PWG327" s="7" t="s">
        <v>724</v>
      </c>
      <c r="PWH327" s="7" t="s">
        <v>724</v>
      </c>
      <c r="PWI327" s="7" t="s">
        <v>724</v>
      </c>
      <c r="PWJ327" s="7" t="s">
        <v>724</v>
      </c>
      <c r="PWK327" s="7" t="s">
        <v>724</v>
      </c>
      <c r="PWL327" s="7" t="s">
        <v>724</v>
      </c>
      <c r="PWM327" s="7" t="s">
        <v>724</v>
      </c>
      <c r="PWN327" s="7" t="s">
        <v>724</v>
      </c>
      <c r="PWO327" s="7" t="s">
        <v>724</v>
      </c>
      <c r="PWP327" s="7" t="s">
        <v>724</v>
      </c>
      <c r="PWQ327" s="7" t="s">
        <v>724</v>
      </c>
      <c r="PWR327" s="7" t="s">
        <v>724</v>
      </c>
      <c r="PWS327" s="7" t="s">
        <v>724</v>
      </c>
      <c r="PWT327" s="7" t="s">
        <v>724</v>
      </c>
      <c r="PWU327" s="7" t="s">
        <v>724</v>
      </c>
      <c r="PWV327" s="7" t="s">
        <v>724</v>
      </c>
      <c r="PWW327" s="7" t="s">
        <v>724</v>
      </c>
      <c r="PWX327" s="7" t="s">
        <v>724</v>
      </c>
      <c r="PWY327" s="7" t="s">
        <v>724</v>
      </c>
      <c r="PWZ327" s="7" t="s">
        <v>724</v>
      </c>
      <c r="PXA327" s="7" t="s">
        <v>724</v>
      </c>
      <c r="PXB327" s="7" t="s">
        <v>724</v>
      </c>
      <c r="PXC327" s="7" t="s">
        <v>724</v>
      </c>
      <c r="PXD327" s="7" t="s">
        <v>724</v>
      </c>
      <c r="PXE327" s="7" t="s">
        <v>724</v>
      </c>
      <c r="PXF327" s="7" t="s">
        <v>724</v>
      </c>
      <c r="PXG327" s="7" t="s">
        <v>724</v>
      </c>
      <c r="PXH327" s="7" t="s">
        <v>724</v>
      </c>
      <c r="PXI327" s="7" t="s">
        <v>724</v>
      </c>
      <c r="PXJ327" s="7" t="s">
        <v>724</v>
      </c>
      <c r="PXK327" s="7" t="s">
        <v>724</v>
      </c>
      <c r="PXL327" s="7" t="s">
        <v>724</v>
      </c>
      <c r="PXM327" s="7" t="s">
        <v>724</v>
      </c>
      <c r="PXN327" s="7" t="s">
        <v>724</v>
      </c>
      <c r="PXO327" s="7" t="s">
        <v>724</v>
      </c>
      <c r="PXP327" s="7" t="s">
        <v>724</v>
      </c>
      <c r="PXQ327" s="7" t="s">
        <v>724</v>
      </c>
      <c r="PXR327" s="7" t="s">
        <v>724</v>
      </c>
      <c r="PXS327" s="7" t="s">
        <v>724</v>
      </c>
      <c r="PXT327" s="7" t="s">
        <v>724</v>
      </c>
      <c r="PXU327" s="7" t="s">
        <v>724</v>
      </c>
      <c r="PXV327" s="7" t="s">
        <v>724</v>
      </c>
      <c r="PXW327" s="7" t="s">
        <v>724</v>
      </c>
      <c r="PXX327" s="7" t="s">
        <v>724</v>
      </c>
      <c r="PXY327" s="7" t="s">
        <v>724</v>
      </c>
      <c r="PXZ327" s="7" t="s">
        <v>724</v>
      </c>
      <c r="PYA327" s="7" t="s">
        <v>724</v>
      </c>
      <c r="PYB327" s="7" t="s">
        <v>724</v>
      </c>
      <c r="PYC327" s="7" t="s">
        <v>724</v>
      </c>
      <c r="PYD327" s="7" t="s">
        <v>724</v>
      </c>
      <c r="PYE327" s="7" t="s">
        <v>724</v>
      </c>
      <c r="PYF327" s="7" t="s">
        <v>724</v>
      </c>
      <c r="PYG327" s="7" t="s">
        <v>724</v>
      </c>
      <c r="PYH327" s="7" t="s">
        <v>724</v>
      </c>
      <c r="PYI327" s="7" t="s">
        <v>724</v>
      </c>
      <c r="PYJ327" s="7" t="s">
        <v>724</v>
      </c>
      <c r="PYK327" s="7" t="s">
        <v>724</v>
      </c>
      <c r="PYL327" s="7" t="s">
        <v>724</v>
      </c>
      <c r="PYM327" s="7" t="s">
        <v>724</v>
      </c>
      <c r="PYN327" s="7" t="s">
        <v>724</v>
      </c>
      <c r="PYO327" s="7" t="s">
        <v>724</v>
      </c>
      <c r="PYP327" s="7" t="s">
        <v>724</v>
      </c>
      <c r="PYQ327" s="7" t="s">
        <v>724</v>
      </c>
      <c r="PYR327" s="7" t="s">
        <v>724</v>
      </c>
      <c r="PYS327" s="7" t="s">
        <v>724</v>
      </c>
      <c r="PYT327" s="7" t="s">
        <v>724</v>
      </c>
      <c r="PYU327" s="7" t="s">
        <v>724</v>
      </c>
      <c r="PYV327" s="7" t="s">
        <v>724</v>
      </c>
      <c r="PYW327" s="7" t="s">
        <v>724</v>
      </c>
      <c r="PYX327" s="7" t="s">
        <v>724</v>
      </c>
      <c r="PYY327" s="7" t="s">
        <v>724</v>
      </c>
      <c r="PYZ327" s="7" t="s">
        <v>724</v>
      </c>
      <c r="PZA327" s="7" t="s">
        <v>724</v>
      </c>
      <c r="PZB327" s="7" t="s">
        <v>724</v>
      </c>
      <c r="PZC327" s="7" t="s">
        <v>724</v>
      </c>
      <c r="PZD327" s="7" t="s">
        <v>724</v>
      </c>
      <c r="PZE327" s="7" t="s">
        <v>724</v>
      </c>
      <c r="PZF327" s="7" t="s">
        <v>724</v>
      </c>
      <c r="PZG327" s="7" t="s">
        <v>724</v>
      </c>
      <c r="PZH327" s="7" t="s">
        <v>724</v>
      </c>
      <c r="PZI327" s="7" t="s">
        <v>724</v>
      </c>
      <c r="PZJ327" s="7" t="s">
        <v>724</v>
      </c>
      <c r="PZK327" s="7" t="s">
        <v>724</v>
      </c>
      <c r="PZL327" s="7" t="s">
        <v>724</v>
      </c>
      <c r="PZM327" s="7" t="s">
        <v>724</v>
      </c>
      <c r="PZN327" s="7" t="s">
        <v>724</v>
      </c>
      <c r="PZO327" s="7" t="s">
        <v>724</v>
      </c>
      <c r="PZP327" s="7" t="s">
        <v>724</v>
      </c>
      <c r="PZQ327" s="7" t="s">
        <v>724</v>
      </c>
      <c r="PZR327" s="7" t="s">
        <v>724</v>
      </c>
      <c r="PZS327" s="7" t="s">
        <v>724</v>
      </c>
      <c r="PZT327" s="7" t="s">
        <v>724</v>
      </c>
      <c r="PZU327" s="7" t="s">
        <v>724</v>
      </c>
      <c r="PZV327" s="7" t="s">
        <v>724</v>
      </c>
      <c r="PZW327" s="7" t="s">
        <v>724</v>
      </c>
      <c r="PZX327" s="7" t="s">
        <v>724</v>
      </c>
      <c r="PZY327" s="7" t="s">
        <v>724</v>
      </c>
      <c r="PZZ327" s="7" t="s">
        <v>724</v>
      </c>
      <c r="QAA327" s="7" t="s">
        <v>724</v>
      </c>
      <c r="QAB327" s="7" t="s">
        <v>724</v>
      </c>
      <c r="QAC327" s="7" t="s">
        <v>724</v>
      </c>
      <c r="QAD327" s="7" t="s">
        <v>724</v>
      </c>
      <c r="QAE327" s="7" t="s">
        <v>724</v>
      </c>
      <c r="QAF327" s="7" t="s">
        <v>724</v>
      </c>
      <c r="QAG327" s="7" t="s">
        <v>724</v>
      </c>
      <c r="QAH327" s="7" t="s">
        <v>724</v>
      </c>
      <c r="QAI327" s="7" t="s">
        <v>724</v>
      </c>
      <c r="QAJ327" s="7" t="s">
        <v>724</v>
      </c>
      <c r="QAK327" s="7" t="s">
        <v>724</v>
      </c>
      <c r="QAL327" s="7" t="s">
        <v>724</v>
      </c>
      <c r="QAM327" s="7" t="s">
        <v>724</v>
      </c>
      <c r="QAN327" s="7" t="s">
        <v>724</v>
      </c>
      <c r="QAO327" s="7" t="s">
        <v>724</v>
      </c>
      <c r="QAP327" s="7" t="s">
        <v>724</v>
      </c>
      <c r="QAQ327" s="7" t="s">
        <v>724</v>
      </c>
      <c r="QAR327" s="7" t="s">
        <v>724</v>
      </c>
      <c r="QAS327" s="7" t="s">
        <v>724</v>
      </c>
      <c r="QAT327" s="7" t="s">
        <v>724</v>
      </c>
      <c r="QAU327" s="7" t="s">
        <v>724</v>
      </c>
      <c r="QAV327" s="7" t="s">
        <v>724</v>
      </c>
      <c r="QAW327" s="7" t="s">
        <v>724</v>
      </c>
      <c r="QAX327" s="7" t="s">
        <v>724</v>
      </c>
      <c r="QAY327" s="7" t="s">
        <v>724</v>
      </c>
      <c r="QAZ327" s="7" t="s">
        <v>724</v>
      </c>
      <c r="QBA327" s="7" t="s">
        <v>724</v>
      </c>
      <c r="QBB327" s="7" t="s">
        <v>724</v>
      </c>
      <c r="QBC327" s="7" t="s">
        <v>724</v>
      </c>
      <c r="QBD327" s="7" t="s">
        <v>724</v>
      </c>
      <c r="QBE327" s="7" t="s">
        <v>724</v>
      </c>
      <c r="QBF327" s="7" t="s">
        <v>724</v>
      </c>
      <c r="QBG327" s="7" t="s">
        <v>724</v>
      </c>
      <c r="QBH327" s="7" t="s">
        <v>724</v>
      </c>
      <c r="QBI327" s="7" t="s">
        <v>724</v>
      </c>
      <c r="QBJ327" s="7" t="s">
        <v>724</v>
      </c>
      <c r="QBK327" s="7" t="s">
        <v>724</v>
      </c>
      <c r="QBL327" s="7" t="s">
        <v>724</v>
      </c>
      <c r="QBM327" s="7" t="s">
        <v>724</v>
      </c>
      <c r="QBN327" s="7" t="s">
        <v>724</v>
      </c>
      <c r="QBO327" s="7" t="s">
        <v>724</v>
      </c>
      <c r="QBP327" s="7" t="s">
        <v>724</v>
      </c>
      <c r="QBQ327" s="7" t="s">
        <v>724</v>
      </c>
      <c r="QBR327" s="7" t="s">
        <v>724</v>
      </c>
      <c r="QBS327" s="7" t="s">
        <v>724</v>
      </c>
      <c r="QBT327" s="7" t="s">
        <v>724</v>
      </c>
      <c r="QBU327" s="7" t="s">
        <v>724</v>
      </c>
      <c r="QBV327" s="7" t="s">
        <v>724</v>
      </c>
      <c r="QBW327" s="7" t="s">
        <v>724</v>
      </c>
      <c r="QBX327" s="7" t="s">
        <v>724</v>
      </c>
      <c r="QBY327" s="7" t="s">
        <v>724</v>
      </c>
      <c r="QBZ327" s="7" t="s">
        <v>724</v>
      </c>
      <c r="QCA327" s="7" t="s">
        <v>724</v>
      </c>
      <c r="QCB327" s="7" t="s">
        <v>724</v>
      </c>
      <c r="QCC327" s="7" t="s">
        <v>724</v>
      </c>
      <c r="QCD327" s="7" t="s">
        <v>724</v>
      </c>
      <c r="QCE327" s="7" t="s">
        <v>724</v>
      </c>
      <c r="QCF327" s="7" t="s">
        <v>724</v>
      </c>
      <c r="QCG327" s="7" t="s">
        <v>724</v>
      </c>
      <c r="QCH327" s="7" t="s">
        <v>724</v>
      </c>
      <c r="QCI327" s="7" t="s">
        <v>724</v>
      </c>
      <c r="QCJ327" s="7" t="s">
        <v>724</v>
      </c>
      <c r="QCK327" s="7" t="s">
        <v>724</v>
      </c>
      <c r="QCL327" s="7" t="s">
        <v>724</v>
      </c>
      <c r="QCM327" s="7" t="s">
        <v>724</v>
      </c>
      <c r="QCN327" s="7" t="s">
        <v>724</v>
      </c>
      <c r="QCO327" s="7" t="s">
        <v>724</v>
      </c>
      <c r="QCP327" s="7" t="s">
        <v>724</v>
      </c>
      <c r="QCQ327" s="7" t="s">
        <v>724</v>
      </c>
      <c r="QCR327" s="7" t="s">
        <v>724</v>
      </c>
      <c r="QCS327" s="7" t="s">
        <v>724</v>
      </c>
      <c r="QCT327" s="7" t="s">
        <v>724</v>
      </c>
      <c r="QCU327" s="7" t="s">
        <v>724</v>
      </c>
      <c r="QCV327" s="7" t="s">
        <v>724</v>
      </c>
      <c r="QCW327" s="7" t="s">
        <v>724</v>
      </c>
      <c r="QCX327" s="7" t="s">
        <v>724</v>
      </c>
      <c r="QCY327" s="7" t="s">
        <v>724</v>
      </c>
      <c r="QCZ327" s="7" t="s">
        <v>724</v>
      </c>
      <c r="QDA327" s="7" t="s">
        <v>724</v>
      </c>
      <c r="QDB327" s="7" t="s">
        <v>724</v>
      </c>
      <c r="QDC327" s="7" t="s">
        <v>724</v>
      </c>
      <c r="QDD327" s="7" t="s">
        <v>724</v>
      </c>
      <c r="QDE327" s="7" t="s">
        <v>724</v>
      </c>
      <c r="QDF327" s="7" t="s">
        <v>724</v>
      </c>
      <c r="QDG327" s="7" t="s">
        <v>724</v>
      </c>
      <c r="QDH327" s="7" t="s">
        <v>724</v>
      </c>
      <c r="QDI327" s="7" t="s">
        <v>724</v>
      </c>
      <c r="QDJ327" s="7" t="s">
        <v>724</v>
      </c>
      <c r="QDK327" s="7" t="s">
        <v>724</v>
      </c>
      <c r="QDL327" s="7" t="s">
        <v>724</v>
      </c>
      <c r="QDM327" s="7" t="s">
        <v>724</v>
      </c>
      <c r="QDN327" s="7" t="s">
        <v>724</v>
      </c>
      <c r="QDO327" s="7" t="s">
        <v>724</v>
      </c>
      <c r="QDP327" s="7" t="s">
        <v>724</v>
      </c>
      <c r="QDQ327" s="7" t="s">
        <v>724</v>
      </c>
      <c r="QDR327" s="7" t="s">
        <v>724</v>
      </c>
      <c r="QDS327" s="7" t="s">
        <v>724</v>
      </c>
      <c r="QDT327" s="7" t="s">
        <v>724</v>
      </c>
      <c r="QDU327" s="7" t="s">
        <v>724</v>
      </c>
      <c r="QDV327" s="7" t="s">
        <v>724</v>
      </c>
      <c r="QDW327" s="7" t="s">
        <v>724</v>
      </c>
      <c r="QDX327" s="7" t="s">
        <v>724</v>
      </c>
      <c r="QDY327" s="7" t="s">
        <v>724</v>
      </c>
      <c r="QDZ327" s="7" t="s">
        <v>724</v>
      </c>
      <c r="QEA327" s="7" t="s">
        <v>724</v>
      </c>
      <c r="QEB327" s="7" t="s">
        <v>724</v>
      </c>
      <c r="QEC327" s="7" t="s">
        <v>724</v>
      </c>
      <c r="QED327" s="7" t="s">
        <v>724</v>
      </c>
      <c r="QEE327" s="7" t="s">
        <v>724</v>
      </c>
      <c r="QEF327" s="7" t="s">
        <v>724</v>
      </c>
      <c r="QEG327" s="7" t="s">
        <v>724</v>
      </c>
      <c r="QEH327" s="7" t="s">
        <v>724</v>
      </c>
      <c r="QEI327" s="7" t="s">
        <v>724</v>
      </c>
      <c r="QEJ327" s="7" t="s">
        <v>724</v>
      </c>
      <c r="QEK327" s="7" t="s">
        <v>724</v>
      </c>
      <c r="QEL327" s="7" t="s">
        <v>724</v>
      </c>
      <c r="QEM327" s="7" t="s">
        <v>724</v>
      </c>
      <c r="QEN327" s="7" t="s">
        <v>724</v>
      </c>
      <c r="QEO327" s="7" t="s">
        <v>724</v>
      </c>
      <c r="QEP327" s="7" t="s">
        <v>724</v>
      </c>
      <c r="QEQ327" s="7" t="s">
        <v>724</v>
      </c>
      <c r="QER327" s="7" t="s">
        <v>724</v>
      </c>
      <c r="QES327" s="7" t="s">
        <v>724</v>
      </c>
      <c r="QET327" s="7" t="s">
        <v>724</v>
      </c>
      <c r="QEU327" s="7" t="s">
        <v>724</v>
      </c>
      <c r="QEV327" s="7" t="s">
        <v>724</v>
      </c>
      <c r="QEW327" s="7" t="s">
        <v>724</v>
      </c>
      <c r="QEX327" s="7" t="s">
        <v>724</v>
      </c>
      <c r="QEY327" s="7" t="s">
        <v>724</v>
      </c>
      <c r="QEZ327" s="7" t="s">
        <v>724</v>
      </c>
      <c r="QFA327" s="7" t="s">
        <v>724</v>
      </c>
      <c r="QFB327" s="7" t="s">
        <v>724</v>
      </c>
      <c r="QFC327" s="7" t="s">
        <v>724</v>
      </c>
      <c r="QFD327" s="7" t="s">
        <v>724</v>
      </c>
      <c r="QFE327" s="7" t="s">
        <v>724</v>
      </c>
      <c r="QFF327" s="7" t="s">
        <v>724</v>
      </c>
      <c r="QFG327" s="7" t="s">
        <v>724</v>
      </c>
      <c r="QFH327" s="7" t="s">
        <v>724</v>
      </c>
      <c r="QFI327" s="7" t="s">
        <v>724</v>
      </c>
      <c r="QFJ327" s="7" t="s">
        <v>724</v>
      </c>
      <c r="QFK327" s="7" t="s">
        <v>724</v>
      </c>
      <c r="QFL327" s="7" t="s">
        <v>724</v>
      </c>
      <c r="QFM327" s="7" t="s">
        <v>724</v>
      </c>
      <c r="QFN327" s="7" t="s">
        <v>724</v>
      </c>
      <c r="QFO327" s="7" t="s">
        <v>724</v>
      </c>
      <c r="QFP327" s="7" t="s">
        <v>724</v>
      </c>
      <c r="QFQ327" s="7" t="s">
        <v>724</v>
      </c>
      <c r="QFR327" s="7" t="s">
        <v>724</v>
      </c>
      <c r="QFS327" s="7" t="s">
        <v>724</v>
      </c>
      <c r="QFT327" s="7" t="s">
        <v>724</v>
      </c>
      <c r="QFU327" s="7" t="s">
        <v>724</v>
      </c>
      <c r="QFV327" s="7" t="s">
        <v>724</v>
      </c>
      <c r="QFW327" s="7" t="s">
        <v>724</v>
      </c>
      <c r="QFX327" s="7" t="s">
        <v>724</v>
      </c>
      <c r="QFY327" s="7" t="s">
        <v>724</v>
      </c>
      <c r="QFZ327" s="7" t="s">
        <v>724</v>
      </c>
      <c r="QGA327" s="7" t="s">
        <v>724</v>
      </c>
      <c r="QGB327" s="7" t="s">
        <v>724</v>
      </c>
      <c r="QGC327" s="7" t="s">
        <v>724</v>
      </c>
      <c r="QGD327" s="7" t="s">
        <v>724</v>
      </c>
      <c r="QGE327" s="7" t="s">
        <v>724</v>
      </c>
      <c r="QGF327" s="7" t="s">
        <v>724</v>
      </c>
      <c r="QGG327" s="7" t="s">
        <v>724</v>
      </c>
      <c r="QGH327" s="7" t="s">
        <v>724</v>
      </c>
      <c r="QGI327" s="7" t="s">
        <v>724</v>
      </c>
      <c r="QGJ327" s="7" t="s">
        <v>724</v>
      </c>
      <c r="QGK327" s="7" t="s">
        <v>724</v>
      </c>
      <c r="QGL327" s="7" t="s">
        <v>724</v>
      </c>
      <c r="QGM327" s="7" t="s">
        <v>724</v>
      </c>
      <c r="QGN327" s="7" t="s">
        <v>724</v>
      </c>
      <c r="QGO327" s="7" t="s">
        <v>724</v>
      </c>
      <c r="QGP327" s="7" t="s">
        <v>724</v>
      </c>
      <c r="QGQ327" s="7" t="s">
        <v>724</v>
      </c>
      <c r="QGR327" s="7" t="s">
        <v>724</v>
      </c>
      <c r="QGS327" s="7" t="s">
        <v>724</v>
      </c>
      <c r="QGT327" s="7" t="s">
        <v>724</v>
      </c>
      <c r="QGU327" s="7" t="s">
        <v>724</v>
      </c>
      <c r="QGV327" s="7" t="s">
        <v>724</v>
      </c>
      <c r="QGW327" s="7" t="s">
        <v>724</v>
      </c>
      <c r="QGX327" s="7" t="s">
        <v>724</v>
      </c>
      <c r="QGY327" s="7" t="s">
        <v>724</v>
      </c>
      <c r="QGZ327" s="7" t="s">
        <v>724</v>
      </c>
      <c r="QHA327" s="7" t="s">
        <v>724</v>
      </c>
      <c r="QHB327" s="7" t="s">
        <v>724</v>
      </c>
      <c r="QHC327" s="7" t="s">
        <v>724</v>
      </c>
      <c r="QHD327" s="7" t="s">
        <v>724</v>
      </c>
      <c r="QHE327" s="7" t="s">
        <v>724</v>
      </c>
      <c r="QHF327" s="7" t="s">
        <v>724</v>
      </c>
      <c r="QHG327" s="7" t="s">
        <v>724</v>
      </c>
      <c r="QHH327" s="7" t="s">
        <v>724</v>
      </c>
      <c r="QHI327" s="7" t="s">
        <v>724</v>
      </c>
      <c r="QHJ327" s="7" t="s">
        <v>724</v>
      </c>
      <c r="QHK327" s="7" t="s">
        <v>724</v>
      </c>
      <c r="QHL327" s="7" t="s">
        <v>724</v>
      </c>
      <c r="QHM327" s="7" t="s">
        <v>724</v>
      </c>
      <c r="QHN327" s="7" t="s">
        <v>724</v>
      </c>
      <c r="QHO327" s="7" t="s">
        <v>724</v>
      </c>
      <c r="QHP327" s="7" t="s">
        <v>724</v>
      </c>
      <c r="QHQ327" s="7" t="s">
        <v>724</v>
      </c>
      <c r="QHR327" s="7" t="s">
        <v>724</v>
      </c>
      <c r="QHS327" s="7" t="s">
        <v>724</v>
      </c>
      <c r="QHT327" s="7" t="s">
        <v>724</v>
      </c>
      <c r="QHU327" s="7" t="s">
        <v>724</v>
      </c>
      <c r="QHV327" s="7" t="s">
        <v>724</v>
      </c>
      <c r="QHW327" s="7" t="s">
        <v>724</v>
      </c>
      <c r="QHX327" s="7" t="s">
        <v>724</v>
      </c>
      <c r="QHY327" s="7" t="s">
        <v>724</v>
      </c>
      <c r="QHZ327" s="7" t="s">
        <v>724</v>
      </c>
      <c r="QIA327" s="7" t="s">
        <v>724</v>
      </c>
      <c r="QIB327" s="7" t="s">
        <v>724</v>
      </c>
      <c r="QIC327" s="7" t="s">
        <v>724</v>
      </c>
      <c r="QID327" s="7" t="s">
        <v>724</v>
      </c>
      <c r="QIE327" s="7" t="s">
        <v>724</v>
      </c>
      <c r="QIF327" s="7" t="s">
        <v>724</v>
      </c>
      <c r="QIG327" s="7" t="s">
        <v>724</v>
      </c>
      <c r="QIH327" s="7" t="s">
        <v>724</v>
      </c>
      <c r="QII327" s="7" t="s">
        <v>724</v>
      </c>
      <c r="QIJ327" s="7" t="s">
        <v>724</v>
      </c>
      <c r="QIK327" s="7" t="s">
        <v>724</v>
      </c>
      <c r="QIL327" s="7" t="s">
        <v>724</v>
      </c>
      <c r="QIM327" s="7" t="s">
        <v>724</v>
      </c>
      <c r="QIN327" s="7" t="s">
        <v>724</v>
      </c>
      <c r="QIO327" s="7" t="s">
        <v>724</v>
      </c>
      <c r="QIP327" s="7" t="s">
        <v>724</v>
      </c>
      <c r="QIQ327" s="7" t="s">
        <v>724</v>
      </c>
      <c r="QIR327" s="7" t="s">
        <v>724</v>
      </c>
      <c r="QIS327" s="7" t="s">
        <v>724</v>
      </c>
      <c r="QIT327" s="7" t="s">
        <v>724</v>
      </c>
      <c r="QIU327" s="7" t="s">
        <v>724</v>
      </c>
      <c r="QIV327" s="7" t="s">
        <v>724</v>
      </c>
      <c r="QIW327" s="7" t="s">
        <v>724</v>
      </c>
      <c r="QIX327" s="7" t="s">
        <v>724</v>
      </c>
      <c r="QIY327" s="7" t="s">
        <v>724</v>
      </c>
      <c r="QIZ327" s="7" t="s">
        <v>724</v>
      </c>
      <c r="QJA327" s="7" t="s">
        <v>724</v>
      </c>
      <c r="QJB327" s="7" t="s">
        <v>724</v>
      </c>
      <c r="QJC327" s="7" t="s">
        <v>724</v>
      </c>
      <c r="QJD327" s="7" t="s">
        <v>724</v>
      </c>
      <c r="QJE327" s="7" t="s">
        <v>724</v>
      </c>
      <c r="QJF327" s="7" t="s">
        <v>724</v>
      </c>
      <c r="QJG327" s="7" t="s">
        <v>724</v>
      </c>
      <c r="QJH327" s="7" t="s">
        <v>724</v>
      </c>
      <c r="QJI327" s="7" t="s">
        <v>724</v>
      </c>
      <c r="QJJ327" s="7" t="s">
        <v>724</v>
      </c>
      <c r="QJK327" s="7" t="s">
        <v>724</v>
      </c>
      <c r="QJL327" s="7" t="s">
        <v>724</v>
      </c>
      <c r="QJM327" s="7" t="s">
        <v>724</v>
      </c>
      <c r="QJN327" s="7" t="s">
        <v>724</v>
      </c>
      <c r="QJO327" s="7" t="s">
        <v>724</v>
      </c>
      <c r="QJP327" s="7" t="s">
        <v>724</v>
      </c>
      <c r="QJQ327" s="7" t="s">
        <v>724</v>
      </c>
      <c r="QJR327" s="7" t="s">
        <v>724</v>
      </c>
      <c r="QJS327" s="7" t="s">
        <v>724</v>
      </c>
      <c r="QJT327" s="7" t="s">
        <v>724</v>
      </c>
      <c r="QJU327" s="7" t="s">
        <v>724</v>
      </c>
      <c r="QJV327" s="7" t="s">
        <v>724</v>
      </c>
      <c r="QJW327" s="7" t="s">
        <v>724</v>
      </c>
      <c r="QJX327" s="7" t="s">
        <v>724</v>
      </c>
      <c r="QJY327" s="7" t="s">
        <v>724</v>
      </c>
      <c r="QJZ327" s="7" t="s">
        <v>724</v>
      </c>
      <c r="QKA327" s="7" t="s">
        <v>724</v>
      </c>
      <c r="QKB327" s="7" t="s">
        <v>724</v>
      </c>
      <c r="QKC327" s="7" t="s">
        <v>724</v>
      </c>
      <c r="QKD327" s="7" t="s">
        <v>724</v>
      </c>
      <c r="QKE327" s="7" t="s">
        <v>724</v>
      </c>
      <c r="QKF327" s="7" t="s">
        <v>724</v>
      </c>
      <c r="QKG327" s="7" t="s">
        <v>724</v>
      </c>
      <c r="QKH327" s="7" t="s">
        <v>724</v>
      </c>
      <c r="QKI327" s="7" t="s">
        <v>724</v>
      </c>
      <c r="QKJ327" s="7" t="s">
        <v>724</v>
      </c>
      <c r="QKK327" s="7" t="s">
        <v>724</v>
      </c>
      <c r="QKL327" s="7" t="s">
        <v>724</v>
      </c>
      <c r="QKM327" s="7" t="s">
        <v>724</v>
      </c>
      <c r="QKN327" s="7" t="s">
        <v>724</v>
      </c>
      <c r="QKO327" s="7" t="s">
        <v>724</v>
      </c>
      <c r="QKP327" s="7" t="s">
        <v>724</v>
      </c>
      <c r="QKQ327" s="7" t="s">
        <v>724</v>
      </c>
      <c r="QKR327" s="7" t="s">
        <v>724</v>
      </c>
      <c r="QKS327" s="7" t="s">
        <v>724</v>
      </c>
      <c r="QKT327" s="7" t="s">
        <v>724</v>
      </c>
      <c r="QKU327" s="7" t="s">
        <v>724</v>
      </c>
      <c r="QKV327" s="7" t="s">
        <v>724</v>
      </c>
      <c r="QKW327" s="7" t="s">
        <v>724</v>
      </c>
      <c r="QKX327" s="7" t="s">
        <v>724</v>
      </c>
      <c r="QKY327" s="7" t="s">
        <v>724</v>
      </c>
      <c r="QKZ327" s="7" t="s">
        <v>724</v>
      </c>
      <c r="QLA327" s="7" t="s">
        <v>724</v>
      </c>
      <c r="QLB327" s="7" t="s">
        <v>724</v>
      </c>
      <c r="QLC327" s="7" t="s">
        <v>724</v>
      </c>
      <c r="QLD327" s="7" t="s">
        <v>724</v>
      </c>
      <c r="QLE327" s="7" t="s">
        <v>724</v>
      </c>
      <c r="QLF327" s="7" t="s">
        <v>724</v>
      </c>
      <c r="QLG327" s="7" t="s">
        <v>724</v>
      </c>
      <c r="QLH327" s="7" t="s">
        <v>724</v>
      </c>
      <c r="QLI327" s="7" t="s">
        <v>724</v>
      </c>
      <c r="QLJ327" s="7" t="s">
        <v>724</v>
      </c>
      <c r="QLK327" s="7" t="s">
        <v>724</v>
      </c>
      <c r="QLL327" s="7" t="s">
        <v>724</v>
      </c>
      <c r="QLM327" s="7" t="s">
        <v>724</v>
      </c>
      <c r="QLN327" s="7" t="s">
        <v>724</v>
      </c>
      <c r="QLO327" s="7" t="s">
        <v>724</v>
      </c>
      <c r="QLP327" s="7" t="s">
        <v>724</v>
      </c>
      <c r="QLQ327" s="7" t="s">
        <v>724</v>
      </c>
      <c r="QLR327" s="7" t="s">
        <v>724</v>
      </c>
      <c r="QLS327" s="7" t="s">
        <v>724</v>
      </c>
      <c r="QLT327" s="7" t="s">
        <v>724</v>
      </c>
      <c r="QLU327" s="7" t="s">
        <v>724</v>
      </c>
      <c r="QLV327" s="7" t="s">
        <v>724</v>
      </c>
      <c r="QLW327" s="7" t="s">
        <v>724</v>
      </c>
      <c r="QLX327" s="7" t="s">
        <v>724</v>
      </c>
      <c r="QLY327" s="7" t="s">
        <v>724</v>
      </c>
      <c r="QLZ327" s="7" t="s">
        <v>724</v>
      </c>
      <c r="QMA327" s="7" t="s">
        <v>724</v>
      </c>
      <c r="QMB327" s="7" t="s">
        <v>724</v>
      </c>
      <c r="QMC327" s="7" t="s">
        <v>724</v>
      </c>
      <c r="QMD327" s="7" t="s">
        <v>724</v>
      </c>
      <c r="QME327" s="7" t="s">
        <v>724</v>
      </c>
      <c r="QMF327" s="7" t="s">
        <v>724</v>
      </c>
      <c r="QMG327" s="7" t="s">
        <v>724</v>
      </c>
      <c r="QMH327" s="7" t="s">
        <v>724</v>
      </c>
      <c r="QMI327" s="7" t="s">
        <v>724</v>
      </c>
      <c r="QMJ327" s="7" t="s">
        <v>724</v>
      </c>
      <c r="QMK327" s="7" t="s">
        <v>724</v>
      </c>
      <c r="QML327" s="7" t="s">
        <v>724</v>
      </c>
      <c r="QMM327" s="7" t="s">
        <v>724</v>
      </c>
      <c r="QMN327" s="7" t="s">
        <v>724</v>
      </c>
      <c r="QMO327" s="7" t="s">
        <v>724</v>
      </c>
      <c r="QMP327" s="7" t="s">
        <v>724</v>
      </c>
      <c r="QMQ327" s="7" t="s">
        <v>724</v>
      </c>
      <c r="QMR327" s="7" t="s">
        <v>724</v>
      </c>
      <c r="QMS327" s="7" t="s">
        <v>724</v>
      </c>
      <c r="QMT327" s="7" t="s">
        <v>724</v>
      </c>
      <c r="QMU327" s="7" t="s">
        <v>724</v>
      </c>
      <c r="QMV327" s="7" t="s">
        <v>724</v>
      </c>
      <c r="QMW327" s="7" t="s">
        <v>724</v>
      </c>
      <c r="QMX327" s="7" t="s">
        <v>724</v>
      </c>
      <c r="QMY327" s="7" t="s">
        <v>724</v>
      </c>
      <c r="QMZ327" s="7" t="s">
        <v>724</v>
      </c>
      <c r="QNA327" s="7" t="s">
        <v>724</v>
      </c>
      <c r="QNB327" s="7" t="s">
        <v>724</v>
      </c>
      <c r="QNC327" s="7" t="s">
        <v>724</v>
      </c>
      <c r="QND327" s="7" t="s">
        <v>724</v>
      </c>
      <c r="QNE327" s="7" t="s">
        <v>724</v>
      </c>
      <c r="QNF327" s="7" t="s">
        <v>724</v>
      </c>
      <c r="QNG327" s="7" t="s">
        <v>724</v>
      </c>
      <c r="QNH327" s="7" t="s">
        <v>724</v>
      </c>
      <c r="QNI327" s="7" t="s">
        <v>724</v>
      </c>
      <c r="QNJ327" s="7" t="s">
        <v>724</v>
      </c>
      <c r="QNK327" s="7" t="s">
        <v>724</v>
      </c>
      <c r="QNL327" s="7" t="s">
        <v>724</v>
      </c>
      <c r="QNM327" s="7" t="s">
        <v>724</v>
      </c>
      <c r="QNN327" s="7" t="s">
        <v>724</v>
      </c>
      <c r="QNO327" s="7" t="s">
        <v>724</v>
      </c>
      <c r="QNP327" s="7" t="s">
        <v>724</v>
      </c>
      <c r="QNQ327" s="7" t="s">
        <v>724</v>
      </c>
      <c r="QNR327" s="7" t="s">
        <v>724</v>
      </c>
      <c r="QNS327" s="7" t="s">
        <v>724</v>
      </c>
      <c r="QNT327" s="7" t="s">
        <v>724</v>
      </c>
      <c r="QNU327" s="7" t="s">
        <v>724</v>
      </c>
      <c r="QNV327" s="7" t="s">
        <v>724</v>
      </c>
      <c r="QNW327" s="7" t="s">
        <v>724</v>
      </c>
      <c r="QNX327" s="7" t="s">
        <v>724</v>
      </c>
      <c r="QNY327" s="7" t="s">
        <v>724</v>
      </c>
      <c r="QNZ327" s="7" t="s">
        <v>724</v>
      </c>
      <c r="QOA327" s="7" t="s">
        <v>724</v>
      </c>
      <c r="QOB327" s="7" t="s">
        <v>724</v>
      </c>
      <c r="QOC327" s="7" t="s">
        <v>724</v>
      </c>
      <c r="QOD327" s="7" t="s">
        <v>724</v>
      </c>
      <c r="QOE327" s="7" t="s">
        <v>724</v>
      </c>
      <c r="QOF327" s="7" t="s">
        <v>724</v>
      </c>
      <c r="QOG327" s="7" t="s">
        <v>724</v>
      </c>
      <c r="QOH327" s="7" t="s">
        <v>724</v>
      </c>
      <c r="QOI327" s="7" t="s">
        <v>724</v>
      </c>
      <c r="QOJ327" s="7" t="s">
        <v>724</v>
      </c>
      <c r="QOK327" s="7" t="s">
        <v>724</v>
      </c>
      <c r="QOL327" s="7" t="s">
        <v>724</v>
      </c>
      <c r="QOM327" s="7" t="s">
        <v>724</v>
      </c>
      <c r="QON327" s="7" t="s">
        <v>724</v>
      </c>
      <c r="QOO327" s="7" t="s">
        <v>724</v>
      </c>
      <c r="QOP327" s="7" t="s">
        <v>724</v>
      </c>
      <c r="QOQ327" s="7" t="s">
        <v>724</v>
      </c>
      <c r="QOR327" s="7" t="s">
        <v>724</v>
      </c>
      <c r="QOS327" s="7" t="s">
        <v>724</v>
      </c>
      <c r="QOT327" s="7" t="s">
        <v>724</v>
      </c>
      <c r="QOU327" s="7" t="s">
        <v>724</v>
      </c>
      <c r="QOV327" s="7" t="s">
        <v>724</v>
      </c>
      <c r="QOW327" s="7" t="s">
        <v>724</v>
      </c>
      <c r="QOX327" s="7" t="s">
        <v>724</v>
      </c>
      <c r="QOY327" s="7" t="s">
        <v>724</v>
      </c>
      <c r="QOZ327" s="7" t="s">
        <v>724</v>
      </c>
      <c r="QPA327" s="7" t="s">
        <v>724</v>
      </c>
      <c r="QPB327" s="7" t="s">
        <v>724</v>
      </c>
      <c r="QPC327" s="7" t="s">
        <v>724</v>
      </c>
      <c r="QPD327" s="7" t="s">
        <v>724</v>
      </c>
      <c r="QPE327" s="7" t="s">
        <v>724</v>
      </c>
      <c r="QPF327" s="7" t="s">
        <v>724</v>
      </c>
      <c r="QPG327" s="7" t="s">
        <v>724</v>
      </c>
      <c r="QPH327" s="7" t="s">
        <v>724</v>
      </c>
      <c r="QPI327" s="7" t="s">
        <v>724</v>
      </c>
      <c r="QPJ327" s="7" t="s">
        <v>724</v>
      </c>
      <c r="QPK327" s="7" t="s">
        <v>724</v>
      </c>
      <c r="QPL327" s="7" t="s">
        <v>724</v>
      </c>
      <c r="QPM327" s="7" t="s">
        <v>724</v>
      </c>
      <c r="QPN327" s="7" t="s">
        <v>724</v>
      </c>
      <c r="QPO327" s="7" t="s">
        <v>724</v>
      </c>
      <c r="QPP327" s="7" t="s">
        <v>724</v>
      </c>
      <c r="QPQ327" s="7" t="s">
        <v>724</v>
      </c>
      <c r="QPR327" s="7" t="s">
        <v>724</v>
      </c>
      <c r="QPS327" s="7" t="s">
        <v>724</v>
      </c>
      <c r="QPT327" s="7" t="s">
        <v>724</v>
      </c>
      <c r="QPU327" s="7" t="s">
        <v>724</v>
      </c>
      <c r="QPV327" s="7" t="s">
        <v>724</v>
      </c>
      <c r="QPW327" s="7" t="s">
        <v>724</v>
      </c>
      <c r="QPX327" s="7" t="s">
        <v>724</v>
      </c>
      <c r="QPY327" s="7" t="s">
        <v>724</v>
      </c>
      <c r="QPZ327" s="7" t="s">
        <v>724</v>
      </c>
      <c r="QQA327" s="7" t="s">
        <v>724</v>
      </c>
      <c r="QQB327" s="7" t="s">
        <v>724</v>
      </c>
      <c r="QQC327" s="7" t="s">
        <v>724</v>
      </c>
      <c r="QQD327" s="7" t="s">
        <v>724</v>
      </c>
      <c r="QQE327" s="7" t="s">
        <v>724</v>
      </c>
      <c r="QQF327" s="7" t="s">
        <v>724</v>
      </c>
      <c r="QQG327" s="7" t="s">
        <v>724</v>
      </c>
      <c r="QQH327" s="7" t="s">
        <v>724</v>
      </c>
      <c r="QQI327" s="7" t="s">
        <v>724</v>
      </c>
      <c r="QQJ327" s="7" t="s">
        <v>724</v>
      </c>
      <c r="QQK327" s="7" t="s">
        <v>724</v>
      </c>
      <c r="QQL327" s="7" t="s">
        <v>724</v>
      </c>
      <c r="QQM327" s="7" t="s">
        <v>724</v>
      </c>
      <c r="QQN327" s="7" t="s">
        <v>724</v>
      </c>
      <c r="QQO327" s="7" t="s">
        <v>724</v>
      </c>
      <c r="QQP327" s="7" t="s">
        <v>724</v>
      </c>
      <c r="QQQ327" s="7" t="s">
        <v>724</v>
      </c>
      <c r="QQR327" s="7" t="s">
        <v>724</v>
      </c>
      <c r="QQS327" s="7" t="s">
        <v>724</v>
      </c>
      <c r="QQT327" s="7" t="s">
        <v>724</v>
      </c>
      <c r="QQU327" s="7" t="s">
        <v>724</v>
      </c>
      <c r="QQV327" s="7" t="s">
        <v>724</v>
      </c>
      <c r="QQW327" s="7" t="s">
        <v>724</v>
      </c>
      <c r="QQX327" s="7" t="s">
        <v>724</v>
      </c>
      <c r="QQY327" s="7" t="s">
        <v>724</v>
      </c>
      <c r="QQZ327" s="7" t="s">
        <v>724</v>
      </c>
      <c r="QRA327" s="7" t="s">
        <v>724</v>
      </c>
      <c r="QRB327" s="7" t="s">
        <v>724</v>
      </c>
      <c r="QRC327" s="7" t="s">
        <v>724</v>
      </c>
      <c r="QRD327" s="7" t="s">
        <v>724</v>
      </c>
      <c r="QRE327" s="7" t="s">
        <v>724</v>
      </c>
      <c r="QRF327" s="7" t="s">
        <v>724</v>
      </c>
      <c r="QRG327" s="7" t="s">
        <v>724</v>
      </c>
      <c r="QRH327" s="7" t="s">
        <v>724</v>
      </c>
      <c r="QRI327" s="7" t="s">
        <v>724</v>
      </c>
      <c r="QRJ327" s="7" t="s">
        <v>724</v>
      </c>
      <c r="QRK327" s="7" t="s">
        <v>724</v>
      </c>
      <c r="QRL327" s="7" t="s">
        <v>724</v>
      </c>
      <c r="QRM327" s="7" t="s">
        <v>724</v>
      </c>
      <c r="QRN327" s="7" t="s">
        <v>724</v>
      </c>
      <c r="QRO327" s="7" t="s">
        <v>724</v>
      </c>
      <c r="QRP327" s="7" t="s">
        <v>724</v>
      </c>
      <c r="QRQ327" s="7" t="s">
        <v>724</v>
      </c>
      <c r="QRR327" s="7" t="s">
        <v>724</v>
      </c>
      <c r="QRS327" s="7" t="s">
        <v>724</v>
      </c>
      <c r="QRT327" s="7" t="s">
        <v>724</v>
      </c>
      <c r="QRU327" s="7" t="s">
        <v>724</v>
      </c>
      <c r="QRV327" s="7" t="s">
        <v>724</v>
      </c>
      <c r="QRW327" s="7" t="s">
        <v>724</v>
      </c>
      <c r="QRX327" s="7" t="s">
        <v>724</v>
      </c>
      <c r="QRY327" s="7" t="s">
        <v>724</v>
      </c>
      <c r="QRZ327" s="7" t="s">
        <v>724</v>
      </c>
      <c r="QSA327" s="7" t="s">
        <v>724</v>
      </c>
      <c r="QSB327" s="7" t="s">
        <v>724</v>
      </c>
      <c r="QSC327" s="7" t="s">
        <v>724</v>
      </c>
      <c r="QSD327" s="7" t="s">
        <v>724</v>
      </c>
      <c r="QSE327" s="7" t="s">
        <v>724</v>
      </c>
      <c r="QSF327" s="7" t="s">
        <v>724</v>
      </c>
      <c r="QSG327" s="7" t="s">
        <v>724</v>
      </c>
      <c r="QSH327" s="7" t="s">
        <v>724</v>
      </c>
      <c r="QSI327" s="7" t="s">
        <v>724</v>
      </c>
      <c r="QSJ327" s="7" t="s">
        <v>724</v>
      </c>
      <c r="QSK327" s="7" t="s">
        <v>724</v>
      </c>
      <c r="QSL327" s="7" t="s">
        <v>724</v>
      </c>
      <c r="QSM327" s="7" t="s">
        <v>724</v>
      </c>
      <c r="QSN327" s="7" t="s">
        <v>724</v>
      </c>
      <c r="QSO327" s="7" t="s">
        <v>724</v>
      </c>
      <c r="QSP327" s="7" t="s">
        <v>724</v>
      </c>
      <c r="QSQ327" s="7" t="s">
        <v>724</v>
      </c>
      <c r="QSR327" s="7" t="s">
        <v>724</v>
      </c>
      <c r="QSS327" s="7" t="s">
        <v>724</v>
      </c>
      <c r="QST327" s="7" t="s">
        <v>724</v>
      </c>
      <c r="QSU327" s="7" t="s">
        <v>724</v>
      </c>
      <c r="QSV327" s="7" t="s">
        <v>724</v>
      </c>
      <c r="QSW327" s="7" t="s">
        <v>724</v>
      </c>
      <c r="QSX327" s="7" t="s">
        <v>724</v>
      </c>
      <c r="QSY327" s="7" t="s">
        <v>724</v>
      </c>
      <c r="QSZ327" s="7" t="s">
        <v>724</v>
      </c>
      <c r="QTA327" s="7" t="s">
        <v>724</v>
      </c>
      <c r="QTB327" s="7" t="s">
        <v>724</v>
      </c>
      <c r="QTC327" s="7" t="s">
        <v>724</v>
      </c>
      <c r="QTD327" s="7" t="s">
        <v>724</v>
      </c>
      <c r="QTE327" s="7" t="s">
        <v>724</v>
      </c>
      <c r="QTF327" s="7" t="s">
        <v>724</v>
      </c>
      <c r="QTG327" s="7" t="s">
        <v>724</v>
      </c>
      <c r="QTH327" s="7" t="s">
        <v>724</v>
      </c>
      <c r="QTI327" s="7" t="s">
        <v>724</v>
      </c>
      <c r="QTJ327" s="7" t="s">
        <v>724</v>
      </c>
      <c r="QTK327" s="7" t="s">
        <v>724</v>
      </c>
      <c r="QTL327" s="7" t="s">
        <v>724</v>
      </c>
      <c r="QTM327" s="7" t="s">
        <v>724</v>
      </c>
      <c r="QTN327" s="7" t="s">
        <v>724</v>
      </c>
      <c r="QTO327" s="7" t="s">
        <v>724</v>
      </c>
      <c r="QTP327" s="7" t="s">
        <v>724</v>
      </c>
      <c r="QTQ327" s="7" t="s">
        <v>724</v>
      </c>
      <c r="QTR327" s="7" t="s">
        <v>724</v>
      </c>
      <c r="QTS327" s="7" t="s">
        <v>724</v>
      </c>
      <c r="QTT327" s="7" t="s">
        <v>724</v>
      </c>
      <c r="QTU327" s="7" t="s">
        <v>724</v>
      </c>
      <c r="QTV327" s="7" t="s">
        <v>724</v>
      </c>
      <c r="QTW327" s="7" t="s">
        <v>724</v>
      </c>
      <c r="QTX327" s="7" t="s">
        <v>724</v>
      </c>
      <c r="QTY327" s="7" t="s">
        <v>724</v>
      </c>
      <c r="QTZ327" s="7" t="s">
        <v>724</v>
      </c>
      <c r="QUA327" s="7" t="s">
        <v>724</v>
      </c>
      <c r="QUB327" s="7" t="s">
        <v>724</v>
      </c>
      <c r="QUC327" s="7" t="s">
        <v>724</v>
      </c>
      <c r="QUD327" s="7" t="s">
        <v>724</v>
      </c>
      <c r="QUE327" s="7" t="s">
        <v>724</v>
      </c>
      <c r="QUF327" s="7" t="s">
        <v>724</v>
      </c>
      <c r="QUG327" s="7" t="s">
        <v>724</v>
      </c>
      <c r="QUH327" s="7" t="s">
        <v>724</v>
      </c>
      <c r="QUI327" s="7" t="s">
        <v>724</v>
      </c>
      <c r="QUJ327" s="7" t="s">
        <v>724</v>
      </c>
      <c r="QUK327" s="7" t="s">
        <v>724</v>
      </c>
      <c r="QUL327" s="7" t="s">
        <v>724</v>
      </c>
      <c r="QUM327" s="7" t="s">
        <v>724</v>
      </c>
      <c r="QUN327" s="7" t="s">
        <v>724</v>
      </c>
      <c r="QUO327" s="7" t="s">
        <v>724</v>
      </c>
      <c r="QUP327" s="7" t="s">
        <v>724</v>
      </c>
      <c r="QUQ327" s="7" t="s">
        <v>724</v>
      </c>
      <c r="QUR327" s="7" t="s">
        <v>724</v>
      </c>
      <c r="QUS327" s="7" t="s">
        <v>724</v>
      </c>
      <c r="QUT327" s="7" t="s">
        <v>724</v>
      </c>
      <c r="QUU327" s="7" t="s">
        <v>724</v>
      </c>
      <c r="QUV327" s="7" t="s">
        <v>724</v>
      </c>
      <c r="QUW327" s="7" t="s">
        <v>724</v>
      </c>
      <c r="QUX327" s="7" t="s">
        <v>724</v>
      </c>
      <c r="QUY327" s="7" t="s">
        <v>724</v>
      </c>
      <c r="QUZ327" s="7" t="s">
        <v>724</v>
      </c>
      <c r="QVA327" s="7" t="s">
        <v>724</v>
      </c>
      <c r="QVB327" s="7" t="s">
        <v>724</v>
      </c>
      <c r="QVC327" s="7" t="s">
        <v>724</v>
      </c>
      <c r="QVD327" s="7" t="s">
        <v>724</v>
      </c>
      <c r="QVE327" s="7" t="s">
        <v>724</v>
      </c>
      <c r="QVF327" s="7" t="s">
        <v>724</v>
      </c>
      <c r="QVG327" s="7" t="s">
        <v>724</v>
      </c>
      <c r="QVH327" s="7" t="s">
        <v>724</v>
      </c>
      <c r="QVI327" s="7" t="s">
        <v>724</v>
      </c>
      <c r="QVJ327" s="7" t="s">
        <v>724</v>
      </c>
      <c r="QVK327" s="7" t="s">
        <v>724</v>
      </c>
      <c r="QVL327" s="7" t="s">
        <v>724</v>
      </c>
      <c r="QVM327" s="7" t="s">
        <v>724</v>
      </c>
      <c r="QVN327" s="7" t="s">
        <v>724</v>
      </c>
      <c r="QVO327" s="7" t="s">
        <v>724</v>
      </c>
      <c r="QVP327" s="7" t="s">
        <v>724</v>
      </c>
      <c r="QVQ327" s="7" t="s">
        <v>724</v>
      </c>
      <c r="QVR327" s="7" t="s">
        <v>724</v>
      </c>
      <c r="QVS327" s="7" t="s">
        <v>724</v>
      </c>
      <c r="QVT327" s="7" t="s">
        <v>724</v>
      </c>
      <c r="QVU327" s="7" t="s">
        <v>724</v>
      </c>
      <c r="QVV327" s="7" t="s">
        <v>724</v>
      </c>
      <c r="QVW327" s="7" t="s">
        <v>724</v>
      </c>
      <c r="QVX327" s="7" t="s">
        <v>724</v>
      </c>
      <c r="QVY327" s="7" t="s">
        <v>724</v>
      </c>
      <c r="QVZ327" s="7" t="s">
        <v>724</v>
      </c>
      <c r="QWA327" s="7" t="s">
        <v>724</v>
      </c>
      <c r="QWB327" s="7" t="s">
        <v>724</v>
      </c>
      <c r="QWC327" s="7" t="s">
        <v>724</v>
      </c>
      <c r="QWD327" s="7" t="s">
        <v>724</v>
      </c>
      <c r="QWE327" s="7" t="s">
        <v>724</v>
      </c>
      <c r="QWF327" s="7" t="s">
        <v>724</v>
      </c>
      <c r="QWG327" s="7" t="s">
        <v>724</v>
      </c>
      <c r="QWH327" s="7" t="s">
        <v>724</v>
      </c>
      <c r="QWI327" s="7" t="s">
        <v>724</v>
      </c>
      <c r="QWJ327" s="7" t="s">
        <v>724</v>
      </c>
      <c r="QWK327" s="7" t="s">
        <v>724</v>
      </c>
      <c r="QWL327" s="7" t="s">
        <v>724</v>
      </c>
      <c r="QWM327" s="7" t="s">
        <v>724</v>
      </c>
      <c r="QWN327" s="7" t="s">
        <v>724</v>
      </c>
      <c r="QWO327" s="7" t="s">
        <v>724</v>
      </c>
      <c r="QWP327" s="7" t="s">
        <v>724</v>
      </c>
      <c r="QWQ327" s="7" t="s">
        <v>724</v>
      </c>
      <c r="QWR327" s="7" t="s">
        <v>724</v>
      </c>
      <c r="QWS327" s="7" t="s">
        <v>724</v>
      </c>
      <c r="QWT327" s="7" t="s">
        <v>724</v>
      </c>
      <c r="QWU327" s="7" t="s">
        <v>724</v>
      </c>
      <c r="QWV327" s="7" t="s">
        <v>724</v>
      </c>
      <c r="QWW327" s="7" t="s">
        <v>724</v>
      </c>
      <c r="QWX327" s="7" t="s">
        <v>724</v>
      </c>
      <c r="QWY327" s="7" t="s">
        <v>724</v>
      </c>
      <c r="QWZ327" s="7" t="s">
        <v>724</v>
      </c>
      <c r="QXA327" s="7" t="s">
        <v>724</v>
      </c>
      <c r="QXB327" s="7" t="s">
        <v>724</v>
      </c>
      <c r="QXC327" s="7" t="s">
        <v>724</v>
      </c>
      <c r="QXD327" s="7" t="s">
        <v>724</v>
      </c>
      <c r="QXE327" s="7" t="s">
        <v>724</v>
      </c>
      <c r="QXF327" s="7" t="s">
        <v>724</v>
      </c>
      <c r="QXG327" s="7" t="s">
        <v>724</v>
      </c>
      <c r="QXH327" s="7" t="s">
        <v>724</v>
      </c>
      <c r="QXI327" s="7" t="s">
        <v>724</v>
      </c>
      <c r="QXJ327" s="7" t="s">
        <v>724</v>
      </c>
      <c r="QXK327" s="7" t="s">
        <v>724</v>
      </c>
      <c r="QXL327" s="7" t="s">
        <v>724</v>
      </c>
      <c r="QXM327" s="7" t="s">
        <v>724</v>
      </c>
      <c r="QXN327" s="7" t="s">
        <v>724</v>
      </c>
      <c r="QXO327" s="7" t="s">
        <v>724</v>
      </c>
      <c r="QXP327" s="7" t="s">
        <v>724</v>
      </c>
      <c r="QXQ327" s="7" t="s">
        <v>724</v>
      </c>
      <c r="QXR327" s="7" t="s">
        <v>724</v>
      </c>
      <c r="QXS327" s="7" t="s">
        <v>724</v>
      </c>
      <c r="QXT327" s="7" t="s">
        <v>724</v>
      </c>
      <c r="QXU327" s="7" t="s">
        <v>724</v>
      </c>
      <c r="QXV327" s="7" t="s">
        <v>724</v>
      </c>
      <c r="QXW327" s="7" t="s">
        <v>724</v>
      </c>
      <c r="QXX327" s="7" t="s">
        <v>724</v>
      </c>
      <c r="QXY327" s="7" t="s">
        <v>724</v>
      </c>
      <c r="QXZ327" s="7" t="s">
        <v>724</v>
      </c>
      <c r="QYA327" s="7" t="s">
        <v>724</v>
      </c>
      <c r="QYB327" s="7" t="s">
        <v>724</v>
      </c>
      <c r="QYC327" s="7" t="s">
        <v>724</v>
      </c>
      <c r="QYD327" s="7" t="s">
        <v>724</v>
      </c>
      <c r="QYE327" s="7" t="s">
        <v>724</v>
      </c>
      <c r="QYF327" s="7" t="s">
        <v>724</v>
      </c>
      <c r="QYG327" s="7" t="s">
        <v>724</v>
      </c>
      <c r="QYH327" s="7" t="s">
        <v>724</v>
      </c>
      <c r="QYI327" s="7" t="s">
        <v>724</v>
      </c>
      <c r="QYJ327" s="7" t="s">
        <v>724</v>
      </c>
      <c r="QYK327" s="7" t="s">
        <v>724</v>
      </c>
      <c r="QYL327" s="7" t="s">
        <v>724</v>
      </c>
      <c r="QYM327" s="7" t="s">
        <v>724</v>
      </c>
      <c r="QYN327" s="7" t="s">
        <v>724</v>
      </c>
      <c r="QYO327" s="7" t="s">
        <v>724</v>
      </c>
      <c r="QYP327" s="7" t="s">
        <v>724</v>
      </c>
      <c r="QYQ327" s="7" t="s">
        <v>724</v>
      </c>
      <c r="QYR327" s="7" t="s">
        <v>724</v>
      </c>
      <c r="QYS327" s="7" t="s">
        <v>724</v>
      </c>
      <c r="QYT327" s="7" t="s">
        <v>724</v>
      </c>
      <c r="QYU327" s="7" t="s">
        <v>724</v>
      </c>
      <c r="QYV327" s="7" t="s">
        <v>724</v>
      </c>
      <c r="QYW327" s="7" t="s">
        <v>724</v>
      </c>
      <c r="QYX327" s="7" t="s">
        <v>724</v>
      </c>
      <c r="QYY327" s="7" t="s">
        <v>724</v>
      </c>
      <c r="QYZ327" s="7" t="s">
        <v>724</v>
      </c>
      <c r="QZA327" s="7" t="s">
        <v>724</v>
      </c>
      <c r="QZB327" s="7" t="s">
        <v>724</v>
      </c>
      <c r="QZC327" s="7" t="s">
        <v>724</v>
      </c>
      <c r="QZD327" s="7" t="s">
        <v>724</v>
      </c>
      <c r="QZE327" s="7" t="s">
        <v>724</v>
      </c>
      <c r="QZF327" s="7" t="s">
        <v>724</v>
      </c>
      <c r="QZG327" s="7" t="s">
        <v>724</v>
      </c>
      <c r="QZH327" s="7" t="s">
        <v>724</v>
      </c>
      <c r="QZI327" s="7" t="s">
        <v>724</v>
      </c>
      <c r="QZJ327" s="7" t="s">
        <v>724</v>
      </c>
      <c r="QZK327" s="7" t="s">
        <v>724</v>
      </c>
      <c r="QZL327" s="7" t="s">
        <v>724</v>
      </c>
      <c r="QZM327" s="7" t="s">
        <v>724</v>
      </c>
      <c r="QZN327" s="7" t="s">
        <v>724</v>
      </c>
      <c r="QZO327" s="7" t="s">
        <v>724</v>
      </c>
      <c r="QZP327" s="7" t="s">
        <v>724</v>
      </c>
      <c r="QZQ327" s="7" t="s">
        <v>724</v>
      </c>
      <c r="QZR327" s="7" t="s">
        <v>724</v>
      </c>
      <c r="QZS327" s="7" t="s">
        <v>724</v>
      </c>
      <c r="QZT327" s="7" t="s">
        <v>724</v>
      </c>
      <c r="QZU327" s="7" t="s">
        <v>724</v>
      </c>
      <c r="QZV327" s="7" t="s">
        <v>724</v>
      </c>
      <c r="QZW327" s="7" t="s">
        <v>724</v>
      </c>
      <c r="QZX327" s="7" t="s">
        <v>724</v>
      </c>
      <c r="QZY327" s="7" t="s">
        <v>724</v>
      </c>
      <c r="QZZ327" s="7" t="s">
        <v>724</v>
      </c>
      <c r="RAA327" s="7" t="s">
        <v>724</v>
      </c>
      <c r="RAB327" s="7" t="s">
        <v>724</v>
      </c>
      <c r="RAC327" s="7" t="s">
        <v>724</v>
      </c>
      <c r="RAD327" s="7" t="s">
        <v>724</v>
      </c>
      <c r="RAE327" s="7" t="s">
        <v>724</v>
      </c>
      <c r="RAF327" s="7" t="s">
        <v>724</v>
      </c>
      <c r="RAG327" s="7" t="s">
        <v>724</v>
      </c>
      <c r="RAH327" s="7" t="s">
        <v>724</v>
      </c>
      <c r="RAI327" s="7" t="s">
        <v>724</v>
      </c>
      <c r="RAJ327" s="7" t="s">
        <v>724</v>
      </c>
      <c r="RAK327" s="7" t="s">
        <v>724</v>
      </c>
      <c r="RAL327" s="7" t="s">
        <v>724</v>
      </c>
      <c r="RAM327" s="7" t="s">
        <v>724</v>
      </c>
      <c r="RAN327" s="7" t="s">
        <v>724</v>
      </c>
      <c r="RAO327" s="7" t="s">
        <v>724</v>
      </c>
      <c r="RAP327" s="7" t="s">
        <v>724</v>
      </c>
      <c r="RAQ327" s="7" t="s">
        <v>724</v>
      </c>
      <c r="RAR327" s="7" t="s">
        <v>724</v>
      </c>
      <c r="RAS327" s="7" t="s">
        <v>724</v>
      </c>
      <c r="RAT327" s="7" t="s">
        <v>724</v>
      </c>
      <c r="RAU327" s="7" t="s">
        <v>724</v>
      </c>
      <c r="RAV327" s="7" t="s">
        <v>724</v>
      </c>
      <c r="RAW327" s="7" t="s">
        <v>724</v>
      </c>
      <c r="RAX327" s="7" t="s">
        <v>724</v>
      </c>
      <c r="RAY327" s="7" t="s">
        <v>724</v>
      </c>
      <c r="RAZ327" s="7" t="s">
        <v>724</v>
      </c>
      <c r="RBA327" s="7" t="s">
        <v>724</v>
      </c>
      <c r="RBB327" s="7" t="s">
        <v>724</v>
      </c>
      <c r="RBC327" s="7" t="s">
        <v>724</v>
      </c>
      <c r="RBD327" s="7" t="s">
        <v>724</v>
      </c>
      <c r="RBE327" s="7" t="s">
        <v>724</v>
      </c>
      <c r="RBF327" s="7" t="s">
        <v>724</v>
      </c>
      <c r="RBG327" s="7" t="s">
        <v>724</v>
      </c>
      <c r="RBH327" s="7" t="s">
        <v>724</v>
      </c>
      <c r="RBI327" s="7" t="s">
        <v>724</v>
      </c>
      <c r="RBJ327" s="7" t="s">
        <v>724</v>
      </c>
      <c r="RBK327" s="7" t="s">
        <v>724</v>
      </c>
      <c r="RBL327" s="7" t="s">
        <v>724</v>
      </c>
      <c r="RBM327" s="7" t="s">
        <v>724</v>
      </c>
      <c r="RBN327" s="7" t="s">
        <v>724</v>
      </c>
      <c r="RBO327" s="7" t="s">
        <v>724</v>
      </c>
      <c r="RBP327" s="7" t="s">
        <v>724</v>
      </c>
      <c r="RBQ327" s="7" t="s">
        <v>724</v>
      </c>
      <c r="RBR327" s="7" t="s">
        <v>724</v>
      </c>
      <c r="RBS327" s="7" t="s">
        <v>724</v>
      </c>
      <c r="RBT327" s="7" t="s">
        <v>724</v>
      </c>
      <c r="RBU327" s="7" t="s">
        <v>724</v>
      </c>
      <c r="RBV327" s="7" t="s">
        <v>724</v>
      </c>
      <c r="RBW327" s="7" t="s">
        <v>724</v>
      </c>
      <c r="RBX327" s="7" t="s">
        <v>724</v>
      </c>
      <c r="RBY327" s="7" t="s">
        <v>724</v>
      </c>
      <c r="RBZ327" s="7" t="s">
        <v>724</v>
      </c>
      <c r="RCA327" s="7" t="s">
        <v>724</v>
      </c>
      <c r="RCB327" s="7" t="s">
        <v>724</v>
      </c>
      <c r="RCC327" s="7" t="s">
        <v>724</v>
      </c>
      <c r="RCD327" s="7" t="s">
        <v>724</v>
      </c>
      <c r="RCE327" s="7" t="s">
        <v>724</v>
      </c>
      <c r="RCF327" s="7" t="s">
        <v>724</v>
      </c>
      <c r="RCG327" s="7" t="s">
        <v>724</v>
      </c>
      <c r="RCH327" s="7" t="s">
        <v>724</v>
      </c>
      <c r="RCI327" s="7" t="s">
        <v>724</v>
      </c>
      <c r="RCJ327" s="7" t="s">
        <v>724</v>
      </c>
      <c r="RCK327" s="7" t="s">
        <v>724</v>
      </c>
      <c r="RCL327" s="7" t="s">
        <v>724</v>
      </c>
      <c r="RCM327" s="7" t="s">
        <v>724</v>
      </c>
      <c r="RCN327" s="7" t="s">
        <v>724</v>
      </c>
      <c r="RCO327" s="7" t="s">
        <v>724</v>
      </c>
      <c r="RCP327" s="7" t="s">
        <v>724</v>
      </c>
      <c r="RCQ327" s="7" t="s">
        <v>724</v>
      </c>
      <c r="RCR327" s="7" t="s">
        <v>724</v>
      </c>
      <c r="RCS327" s="7" t="s">
        <v>724</v>
      </c>
      <c r="RCT327" s="7" t="s">
        <v>724</v>
      </c>
      <c r="RCU327" s="7" t="s">
        <v>724</v>
      </c>
      <c r="RCV327" s="7" t="s">
        <v>724</v>
      </c>
      <c r="RCW327" s="7" t="s">
        <v>724</v>
      </c>
      <c r="RCX327" s="7" t="s">
        <v>724</v>
      </c>
      <c r="RCY327" s="7" t="s">
        <v>724</v>
      </c>
      <c r="RCZ327" s="7" t="s">
        <v>724</v>
      </c>
      <c r="RDA327" s="7" t="s">
        <v>724</v>
      </c>
      <c r="RDB327" s="7" t="s">
        <v>724</v>
      </c>
      <c r="RDC327" s="7" t="s">
        <v>724</v>
      </c>
      <c r="RDD327" s="7" t="s">
        <v>724</v>
      </c>
      <c r="RDE327" s="7" t="s">
        <v>724</v>
      </c>
      <c r="RDF327" s="7" t="s">
        <v>724</v>
      </c>
      <c r="RDG327" s="7" t="s">
        <v>724</v>
      </c>
      <c r="RDH327" s="7" t="s">
        <v>724</v>
      </c>
      <c r="RDI327" s="7" t="s">
        <v>724</v>
      </c>
      <c r="RDJ327" s="7" t="s">
        <v>724</v>
      </c>
      <c r="RDK327" s="7" t="s">
        <v>724</v>
      </c>
      <c r="RDL327" s="7" t="s">
        <v>724</v>
      </c>
      <c r="RDM327" s="7" t="s">
        <v>724</v>
      </c>
      <c r="RDN327" s="7" t="s">
        <v>724</v>
      </c>
      <c r="RDO327" s="7" t="s">
        <v>724</v>
      </c>
      <c r="RDP327" s="7" t="s">
        <v>724</v>
      </c>
      <c r="RDQ327" s="7" t="s">
        <v>724</v>
      </c>
      <c r="RDR327" s="7" t="s">
        <v>724</v>
      </c>
      <c r="RDS327" s="7" t="s">
        <v>724</v>
      </c>
      <c r="RDT327" s="7" t="s">
        <v>724</v>
      </c>
      <c r="RDU327" s="7" t="s">
        <v>724</v>
      </c>
      <c r="RDV327" s="7" t="s">
        <v>724</v>
      </c>
      <c r="RDW327" s="7" t="s">
        <v>724</v>
      </c>
      <c r="RDX327" s="7" t="s">
        <v>724</v>
      </c>
      <c r="RDY327" s="7" t="s">
        <v>724</v>
      </c>
      <c r="RDZ327" s="7" t="s">
        <v>724</v>
      </c>
      <c r="REA327" s="7" t="s">
        <v>724</v>
      </c>
      <c r="REB327" s="7" t="s">
        <v>724</v>
      </c>
      <c r="REC327" s="7" t="s">
        <v>724</v>
      </c>
      <c r="RED327" s="7" t="s">
        <v>724</v>
      </c>
      <c r="REE327" s="7" t="s">
        <v>724</v>
      </c>
      <c r="REF327" s="7" t="s">
        <v>724</v>
      </c>
      <c r="REG327" s="7" t="s">
        <v>724</v>
      </c>
      <c r="REH327" s="7" t="s">
        <v>724</v>
      </c>
      <c r="REI327" s="7" t="s">
        <v>724</v>
      </c>
      <c r="REJ327" s="7" t="s">
        <v>724</v>
      </c>
      <c r="REK327" s="7" t="s">
        <v>724</v>
      </c>
      <c r="REL327" s="7" t="s">
        <v>724</v>
      </c>
      <c r="REM327" s="7" t="s">
        <v>724</v>
      </c>
      <c r="REN327" s="7" t="s">
        <v>724</v>
      </c>
      <c r="REO327" s="7" t="s">
        <v>724</v>
      </c>
      <c r="REP327" s="7" t="s">
        <v>724</v>
      </c>
      <c r="REQ327" s="7" t="s">
        <v>724</v>
      </c>
      <c r="RER327" s="7" t="s">
        <v>724</v>
      </c>
      <c r="RES327" s="7" t="s">
        <v>724</v>
      </c>
      <c r="RET327" s="7" t="s">
        <v>724</v>
      </c>
      <c r="REU327" s="7" t="s">
        <v>724</v>
      </c>
      <c r="REV327" s="7" t="s">
        <v>724</v>
      </c>
      <c r="REW327" s="7" t="s">
        <v>724</v>
      </c>
      <c r="REX327" s="7" t="s">
        <v>724</v>
      </c>
      <c r="REY327" s="7" t="s">
        <v>724</v>
      </c>
      <c r="REZ327" s="7" t="s">
        <v>724</v>
      </c>
      <c r="RFA327" s="7" t="s">
        <v>724</v>
      </c>
      <c r="RFB327" s="7" t="s">
        <v>724</v>
      </c>
      <c r="RFC327" s="7" t="s">
        <v>724</v>
      </c>
      <c r="RFD327" s="7" t="s">
        <v>724</v>
      </c>
      <c r="RFE327" s="7" t="s">
        <v>724</v>
      </c>
      <c r="RFF327" s="7" t="s">
        <v>724</v>
      </c>
      <c r="RFG327" s="7" t="s">
        <v>724</v>
      </c>
      <c r="RFH327" s="7" t="s">
        <v>724</v>
      </c>
      <c r="RFI327" s="7" t="s">
        <v>724</v>
      </c>
      <c r="RFJ327" s="7" t="s">
        <v>724</v>
      </c>
      <c r="RFK327" s="7" t="s">
        <v>724</v>
      </c>
      <c r="RFL327" s="7" t="s">
        <v>724</v>
      </c>
      <c r="RFM327" s="7" t="s">
        <v>724</v>
      </c>
      <c r="RFN327" s="7" t="s">
        <v>724</v>
      </c>
      <c r="RFO327" s="7" t="s">
        <v>724</v>
      </c>
      <c r="RFP327" s="7" t="s">
        <v>724</v>
      </c>
      <c r="RFQ327" s="7" t="s">
        <v>724</v>
      </c>
      <c r="RFR327" s="7" t="s">
        <v>724</v>
      </c>
      <c r="RFS327" s="7" t="s">
        <v>724</v>
      </c>
      <c r="RFT327" s="7" t="s">
        <v>724</v>
      </c>
      <c r="RFU327" s="7" t="s">
        <v>724</v>
      </c>
      <c r="RFV327" s="7" t="s">
        <v>724</v>
      </c>
      <c r="RFW327" s="7" t="s">
        <v>724</v>
      </c>
      <c r="RFX327" s="7" t="s">
        <v>724</v>
      </c>
      <c r="RFY327" s="7" t="s">
        <v>724</v>
      </c>
      <c r="RFZ327" s="7" t="s">
        <v>724</v>
      </c>
      <c r="RGA327" s="7" t="s">
        <v>724</v>
      </c>
      <c r="RGB327" s="7" t="s">
        <v>724</v>
      </c>
      <c r="RGC327" s="7" t="s">
        <v>724</v>
      </c>
      <c r="RGD327" s="7" t="s">
        <v>724</v>
      </c>
      <c r="RGE327" s="7" t="s">
        <v>724</v>
      </c>
      <c r="RGF327" s="7" t="s">
        <v>724</v>
      </c>
      <c r="RGG327" s="7" t="s">
        <v>724</v>
      </c>
      <c r="RGH327" s="7" t="s">
        <v>724</v>
      </c>
      <c r="RGI327" s="7" t="s">
        <v>724</v>
      </c>
      <c r="RGJ327" s="7" t="s">
        <v>724</v>
      </c>
      <c r="RGK327" s="7" t="s">
        <v>724</v>
      </c>
      <c r="RGL327" s="7" t="s">
        <v>724</v>
      </c>
      <c r="RGM327" s="7" t="s">
        <v>724</v>
      </c>
      <c r="RGN327" s="7" t="s">
        <v>724</v>
      </c>
      <c r="RGO327" s="7" t="s">
        <v>724</v>
      </c>
      <c r="RGP327" s="7" t="s">
        <v>724</v>
      </c>
      <c r="RGQ327" s="7" t="s">
        <v>724</v>
      </c>
      <c r="RGR327" s="7" t="s">
        <v>724</v>
      </c>
      <c r="RGS327" s="7" t="s">
        <v>724</v>
      </c>
      <c r="RGT327" s="7" t="s">
        <v>724</v>
      </c>
      <c r="RGU327" s="7" t="s">
        <v>724</v>
      </c>
      <c r="RGV327" s="7" t="s">
        <v>724</v>
      </c>
      <c r="RGW327" s="7" t="s">
        <v>724</v>
      </c>
      <c r="RGX327" s="7" t="s">
        <v>724</v>
      </c>
      <c r="RGY327" s="7" t="s">
        <v>724</v>
      </c>
      <c r="RGZ327" s="7" t="s">
        <v>724</v>
      </c>
      <c r="RHA327" s="7" t="s">
        <v>724</v>
      </c>
      <c r="RHB327" s="7" t="s">
        <v>724</v>
      </c>
      <c r="RHC327" s="7" t="s">
        <v>724</v>
      </c>
      <c r="RHD327" s="7" t="s">
        <v>724</v>
      </c>
      <c r="RHE327" s="7" t="s">
        <v>724</v>
      </c>
      <c r="RHF327" s="7" t="s">
        <v>724</v>
      </c>
      <c r="RHG327" s="7" t="s">
        <v>724</v>
      </c>
      <c r="RHH327" s="7" t="s">
        <v>724</v>
      </c>
      <c r="RHI327" s="7" t="s">
        <v>724</v>
      </c>
      <c r="RHJ327" s="7" t="s">
        <v>724</v>
      </c>
      <c r="RHK327" s="7" t="s">
        <v>724</v>
      </c>
      <c r="RHL327" s="7" t="s">
        <v>724</v>
      </c>
      <c r="RHM327" s="7" t="s">
        <v>724</v>
      </c>
      <c r="RHN327" s="7" t="s">
        <v>724</v>
      </c>
      <c r="RHO327" s="7" t="s">
        <v>724</v>
      </c>
      <c r="RHP327" s="7" t="s">
        <v>724</v>
      </c>
      <c r="RHQ327" s="7" t="s">
        <v>724</v>
      </c>
      <c r="RHR327" s="7" t="s">
        <v>724</v>
      </c>
      <c r="RHS327" s="7" t="s">
        <v>724</v>
      </c>
      <c r="RHT327" s="7" t="s">
        <v>724</v>
      </c>
      <c r="RHU327" s="7" t="s">
        <v>724</v>
      </c>
      <c r="RHV327" s="7" t="s">
        <v>724</v>
      </c>
      <c r="RHW327" s="7" t="s">
        <v>724</v>
      </c>
      <c r="RHX327" s="7" t="s">
        <v>724</v>
      </c>
      <c r="RHY327" s="7" t="s">
        <v>724</v>
      </c>
      <c r="RHZ327" s="7" t="s">
        <v>724</v>
      </c>
      <c r="RIA327" s="7" t="s">
        <v>724</v>
      </c>
      <c r="RIB327" s="7" t="s">
        <v>724</v>
      </c>
      <c r="RIC327" s="7" t="s">
        <v>724</v>
      </c>
      <c r="RID327" s="7" t="s">
        <v>724</v>
      </c>
      <c r="RIE327" s="7" t="s">
        <v>724</v>
      </c>
      <c r="RIF327" s="7" t="s">
        <v>724</v>
      </c>
      <c r="RIG327" s="7" t="s">
        <v>724</v>
      </c>
      <c r="RIH327" s="7" t="s">
        <v>724</v>
      </c>
      <c r="RII327" s="7" t="s">
        <v>724</v>
      </c>
      <c r="RIJ327" s="7" t="s">
        <v>724</v>
      </c>
      <c r="RIK327" s="7" t="s">
        <v>724</v>
      </c>
      <c r="RIL327" s="7" t="s">
        <v>724</v>
      </c>
      <c r="RIM327" s="7" t="s">
        <v>724</v>
      </c>
      <c r="RIN327" s="7" t="s">
        <v>724</v>
      </c>
      <c r="RIO327" s="7" t="s">
        <v>724</v>
      </c>
      <c r="RIP327" s="7" t="s">
        <v>724</v>
      </c>
      <c r="RIQ327" s="7" t="s">
        <v>724</v>
      </c>
      <c r="RIR327" s="7" t="s">
        <v>724</v>
      </c>
      <c r="RIS327" s="7" t="s">
        <v>724</v>
      </c>
      <c r="RIT327" s="7" t="s">
        <v>724</v>
      </c>
      <c r="RIU327" s="7" t="s">
        <v>724</v>
      </c>
      <c r="RIV327" s="7" t="s">
        <v>724</v>
      </c>
      <c r="RIW327" s="7" t="s">
        <v>724</v>
      </c>
      <c r="RIX327" s="7" t="s">
        <v>724</v>
      </c>
      <c r="RIY327" s="7" t="s">
        <v>724</v>
      </c>
      <c r="RIZ327" s="7" t="s">
        <v>724</v>
      </c>
      <c r="RJA327" s="7" t="s">
        <v>724</v>
      </c>
      <c r="RJB327" s="7" t="s">
        <v>724</v>
      </c>
      <c r="RJC327" s="7" t="s">
        <v>724</v>
      </c>
      <c r="RJD327" s="7" t="s">
        <v>724</v>
      </c>
      <c r="RJE327" s="7" t="s">
        <v>724</v>
      </c>
      <c r="RJF327" s="7" t="s">
        <v>724</v>
      </c>
      <c r="RJG327" s="7" t="s">
        <v>724</v>
      </c>
      <c r="RJH327" s="7" t="s">
        <v>724</v>
      </c>
      <c r="RJI327" s="7" t="s">
        <v>724</v>
      </c>
      <c r="RJJ327" s="7" t="s">
        <v>724</v>
      </c>
      <c r="RJK327" s="7" t="s">
        <v>724</v>
      </c>
      <c r="RJL327" s="7" t="s">
        <v>724</v>
      </c>
      <c r="RJM327" s="7" t="s">
        <v>724</v>
      </c>
      <c r="RJN327" s="7" t="s">
        <v>724</v>
      </c>
      <c r="RJO327" s="7" t="s">
        <v>724</v>
      </c>
      <c r="RJP327" s="7" t="s">
        <v>724</v>
      </c>
      <c r="RJQ327" s="7" t="s">
        <v>724</v>
      </c>
      <c r="RJR327" s="7" t="s">
        <v>724</v>
      </c>
      <c r="RJS327" s="7" t="s">
        <v>724</v>
      </c>
      <c r="RJT327" s="7" t="s">
        <v>724</v>
      </c>
      <c r="RJU327" s="7" t="s">
        <v>724</v>
      </c>
      <c r="RJV327" s="7" t="s">
        <v>724</v>
      </c>
      <c r="RJW327" s="7" t="s">
        <v>724</v>
      </c>
      <c r="RJX327" s="7" t="s">
        <v>724</v>
      </c>
      <c r="RJY327" s="7" t="s">
        <v>724</v>
      </c>
      <c r="RJZ327" s="7" t="s">
        <v>724</v>
      </c>
      <c r="RKA327" s="7" t="s">
        <v>724</v>
      </c>
      <c r="RKB327" s="7" t="s">
        <v>724</v>
      </c>
      <c r="RKC327" s="7" t="s">
        <v>724</v>
      </c>
      <c r="RKD327" s="7" t="s">
        <v>724</v>
      </c>
      <c r="RKE327" s="7" t="s">
        <v>724</v>
      </c>
      <c r="RKF327" s="7" t="s">
        <v>724</v>
      </c>
      <c r="RKG327" s="7" t="s">
        <v>724</v>
      </c>
      <c r="RKH327" s="7" t="s">
        <v>724</v>
      </c>
      <c r="RKI327" s="7" t="s">
        <v>724</v>
      </c>
      <c r="RKJ327" s="7" t="s">
        <v>724</v>
      </c>
      <c r="RKK327" s="7" t="s">
        <v>724</v>
      </c>
      <c r="RKL327" s="7" t="s">
        <v>724</v>
      </c>
      <c r="RKM327" s="7" t="s">
        <v>724</v>
      </c>
      <c r="RKN327" s="7" t="s">
        <v>724</v>
      </c>
      <c r="RKO327" s="7" t="s">
        <v>724</v>
      </c>
      <c r="RKP327" s="7" t="s">
        <v>724</v>
      </c>
      <c r="RKQ327" s="7" t="s">
        <v>724</v>
      </c>
      <c r="RKR327" s="7" t="s">
        <v>724</v>
      </c>
      <c r="RKS327" s="7" t="s">
        <v>724</v>
      </c>
      <c r="RKT327" s="7" t="s">
        <v>724</v>
      </c>
      <c r="RKU327" s="7" t="s">
        <v>724</v>
      </c>
      <c r="RKV327" s="7" t="s">
        <v>724</v>
      </c>
      <c r="RKW327" s="7" t="s">
        <v>724</v>
      </c>
      <c r="RKX327" s="7" t="s">
        <v>724</v>
      </c>
      <c r="RKY327" s="7" t="s">
        <v>724</v>
      </c>
      <c r="RKZ327" s="7" t="s">
        <v>724</v>
      </c>
      <c r="RLA327" s="7" t="s">
        <v>724</v>
      </c>
      <c r="RLB327" s="7" t="s">
        <v>724</v>
      </c>
      <c r="RLC327" s="7" t="s">
        <v>724</v>
      </c>
      <c r="RLD327" s="7" t="s">
        <v>724</v>
      </c>
      <c r="RLE327" s="7" t="s">
        <v>724</v>
      </c>
      <c r="RLF327" s="7" t="s">
        <v>724</v>
      </c>
      <c r="RLG327" s="7" t="s">
        <v>724</v>
      </c>
      <c r="RLH327" s="7" t="s">
        <v>724</v>
      </c>
      <c r="RLI327" s="7" t="s">
        <v>724</v>
      </c>
      <c r="RLJ327" s="7" t="s">
        <v>724</v>
      </c>
      <c r="RLK327" s="7" t="s">
        <v>724</v>
      </c>
      <c r="RLL327" s="7" t="s">
        <v>724</v>
      </c>
      <c r="RLM327" s="7" t="s">
        <v>724</v>
      </c>
      <c r="RLN327" s="7" t="s">
        <v>724</v>
      </c>
      <c r="RLO327" s="7" t="s">
        <v>724</v>
      </c>
      <c r="RLP327" s="7" t="s">
        <v>724</v>
      </c>
      <c r="RLQ327" s="7" t="s">
        <v>724</v>
      </c>
      <c r="RLR327" s="7" t="s">
        <v>724</v>
      </c>
      <c r="RLS327" s="7" t="s">
        <v>724</v>
      </c>
      <c r="RLT327" s="7" t="s">
        <v>724</v>
      </c>
      <c r="RLU327" s="7" t="s">
        <v>724</v>
      </c>
      <c r="RLV327" s="7" t="s">
        <v>724</v>
      </c>
      <c r="RLW327" s="7" t="s">
        <v>724</v>
      </c>
      <c r="RLX327" s="7" t="s">
        <v>724</v>
      </c>
      <c r="RLY327" s="7" t="s">
        <v>724</v>
      </c>
      <c r="RLZ327" s="7" t="s">
        <v>724</v>
      </c>
      <c r="RMA327" s="7" t="s">
        <v>724</v>
      </c>
      <c r="RMB327" s="7" t="s">
        <v>724</v>
      </c>
      <c r="RMC327" s="7" t="s">
        <v>724</v>
      </c>
      <c r="RMD327" s="7" t="s">
        <v>724</v>
      </c>
      <c r="RME327" s="7" t="s">
        <v>724</v>
      </c>
      <c r="RMF327" s="7" t="s">
        <v>724</v>
      </c>
      <c r="RMG327" s="7" t="s">
        <v>724</v>
      </c>
      <c r="RMH327" s="7" t="s">
        <v>724</v>
      </c>
      <c r="RMI327" s="7" t="s">
        <v>724</v>
      </c>
      <c r="RMJ327" s="7" t="s">
        <v>724</v>
      </c>
      <c r="RMK327" s="7" t="s">
        <v>724</v>
      </c>
      <c r="RML327" s="7" t="s">
        <v>724</v>
      </c>
      <c r="RMM327" s="7" t="s">
        <v>724</v>
      </c>
      <c r="RMN327" s="7" t="s">
        <v>724</v>
      </c>
      <c r="RMO327" s="7" t="s">
        <v>724</v>
      </c>
      <c r="RMP327" s="7" t="s">
        <v>724</v>
      </c>
      <c r="RMQ327" s="7" t="s">
        <v>724</v>
      </c>
      <c r="RMR327" s="7" t="s">
        <v>724</v>
      </c>
      <c r="RMS327" s="7" t="s">
        <v>724</v>
      </c>
      <c r="RMT327" s="7" t="s">
        <v>724</v>
      </c>
      <c r="RMU327" s="7" t="s">
        <v>724</v>
      </c>
      <c r="RMV327" s="7" t="s">
        <v>724</v>
      </c>
      <c r="RMW327" s="7" t="s">
        <v>724</v>
      </c>
      <c r="RMX327" s="7" t="s">
        <v>724</v>
      </c>
      <c r="RMY327" s="7" t="s">
        <v>724</v>
      </c>
      <c r="RMZ327" s="7" t="s">
        <v>724</v>
      </c>
      <c r="RNA327" s="7" t="s">
        <v>724</v>
      </c>
      <c r="RNB327" s="7" t="s">
        <v>724</v>
      </c>
      <c r="RNC327" s="7" t="s">
        <v>724</v>
      </c>
      <c r="RND327" s="7" t="s">
        <v>724</v>
      </c>
      <c r="RNE327" s="7" t="s">
        <v>724</v>
      </c>
      <c r="RNF327" s="7" t="s">
        <v>724</v>
      </c>
      <c r="RNG327" s="7" t="s">
        <v>724</v>
      </c>
      <c r="RNH327" s="7" t="s">
        <v>724</v>
      </c>
      <c r="RNI327" s="7" t="s">
        <v>724</v>
      </c>
      <c r="RNJ327" s="7" t="s">
        <v>724</v>
      </c>
      <c r="RNK327" s="7" t="s">
        <v>724</v>
      </c>
      <c r="RNL327" s="7" t="s">
        <v>724</v>
      </c>
      <c r="RNM327" s="7" t="s">
        <v>724</v>
      </c>
      <c r="RNN327" s="7" t="s">
        <v>724</v>
      </c>
      <c r="RNO327" s="7" t="s">
        <v>724</v>
      </c>
      <c r="RNP327" s="7" t="s">
        <v>724</v>
      </c>
      <c r="RNQ327" s="7" t="s">
        <v>724</v>
      </c>
      <c r="RNR327" s="7" t="s">
        <v>724</v>
      </c>
      <c r="RNS327" s="7" t="s">
        <v>724</v>
      </c>
      <c r="RNT327" s="7" t="s">
        <v>724</v>
      </c>
      <c r="RNU327" s="7" t="s">
        <v>724</v>
      </c>
      <c r="RNV327" s="7" t="s">
        <v>724</v>
      </c>
      <c r="RNW327" s="7" t="s">
        <v>724</v>
      </c>
      <c r="RNX327" s="7" t="s">
        <v>724</v>
      </c>
      <c r="RNY327" s="7" t="s">
        <v>724</v>
      </c>
      <c r="RNZ327" s="7" t="s">
        <v>724</v>
      </c>
      <c r="ROA327" s="7" t="s">
        <v>724</v>
      </c>
      <c r="ROB327" s="7" t="s">
        <v>724</v>
      </c>
      <c r="ROC327" s="7" t="s">
        <v>724</v>
      </c>
      <c r="ROD327" s="7" t="s">
        <v>724</v>
      </c>
      <c r="ROE327" s="7" t="s">
        <v>724</v>
      </c>
      <c r="ROF327" s="7" t="s">
        <v>724</v>
      </c>
      <c r="ROG327" s="7" t="s">
        <v>724</v>
      </c>
      <c r="ROH327" s="7" t="s">
        <v>724</v>
      </c>
      <c r="ROI327" s="7" t="s">
        <v>724</v>
      </c>
      <c r="ROJ327" s="7" t="s">
        <v>724</v>
      </c>
      <c r="ROK327" s="7" t="s">
        <v>724</v>
      </c>
      <c r="ROL327" s="7" t="s">
        <v>724</v>
      </c>
      <c r="ROM327" s="7" t="s">
        <v>724</v>
      </c>
      <c r="RON327" s="7" t="s">
        <v>724</v>
      </c>
      <c r="ROO327" s="7" t="s">
        <v>724</v>
      </c>
      <c r="ROP327" s="7" t="s">
        <v>724</v>
      </c>
      <c r="ROQ327" s="7" t="s">
        <v>724</v>
      </c>
      <c r="ROR327" s="7" t="s">
        <v>724</v>
      </c>
      <c r="ROS327" s="7" t="s">
        <v>724</v>
      </c>
      <c r="ROT327" s="7" t="s">
        <v>724</v>
      </c>
      <c r="ROU327" s="7" t="s">
        <v>724</v>
      </c>
      <c r="ROV327" s="7" t="s">
        <v>724</v>
      </c>
      <c r="ROW327" s="7" t="s">
        <v>724</v>
      </c>
      <c r="ROX327" s="7" t="s">
        <v>724</v>
      </c>
      <c r="ROY327" s="7" t="s">
        <v>724</v>
      </c>
      <c r="ROZ327" s="7" t="s">
        <v>724</v>
      </c>
      <c r="RPA327" s="7" t="s">
        <v>724</v>
      </c>
      <c r="RPB327" s="7" t="s">
        <v>724</v>
      </c>
      <c r="RPC327" s="7" t="s">
        <v>724</v>
      </c>
      <c r="RPD327" s="7" t="s">
        <v>724</v>
      </c>
      <c r="RPE327" s="7" t="s">
        <v>724</v>
      </c>
      <c r="RPF327" s="7" t="s">
        <v>724</v>
      </c>
      <c r="RPG327" s="7" t="s">
        <v>724</v>
      </c>
      <c r="RPH327" s="7" t="s">
        <v>724</v>
      </c>
      <c r="RPI327" s="7" t="s">
        <v>724</v>
      </c>
      <c r="RPJ327" s="7" t="s">
        <v>724</v>
      </c>
      <c r="RPK327" s="7" t="s">
        <v>724</v>
      </c>
      <c r="RPL327" s="7" t="s">
        <v>724</v>
      </c>
      <c r="RPM327" s="7" t="s">
        <v>724</v>
      </c>
      <c r="RPN327" s="7" t="s">
        <v>724</v>
      </c>
      <c r="RPO327" s="7" t="s">
        <v>724</v>
      </c>
      <c r="RPP327" s="7" t="s">
        <v>724</v>
      </c>
      <c r="RPQ327" s="7" t="s">
        <v>724</v>
      </c>
      <c r="RPR327" s="7" t="s">
        <v>724</v>
      </c>
      <c r="RPS327" s="7" t="s">
        <v>724</v>
      </c>
      <c r="RPT327" s="7" t="s">
        <v>724</v>
      </c>
      <c r="RPU327" s="7" t="s">
        <v>724</v>
      </c>
      <c r="RPV327" s="7" t="s">
        <v>724</v>
      </c>
      <c r="RPW327" s="7" t="s">
        <v>724</v>
      </c>
      <c r="RPX327" s="7" t="s">
        <v>724</v>
      </c>
      <c r="RPY327" s="7" t="s">
        <v>724</v>
      </c>
      <c r="RPZ327" s="7" t="s">
        <v>724</v>
      </c>
      <c r="RQA327" s="7" t="s">
        <v>724</v>
      </c>
      <c r="RQB327" s="7" t="s">
        <v>724</v>
      </c>
      <c r="RQC327" s="7" t="s">
        <v>724</v>
      </c>
      <c r="RQD327" s="7" t="s">
        <v>724</v>
      </c>
      <c r="RQE327" s="7" t="s">
        <v>724</v>
      </c>
      <c r="RQF327" s="7" t="s">
        <v>724</v>
      </c>
      <c r="RQG327" s="7" t="s">
        <v>724</v>
      </c>
      <c r="RQH327" s="7" t="s">
        <v>724</v>
      </c>
      <c r="RQI327" s="7" t="s">
        <v>724</v>
      </c>
      <c r="RQJ327" s="7" t="s">
        <v>724</v>
      </c>
      <c r="RQK327" s="7" t="s">
        <v>724</v>
      </c>
      <c r="RQL327" s="7" t="s">
        <v>724</v>
      </c>
      <c r="RQM327" s="7" t="s">
        <v>724</v>
      </c>
      <c r="RQN327" s="7" t="s">
        <v>724</v>
      </c>
      <c r="RQO327" s="7" t="s">
        <v>724</v>
      </c>
      <c r="RQP327" s="7" t="s">
        <v>724</v>
      </c>
      <c r="RQQ327" s="7" t="s">
        <v>724</v>
      </c>
      <c r="RQR327" s="7" t="s">
        <v>724</v>
      </c>
      <c r="RQS327" s="7" t="s">
        <v>724</v>
      </c>
      <c r="RQT327" s="7" t="s">
        <v>724</v>
      </c>
      <c r="RQU327" s="7" t="s">
        <v>724</v>
      </c>
      <c r="RQV327" s="7" t="s">
        <v>724</v>
      </c>
      <c r="RQW327" s="7" t="s">
        <v>724</v>
      </c>
      <c r="RQX327" s="7" t="s">
        <v>724</v>
      </c>
      <c r="RQY327" s="7" t="s">
        <v>724</v>
      </c>
      <c r="RQZ327" s="7" t="s">
        <v>724</v>
      </c>
      <c r="RRA327" s="7" t="s">
        <v>724</v>
      </c>
      <c r="RRB327" s="7" t="s">
        <v>724</v>
      </c>
      <c r="RRC327" s="7" t="s">
        <v>724</v>
      </c>
      <c r="RRD327" s="7" t="s">
        <v>724</v>
      </c>
      <c r="RRE327" s="7" t="s">
        <v>724</v>
      </c>
      <c r="RRF327" s="7" t="s">
        <v>724</v>
      </c>
      <c r="RRG327" s="7" t="s">
        <v>724</v>
      </c>
      <c r="RRH327" s="7" t="s">
        <v>724</v>
      </c>
      <c r="RRI327" s="7" t="s">
        <v>724</v>
      </c>
      <c r="RRJ327" s="7" t="s">
        <v>724</v>
      </c>
      <c r="RRK327" s="7" t="s">
        <v>724</v>
      </c>
      <c r="RRL327" s="7" t="s">
        <v>724</v>
      </c>
      <c r="RRM327" s="7" t="s">
        <v>724</v>
      </c>
      <c r="RRN327" s="7" t="s">
        <v>724</v>
      </c>
      <c r="RRO327" s="7" t="s">
        <v>724</v>
      </c>
      <c r="RRP327" s="7" t="s">
        <v>724</v>
      </c>
      <c r="RRQ327" s="7" t="s">
        <v>724</v>
      </c>
      <c r="RRR327" s="7" t="s">
        <v>724</v>
      </c>
      <c r="RRS327" s="7" t="s">
        <v>724</v>
      </c>
      <c r="RRT327" s="7" t="s">
        <v>724</v>
      </c>
      <c r="RRU327" s="7" t="s">
        <v>724</v>
      </c>
      <c r="RRV327" s="7" t="s">
        <v>724</v>
      </c>
      <c r="RRW327" s="7" t="s">
        <v>724</v>
      </c>
      <c r="RRX327" s="7" t="s">
        <v>724</v>
      </c>
      <c r="RRY327" s="7" t="s">
        <v>724</v>
      </c>
      <c r="RRZ327" s="7" t="s">
        <v>724</v>
      </c>
      <c r="RSA327" s="7" t="s">
        <v>724</v>
      </c>
      <c r="RSB327" s="7" t="s">
        <v>724</v>
      </c>
      <c r="RSC327" s="7" t="s">
        <v>724</v>
      </c>
      <c r="RSD327" s="7" t="s">
        <v>724</v>
      </c>
      <c r="RSE327" s="7" t="s">
        <v>724</v>
      </c>
      <c r="RSF327" s="7" t="s">
        <v>724</v>
      </c>
      <c r="RSG327" s="7" t="s">
        <v>724</v>
      </c>
      <c r="RSH327" s="7" t="s">
        <v>724</v>
      </c>
      <c r="RSI327" s="7" t="s">
        <v>724</v>
      </c>
      <c r="RSJ327" s="7" t="s">
        <v>724</v>
      </c>
      <c r="RSK327" s="7" t="s">
        <v>724</v>
      </c>
      <c r="RSL327" s="7" t="s">
        <v>724</v>
      </c>
      <c r="RSM327" s="7" t="s">
        <v>724</v>
      </c>
      <c r="RSN327" s="7" t="s">
        <v>724</v>
      </c>
      <c r="RSO327" s="7" t="s">
        <v>724</v>
      </c>
      <c r="RSP327" s="7" t="s">
        <v>724</v>
      </c>
      <c r="RSQ327" s="7" t="s">
        <v>724</v>
      </c>
      <c r="RSR327" s="7" t="s">
        <v>724</v>
      </c>
      <c r="RSS327" s="7" t="s">
        <v>724</v>
      </c>
      <c r="RST327" s="7" t="s">
        <v>724</v>
      </c>
      <c r="RSU327" s="7" t="s">
        <v>724</v>
      </c>
      <c r="RSV327" s="7" t="s">
        <v>724</v>
      </c>
      <c r="RSW327" s="7" t="s">
        <v>724</v>
      </c>
      <c r="RSX327" s="7" t="s">
        <v>724</v>
      </c>
      <c r="RSY327" s="7" t="s">
        <v>724</v>
      </c>
      <c r="RSZ327" s="7" t="s">
        <v>724</v>
      </c>
      <c r="RTA327" s="7" t="s">
        <v>724</v>
      </c>
      <c r="RTB327" s="7" t="s">
        <v>724</v>
      </c>
      <c r="RTC327" s="7" t="s">
        <v>724</v>
      </c>
      <c r="RTD327" s="7" t="s">
        <v>724</v>
      </c>
      <c r="RTE327" s="7" t="s">
        <v>724</v>
      </c>
      <c r="RTF327" s="7" t="s">
        <v>724</v>
      </c>
      <c r="RTG327" s="7" t="s">
        <v>724</v>
      </c>
      <c r="RTH327" s="7" t="s">
        <v>724</v>
      </c>
      <c r="RTI327" s="7" t="s">
        <v>724</v>
      </c>
      <c r="RTJ327" s="7" t="s">
        <v>724</v>
      </c>
      <c r="RTK327" s="7" t="s">
        <v>724</v>
      </c>
      <c r="RTL327" s="7" t="s">
        <v>724</v>
      </c>
      <c r="RTM327" s="7" t="s">
        <v>724</v>
      </c>
      <c r="RTN327" s="7" t="s">
        <v>724</v>
      </c>
      <c r="RTO327" s="7" t="s">
        <v>724</v>
      </c>
      <c r="RTP327" s="7" t="s">
        <v>724</v>
      </c>
      <c r="RTQ327" s="7" t="s">
        <v>724</v>
      </c>
      <c r="RTR327" s="7" t="s">
        <v>724</v>
      </c>
      <c r="RTS327" s="7" t="s">
        <v>724</v>
      </c>
      <c r="RTT327" s="7" t="s">
        <v>724</v>
      </c>
      <c r="RTU327" s="7" t="s">
        <v>724</v>
      </c>
      <c r="RTV327" s="7" t="s">
        <v>724</v>
      </c>
      <c r="RTW327" s="7" t="s">
        <v>724</v>
      </c>
      <c r="RTX327" s="7" t="s">
        <v>724</v>
      </c>
      <c r="RTY327" s="7" t="s">
        <v>724</v>
      </c>
      <c r="RTZ327" s="7" t="s">
        <v>724</v>
      </c>
      <c r="RUA327" s="7" t="s">
        <v>724</v>
      </c>
      <c r="RUB327" s="7" t="s">
        <v>724</v>
      </c>
      <c r="RUC327" s="7" t="s">
        <v>724</v>
      </c>
      <c r="RUD327" s="7" t="s">
        <v>724</v>
      </c>
      <c r="RUE327" s="7" t="s">
        <v>724</v>
      </c>
      <c r="RUF327" s="7" t="s">
        <v>724</v>
      </c>
      <c r="RUG327" s="7" t="s">
        <v>724</v>
      </c>
      <c r="RUH327" s="7" t="s">
        <v>724</v>
      </c>
      <c r="RUI327" s="7" t="s">
        <v>724</v>
      </c>
      <c r="RUJ327" s="7" t="s">
        <v>724</v>
      </c>
      <c r="RUK327" s="7" t="s">
        <v>724</v>
      </c>
      <c r="RUL327" s="7" t="s">
        <v>724</v>
      </c>
      <c r="RUM327" s="7" t="s">
        <v>724</v>
      </c>
      <c r="RUN327" s="7" t="s">
        <v>724</v>
      </c>
      <c r="RUO327" s="7" t="s">
        <v>724</v>
      </c>
      <c r="RUP327" s="7" t="s">
        <v>724</v>
      </c>
      <c r="RUQ327" s="7" t="s">
        <v>724</v>
      </c>
      <c r="RUR327" s="7" t="s">
        <v>724</v>
      </c>
      <c r="RUS327" s="7" t="s">
        <v>724</v>
      </c>
      <c r="RUT327" s="7" t="s">
        <v>724</v>
      </c>
      <c r="RUU327" s="7" t="s">
        <v>724</v>
      </c>
      <c r="RUV327" s="7" t="s">
        <v>724</v>
      </c>
      <c r="RUW327" s="7" t="s">
        <v>724</v>
      </c>
      <c r="RUX327" s="7" t="s">
        <v>724</v>
      </c>
      <c r="RUY327" s="7" t="s">
        <v>724</v>
      </c>
      <c r="RUZ327" s="7" t="s">
        <v>724</v>
      </c>
      <c r="RVA327" s="7" t="s">
        <v>724</v>
      </c>
      <c r="RVB327" s="7" t="s">
        <v>724</v>
      </c>
      <c r="RVC327" s="7" t="s">
        <v>724</v>
      </c>
      <c r="RVD327" s="7" t="s">
        <v>724</v>
      </c>
      <c r="RVE327" s="7" t="s">
        <v>724</v>
      </c>
      <c r="RVF327" s="7" t="s">
        <v>724</v>
      </c>
      <c r="RVG327" s="7" t="s">
        <v>724</v>
      </c>
      <c r="RVH327" s="7" t="s">
        <v>724</v>
      </c>
      <c r="RVI327" s="7" t="s">
        <v>724</v>
      </c>
      <c r="RVJ327" s="7" t="s">
        <v>724</v>
      </c>
      <c r="RVK327" s="7" t="s">
        <v>724</v>
      </c>
      <c r="RVL327" s="7" t="s">
        <v>724</v>
      </c>
      <c r="RVM327" s="7" t="s">
        <v>724</v>
      </c>
      <c r="RVN327" s="7" t="s">
        <v>724</v>
      </c>
      <c r="RVO327" s="7" t="s">
        <v>724</v>
      </c>
      <c r="RVP327" s="7" t="s">
        <v>724</v>
      </c>
      <c r="RVQ327" s="7" t="s">
        <v>724</v>
      </c>
      <c r="RVR327" s="7" t="s">
        <v>724</v>
      </c>
      <c r="RVS327" s="7" t="s">
        <v>724</v>
      </c>
      <c r="RVT327" s="7" t="s">
        <v>724</v>
      </c>
      <c r="RVU327" s="7" t="s">
        <v>724</v>
      </c>
      <c r="RVV327" s="7" t="s">
        <v>724</v>
      </c>
      <c r="RVW327" s="7" t="s">
        <v>724</v>
      </c>
      <c r="RVX327" s="7" t="s">
        <v>724</v>
      </c>
      <c r="RVY327" s="7" t="s">
        <v>724</v>
      </c>
      <c r="RVZ327" s="7" t="s">
        <v>724</v>
      </c>
      <c r="RWA327" s="7" t="s">
        <v>724</v>
      </c>
      <c r="RWB327" s="7" t="s">
        <v>724</v>
      </c>
      <c r="RWC327" s="7" t="s">
        <v>724</v>
      </c>
      <c r="RWD327" s="7" t="s">
        <v>724</v>
      </c>
      <c r="RWE327" s="7" t="s">
        <v>724</v>
      </c>
      <c r="RWF327" s="7" t="s">
        <v>724</v>
      </c>
      <c r="RWG327" s="7" t="s">
        <v>724</v>
      </c>
      <c r="RWH327" s="7" t="s">
        <v>724</v>
      </c>
      <c r="RWI327" s="7" t="s">
        <v>724</v>
      </c>
      <c r="RWJ327" s="7" t="s">
        <v>724</v>
      </c>
      <c r="RWK327" s="7" t="s">
        <v>724</v>
      </c>
      <c r="RWL327" s="7" t="s">
        <v>724</v>
      </c>
      <c r="RWM327" s="7" t="s">
        <v>724</v>
      </c>
      <c r="RWN327" s="7" t="s">
        <v>724</v>
      </c>
      <c r="RWO327" s="7" t="s">
        <v>724</v>
      </c>
      <c r="RWP327" s="7" t="s">
        <v>724</v>
      </c>
      <c r="RWQ327" s="7" t="s">
        <v>724</v>
      </c>
      <c r="RWR327" s="7" t="s">
        <v>724</v>
      </c>
      <c r="RWS327" s="7" t="s">
        <v>724</v>
      </c>
      <c r="RWT327" s="7" t="s">
        <v>724</v>
      </c>
      <c r="RWU327" s="7" t="s">
        <v>724</v>
      </c>
      <c r="RWV327" s="7" t="s">
        <v>724</v>
      </c>
      <c r="RWW327" s="7" t="s">
        <v>724</v>
      </c>
      <c r="RWX327" s="7" t="s">
        <v>724</v>
      </c>
      <c r="RWY327" s="7" t="s">
        <v>724</v>
      </c>
      <c r="RWZ327" s="7" t="s">
        <v>724</v>
      </c>
      <c r="RXA327" s="7" t="s">
        <v>724</v>
      </c>
      <c r="RXB327" s="7" t="s">
        <v>724</v>
      </c>
      <c r="RXC327" s="7" t="s">
        <v>724</v>
      </c>
      <c r="RXD327" s="7" t="s">
        <v>724</v>
      </c>
      <c r="RXE327" s="7" t="s">
        <v>724</v>
      </c>
      <c r="RXF327" s="7" t="s">
        <v>724</v>
      </c>
      <c r="RXG327" s="7" t="s">
        <v>724</v>
      </c>
      <c r="RXH327" s="7" t="s">
        <v>724</v>
      </c>
      <c r="RXI327" s="7" t="s">
        <v>724</v>
      </c>
      <c r="RXJ327" s="7" t="s">
        <v>724</v>
      </c>
      <c r="RXK327" s="7" t="s">
        <v>724</v>
      </c>
      <c r="RXL327" s="7" t="s">
        <v>724</v>
      </c>
      <c r="RXM327" s="7" t="s">
        <v>724</v>
      </c>
      <c r="RXN327" s="7" t="s">
        <v>724</v>
      </c>
      <c r="RXO327" s="7" t="s">
        <v>724</v>
      </c>
      <c r="RXP327" s="7" t="s">
        <v>724</v>
      </c>
      <c r="RXQ327" s="7" t="s">
        <v>724</v>
      </c>
      <c r="RXR327" s="7" t="s">
        <v>724</v>
      </c>
      <c r="RXS327" s="7" t="s">
        <v>724</v>
      </c>
      <c r="RXT327" s="7" t="s">
        <v>724</v>
      </c>
      <c r="RXU327" s="7" t="s">
        <v>724</v>
      </c>
      <c r="RXV327" s="7" t="s">
        <v>724</v>
      </c>
      <c r="RXW327" s="7" t="s">
        <v>724</v>
      </c>
      <c r="RXX327" s="7" t="s">
        <v>724</v>
      </c>
      <c r="RXY327" s="7" t="s">
        <v>724</v>
      </c>
      <c r="RXZ327" s="7" t="s">
        <v>724</v>
      </c>
      <c r="RYA327" s="7" t="s">
        <v>724</v>
      </c>
      <c r="RYB327" s="7" t="s">
        <v>724</v>
      </c>
      <c r="RYC327" s="7" t="s">
        <v>724</v>
      </c>
      <c r="RYD327" s="7" t="s">
        <v>724</v>
      </c>
      <c r="RYE327" s="7" t="s">
        <v>724</v>
      </c>
      <c r="RYF327" s="7" t="s">
        <v>724</v>
      </c>
      <c r="RYG327" s="7" t="s">
        <v>724</v>
      </c>
      <c r="RYH327" s="7" t="s">
        <v>724</v>
      </c>
      <c r="RYI327" s="7" t="s">
        <v>724</v>
      </c>
      <c r="RYJ327" s="7" t="s">
        <v>724</v>
      </c>
      <c r="RYK327" s="7" t="s">
        <v>724</v>
      </c>
      <c r="RYL327" s="7" t="s">
        <v>724</v>
      </c>
      <c r="RYM327" s="7" t="s">
        <v>724</v>
      </c>
      <c r="RYN327" s="7" t="s">
        <v>724</v>
      </c>
      <c r="RYO327" s="7" t="s">
        <v>724</v>
      </c>
      <c r="RYP327" s="7" t="s">
        <v>724</v>
      </c>
      <c r="RYQ327" s="7" t="s">
        <v>724</v>
      </c>
      <c r="RYR327" s="7" t="s">
        <v>724</v>
      </c>
      <c r="RYS327" s="7" t="s">
        <v>724</v>
      </c>
      <c r="RYT327" s="7" t="s">
        <v>724</v>
      </c>
      <c r="RYU327" s="7" t="s">
        <v>724</v>
      </c>
      <c r="RYV327" s="7" t="s">
        <v>724</v>
      </c>
      <c r="RYW327" s="7" t="s">
        <v>724</v>
      </c>
      <c r="RYX327" s="7" t="s">
        <v>724</v>
      </c>
      <c r="RYY327" s="7" t="s">
        <v>724</v>
      </c>
      <c r="RYZ327" s="7" t="s">
        <v>724</v>
      </c>
      <c r="RZA327" s="7" t="s">
        <v>724</v>
      </c>
      <c r="RZB327" s="7" t="s">
        <v>724</v>
      </c>
      <c r="RZC327" s="7" t="s">
        <v>724</v>
      </c>
      <c r="RZD327" s="7" t="s">
        <v>724</v>
      </c>
      <c r="RZE327" s="7" t="s">
        <v>724</v>
      </c>
      <c r="RZF327" s="7" t="s">
        <v>724</v>
      </c>
      <c r="RZG327" s="7" t="s">
        <v>724</v>
      </c>
      <c r="RZH327" s="7" t="s">
        <v>724</v>
      </c>
      <c r="RZI327" s="7" t="s">
        <v>724</v>
      </c>
      <c r="RZJ327" s="7" t="s">
        <v>724</v>
      </c>
      <c r="RZK327" s="7" t="s">
        <v>724</v>
      </c>
      <c r="RZL327" s="7" t="s">
        <v>724</v>
      </c>
      <c r="RZM327" s="7" t="s">
        <v>724</v>
      </c>
      <c r="RZN327" s="7" t="s">
        <v>724</v>
      </c>
      <c r="RZO327" s="7" t="s">
        <v>724</v>
      </c>
      <c r="RZP327" s="7" t="s">
        <v>724</v>
      </c>
      <c r="RZQ327" s="7" t="s">
        <v>724</v>
      </c>
      <c r="RZR327" s="7" t="s">
        <v>724</v>
      </c>
      <c r="RZS327" s="7" t="s">
        <v>724</v>
      </c>
      <c r="RZT327" s="7" t="s">
        <v>724</v>
      </c>
      <c r="RZU327" s="7" t="s">
        <v>724</v>
      </c>
      <c r="RZV327" s="7" t="s">
        <v>724</v>
      </c>
      <c r="RZW327" s="7" t="s">
        <v>724</v>
      </c>
      <c r="RZX327" s="7" t="s">
        <v>724</v>
      </c>
      <c r="RZY327" s="7" t="s">
        <v>724</v>
      </c>
      <c r="RZZ327" s="7" t="s">
        <v>724</v>
      </c>
      <c r="SAA327" s="7" t="s">
        <v>724</v>
      </c>
      <c r="SAB327" s="7" t="s">
        <v>724</v>
      </c>
      <c r="SAC327" s="7" t="s">
        <v>724</v>
      </c>
      <c r="SAD327" s="7" t="s">
        <v>724</v>
      </c>
      <c r="SAE327" s="7" t="s">
        <v>724</v>
      </c>
      <c r="SAF327" s="7" t="s">
        <v>724</v>
      </c>
      <c r="SAG327" s="7" t="s">
        <v>724</v>
      </c>
      <c r="SAH327" s="7" t="s">
        <v>724</v>
      </c>
      <c r="SAI327" s="7" t="s">
        <v>724</v>
      </c>
      <c r="SAJ327" s="7" t="s">
        <v>724</v>
      </c>
      <c r="SAK327" s="7" t="s">
        <v>724</v>
      </c>
      <c r="SAL327" s="7" t="s">
        <v>724</v>
      </c>
      <c r="SAM327" s="7" t="s">
        <v>724</v>
      </c>
      <c r="SAN327" s="7" t="s">
        <v>724</v>
      </c>
      <c r="SAO327" s="7" t="s">
        <v>724</v>
      </c>
      <c r="SAP327" s="7" t="s">
        <v>724</v>
      </c>
      <c r="SAQ327" s="7" t="s">
        <v>724</v>
      </c>
      <c r="SAR327" s="7" t="s">
        <v>724</v>
      </c>
      <c r="SAS327" s="7" t="s">
        <v>724</v>
      </c>
      <c r="SAT327" s="7" t="s">
        <v>724</v>
      </c>
      <c r="SAU327" s="7" t="s">
        <v>724</v>
      </c>
      <c r="SAV327" s="7" t="s">
        <v>724</v>
      </c>
      <c r="SAW327" s="7" t="s">
        <v>724</v>
      </c>
      <c r="SAX327" s="7" t="s">
        <v>724</v>
      </c>
      <c r="SAY327" s="7" t="s">
        <v>724</v>
      </c>
      <c r="SAZ327" s="7" t="s">
        <v>724</v>
      </c>
      <c r="SBA327" s="7" t="s">
        <v>724</v>
      </c>
      <c r="SBB327" s="7" t="s">
        <v>724</v>
      </c>
      <c r="SBC327" s="7" t="s">
        <v>724</v>
      </c>
      <c r="SBD327" s="7" t="s">
        <v>724</v>
      </c>
      <c r="SBE327" s="7" t="s">
        <v>724</v>
      </c>
      <c r="SBF327" s="7" t="s">
        <v>724</v>
      </c>
      <c r="SBG327" s="7" t="s">
        <v>724</v>
      </c>
      <c r="SBH327" s="7" t="s">
        <v>724</v>
      </c>
      <c r="SBI327" s="7" t="s">
        <v>724</v>
      </c>
      <c r="SBJ327" s="7" t="s">
        <v>724</v>
      </c>
      <c r="SBK327" s="7" t="s">
        <v>724</v>
      </c>
      <c r="SBL327" s="7" t="s">
        <v>724</v>
      </c>
      <c r="SBM327" s="7" t="s">
        <v>724</v>
      </c>
      <c r="SBN327" s="7" t="s">
        <v>724</v>
      </c>
      <c r="SBO327" s="7" t="s">
        <v>724</v>
      </c>
      <c r="SBP327" s="7" t="s">
        <v>724</v>
      </c>
      <c r="SBQ327" s="7" t="s">
        <v>724</v>
      </c>
      <c r="SBR327" s="7" t="s">
        <v>724</v>
      </c>
      <c r="SBS327" s="7" t="s">
        <v>724</v>
      </c>
      <c r="SBT327" s="7" t="s">
        <v>724</v>
      </c>
      <c r="SBU327" s="7" t="s">
        <v>724</v>
      </c>
      <c r="SBV327" s="7" t="s">
        <v>724</v>
      </c>
      <c r="SBW327" s="7" t="s">
        <v>724</v>
      </c>
      <c r="SBX327" s="7" t="s">
        <v>724</v>
      </c>
      <c r="SBY327" s="7" t="s">
        <v>724</v>
      </c>
      <c r="SBZ327" s="7" t="s">
        <v>724</v>
      </c>
      <c r="SCA327" s="7" t="s">
        <v>724</v>
      </c>
      <c r="SCB327" s="7" t="s">
        <v>724</v>
      </c>
      <c r="SCC327" s="7" t="s">
        <v>724</v>
      </c>
      <c r="SCD327" s="7" t="s">
        <v>724</v>
      </c>
      <c r="SCE327" s="7" t="s">
        <v>724</v>
      </c>
      <c r="SCF327" s="7" t="s">
        <v>724</v>
      </c>
      <c r="SCG327" s="7" t="s">
        <v>724</v>
      </c>
      <c r="SCH327" s="7" t="s">
        <v>724</v>
      </c>
      <c r="SCI327" s="7" t="s">
        <v>724</v>
      </c>
      <c r="SCJ327" s="7" t="s">
        <v>724</v>
      </c>
      <c r="SCK327" s="7" t="s">
        <v>724</v>
      </c>
      <c r="SCL327" s="7" t="s">
        <v>724</v>
      </c>
      <c r="SCM327" s="7" t="s">
        <v>724</v>
      </c>
      <c r="SCN327" s="7" t="s">
        <v>724</v>
      </c>
      <c r="SCO327" s="7" t="s">
        <v>724</v>
      </c>
      <c r="SCP327" s="7" t="s">
        <v>724</v>
      </c>
      <c r="SCQ327" s="7" t="s">
        <v>724</v>
      </c>
      <c r="SCR327" s="7" t="s">
        <v>724</v>
      </c>
      <c r="SCS327" s="7" t="s">
        <v>724</v>
      </c>
      <c r="SCT327" s="7" t="s">
        <v>724</v>
      </c>
      <c r="SCU327" s="7" t="s">
        <v>724</v>
      </c>
      <c r="SCV327" s="7" t="s">
        <v>724</v>
      </c>
      <c r="SCW327" s="7" t="s">
        <v>724</v>
      </c>
      <c r="SCX327" s="7" t="s">
        <v>724</v>
      </c>
      <c r="SCY327" s="7" t="s">
        <v>724</v>
      </c>
      <c r="SCZ327" s="7" t="s">
        <v>724</v>
      </c>
      <c r="SDA327" s="7" t="s">
        <v>724</v>
      </c>
      <c r="SDB327" s="7" t="s">
        <v>724</v>
      </c>
      <c r="SDC327" s="7" t="s">
        <v>724</v>
      </c>
      <c r="SDD327" s="7" t="s">
        <v>724</v>
      </c>
      <c r="SDE327" s="7" t="s">
        <v>724</v>
      </c>
      <c r="SDF327" s="7" t="s">
        <v>724</v>
      </c>
      <c r="SDG327" s="7" t="s">
        <v>724</v>
      </c>
      <c r="SDH327" s="7" t="s">
        <v>724</v>
      </c>
      <c r="SDI327" s="7" t="s">
        <v>724</v>
      </c>
      <c r="SDJ327" s="7" t="s">
        <v>724</v>
      </c>
      <c r="SDK327" s="7" t="s">
        <v>724</v>
      </c>
      <c r="SDL327" s="7" t="s">
        <v>724</v>
      </c>
      <c r="SDM327" s="7" t="s">
        <v>724</v>
      </c>
      <c r="SDN327" s="7" t="s">
        <v>724</v>
      </c>
      <c r="SDO327" s="7" t="s">
        <v>724</v>
      </c>
      <c r="SDP327" s="7" t="s">
        <v>724</v>
      </c>
      <c r="SDQ327" s="7" t="s">
        <v>724</v>
      </c>
      <c r="SDR327" s="7" t="s">
        <v>724</v>
      </c>
      <c r="SDS327" s="7" t="s">
        <v>724</v>
      </c>
      <c r="SDT327" s="7" t="s">
        <v>724</v>
      </c>
      <c r="SDU327" s="7" t="s">
        <v>724</v>
      </c>
      <c r="SDV327" s="7" t="s">
        <v>724</v>
      </c>
      <c r="SDW327" s="7" t="s">
        <v>724</v>
      </c>
      <c r="SDX327" s="7" t="s">
        <v>724</v>
      </c>
      <c r="SDY327" s="7" t="s">
        <v>724</v>
      </c>
      <c r="SDZ327" s="7" t="s">
        <v>724</v>
      </c>
      <c r="SEA327" s="7" t="s">
        <v>724</v>
      </c>
      <c r="SEB327" s="7" t="s">
        <v>724</v>
      </c>
      <c r="SEC327" s="7" t="s">
        <v>724</v>
      </c>
      <c r="SED327" s="7" t="s">
        <v>724</v>
      </c>
      <c r="SEE327" s="7" t="s">
        <v>724</v>
      </c>
      <c r="SEF327" s="7" t="s">
        <v>724</v>
      </c>
      <c r="SEG327" s="7" t="s">
        <v>724</v>
      </c>
      <c r="SEH327" s="7" t="s">
        <v>724</v>
      </c>
      <c r="SEI327" s="7" t="s">
        <v>724</v>
      </c>
      <c r="SEJ327" s="7" t="s">
        <v>724</v>
      </c>
      <c r="SEK327" s="7" t="s">
        <v>724</v>
      </c>
      <c r="SEL327" s="7" t="s">
        <v>724</v>
      </c>
      <c r="SEM327" s="7" t="s">
        <v>724</v>
      </c>
      <c r="SEN327" s="7" t="s">
        <v>724</v>
      </c>
      <c r="SEO327" s="7" t="s">
        <v>724</v>
      </c>
      <c r="SEP327" s="7" t="s">
        <v>724</v>
      </c>
      <c r="SEQ327" s="7" t="s">
        <v>724</v>
      </c>
      <c r="SER327" s="7" t="s">
        <v>724</v>
      </c>
      <c r="SES327" s="7" t="s">
        <v>724</v>
      </c>
      <c r="SET327" s="7" t="s">
        <v>724</v>
      </c>
      <c r="SEU327" s="7" t="s">
        <v>724</v>
      </c>
      <c r="SEV327" s="7" t="s">
        <v>724</v>
      </c>
      <c r="SEW327" s="7" t="s">
        <v>724</v>
      </c>
      <c r="SEX327" s="7" t="s">
        <v>724</v>
      </c>
      <c r="SEY327" s="7" t="s">
        <v>724</v>
      </c>
      <c r="SEZ327" s="7" t="s">
        <v>724</v>
      </c>
      <c r="SFA327" s="7" t="s">
        <v>724</v>
      </c>
      <c r="SFB327" s="7" t="s">
        <v>724</v>
      </c>
      <c r="SFC327" s="7" t="s">
        <v>724</v>
      </c>
      <c r="SFD327" s="7" t="s">
        <v>724</v>
      </c>
      <c r="SFE327" s="7" t="s">
        <v>724</v>
      </c>
      <c r="SFF327" s="7" t="s">
        <v>724</v>
      </c>
      <c r="SFG327" s="7" t="s">
        <v>724</v>
      </c>
      <c r="SFH327" s="7" t="s">
        <v>724</v>
      </c>
      <c r="SFI327" s="7" t="s">
        <v>724</v>
      </c>
      <c r="SFJ327" s="7" t="s">
        <v>724</v>
      </c>
      <c r="SFK327" s="7" t="s">
        <v>724</v>
      </c>
      <c r="SFL327" s="7" t="s">
        <v>724</v>
      </c>
      <c r="SFM327" s="7" t="s">
        <v>724</v>
      </c>
      <c r="SFN327" s="7" t="s">
        <v>724</v>
      </c>
      <c r="SFO327" s="7" t="s">
        <v>724</v>
      </c>
      <c r="SFP327" s="7" t="s">
        <v>724</v>
      </c>
      <c r="SFQ327" s="7" t="s">
        <v>724</v>
      </c>
      <c r="SFR327" s="7" t="s">
        <v>724</v>
      </c>
      <c r="SFS327" s="7" t="s">
        <v>724</v>
      </c>
      <c r="SFT327" s="7" t="s">
        <v>724</v>
      </c>
      <c r="SFU327" s="7" t="s">
        <v>724</v>
      </c>
      <c r="SFV327" s="7" t="s">
        <v>724</v>
      </c>
      <c r="SFW327" s="7" t="s">
        <v>724</v>
      </c>
      <c r="SFX327" s="7" t="s">
        <v>724</v>
      </c>
      <c r="SFY327" s="7" t="s">
        <v>724</v>
      </c>
      <c r="SFZ327" s="7" t="s">
        <v>724</v>
      </c>
      <c r="SGA327" s="7" t="s">
        <v>724</v>
      </c>
      <c r="SGB327" s="7" t="s">
        <v>724</v>
      </c>
      <c r="SGC327" s="7" t="s">
        <v>724</v>
      </c>
      <c r="SGD327" s="7" t="s">
        <v>724</v>
      </c>
      <c r="SGE327" s="7" t="s">
        <v>724</v>
      </c>
      <c r="SGF327" s="7" t="s">
        <v>724</v>
      </c>
      <c r="SGG327" s="7" t="s">
        <v>724</v>
      </c>
      <c r="SGH327" s="7" t="s">
        <v>724</v>
      </c>
      <c r="SGI327" s="7" t="s">
        <v>724</v>
      </c>
      <c r="SGJ327" s="7" t="s">
        <v>724</v>
      </c>
      <c r="SGK327" s="7" t="s">
        <v>724</v>
      </c>
      <c r="SGL327" s="7" t="s">
        <v>724</v>
      </c>
      <c r="SGM327" s="7" t="s">
        <v>724</v>
      </c>
      <c r="SGN327" s="7" t="s">
        <v>724</v>
      </c>
      <c r="SGO327" s="7" t="s">
        <v>724</v>
      </c>
      <c r="SGP327" s="7" t="s">
        <v>724</v>
      </c>
      <c r="SGQ327" s="7" t="s">
        <v>724</v>
      </c>
      <c r="SGR327" s="7" t="s">
        <v>724</v>
      </c>
      <c r="SGS327" s="7" t="s">
        <v>724</v>
      </c>
      <c r="SGT327" s="7" t="s">
        <v>724</v>
      </c>
      <c r="SGU327" s="7" t="s">
        <v>724</v>
      </c>
      <c r="SGV327" s="7" t="s">
        <v>724</v>
      </c>
      <c r="SGW327" s="7" t="s">
        <v>724</v>
      </c>
      <c r="SGX327" s="7" t="s">
        <v>724</v>
      </c>
      <c r="SGY327" s="7" t="s">
        <v>724</v>
      </c>
      <c r="SGZ327" s="7" t="s">
        <v>724</v>
      </c>
      <c r="SHA327" s="7" t="s">
        <v>724</v>
      </c>
      <c r="SHB327" s="7" t="s">
        <v>724</v>
      </c>
      <c r="SHC327" s="7" t="s">
        <v>724</v>
      </c>
      <c r="SHD327" s="7" t="s">
        <v>724</v>
      </c>
      <c r="SHE327" s="7" t="s">
        <v>724</v>
      </c>
      <c r="SHF327" s="7" t="s">
        <v>724</v>
      </c>
      <c r="SHG327" s="7" t="s">
        <v>724</v>
      </c>
      <c r="SHH327" s="7" t="s">
        <v>724</v>
      </c>
      <c r="SHI327" s="7" t="s">
        <v>724</v>
      </c>
      <c r="SHJ327" s="7" t="s">
        <v>724</v>
      </c>
      <c r="SHK327" s="7" t="s">
        <v>724</v>
      </c>
      <c r="SHL327" s="7" t="s">
        <v>724</v>
      </c>
      <c r="SHM327" s="7" t="s">
        <v>724</v>
      </c>
      <c r="SHN327" s="7" t="s">
        <v>724</v>
      </c>
      <c r="SHO327" s="7" t="s">
        <v>724</v>
      </c>
      <c r="SHP327" s="7" t="s">
        <v>724</v>
      </c>
      <c r="SHQ327" s="7" t="s">
        <v>724</v>
      </c>
      <c r="SHR327" s="7" t="s">
        <v>724</v>
      </c>
      <c r="SHS327" s="7" t="s">
        <v>724</v>
      </c>
      <c r="SHT327" s="7" t="s">
        <v>724</v>
      </c>
      <c r="SHU327" s="7" t="s">
        <v>724</v>
      </c>
      <c r="SHV327" s="7" t="s">
        <v>724</v>
      </c>
      <c r="SHW327" s="7" t="s">
        <v>724</v>
      </c>
      <c r="SHX327" s="7" t="s">
        <v>724</v>
      </c>
      <c r="SHY327" s="7" t="s">
        <v>724</v>
      </c>
      <c r="SHZ327" s="7" t="s">
        <v>724</v>
      </c>
      <c r="SIA327" s="7" t="s">
        <v>724</v>
      </c>
      <c r="SIB327" s="7" t="s">
        <v>724</v>
      </c>
      <c r="SIC327" s="7" t="s">
        <v>724</v>
      </c>
      <c r="SID327" s="7" t="s">
        <v>724</v>
      </c>
      <c r="SIE327" s="7" t="s">
        <v>724</v>
      </c>
      <c r="SIF327" s="7" t="s">
        <v>724</v>
      </c>
      <c r="SIG327" s="7" t="s">
        <v>724</v>
      </c>
      <c r="SIH327" s="7" t="s">
        <v>724</v>
      </c>
      <c r="SII327" s="7" t="s">
        <v>724</v>
      </c>
      <c r="SIJ327" s="7" t="s">
        <v>724</v>
      </c>
      <c r="SIK327" s="7" t="s">
        <v>724</v>
      </c>
      <c r="SIL327" s="7" t="s">
        <v>724</v>
      </c>
      <c r="SIM327" s="7" t="s">
        <v>724</v>
      </c>
      <c r="SIN327" s="7" t="s">
        <v>724</v>
      </c>
      <c r="SIO327" s="7" t="s">
        <v>724</v>
      </c>
      <c r="SIP327" s="7" t="s">
        <v>724</v>
      </c>
      <c r="SIQ327" s="7" t="s">
        <v>724</v>
      </c>
      <c r="SIR327" s="7" t="s">
        <v>724</v>
      </c>
      <c r="SIS327" s="7" t="s">
        <v>724</v>
      </c>
      <c r="SIT327" s="7" t="s">
        <v>724</v>
      </c>
      <c r="SIU327" s="7" t="s">
        <v>724</v>
      </c>
      <c r="SIV327" s="7" t="s">
        <v>724</v>
      </c>
      <c r="SIW327" s="7" t="s">
        <v>724</v>
      </c>
      <c r="SIX327" s="7" t="s">
        <v>724</v>
      </c>
      <c r="SIY327" s="7" t="s">
        <v>724</v>
      </c>
      <c r="SIZ327" s="7" t="s">
        <v>724</v>
      </c>
      <c r="SJA327" s="7" t="s">
        <v>724</v>
      </c>
      <c r="SJB327" s="7" t="s">
        <v>724</v>
      </c>
      <c r="SJC327" s="7" t="s">
        <v>724</v>
      </c>
      <c r="SJD327" s="7" t="s">
        <v>724</v>
      </c>
      <c r="SJE327" s="7" t="s">
        <v>724</v>
      </c>
      <c r="SJF327" s="7" t="s">
        <v>724</v>
      </c>
      <c r="SJG327" s="7" t="s">
        <v>724</v>
      </c>
      <c r="SJH327" s="7" t="s">
        <v>724</v>
      </c>
      <c r="SJI327" s="7" t="s">
        <v>724</v>
      </c>
      <c r="SJJ327" s="7" t="s">
        <v>724</v>
      </c>
      <c r="SJK327" s="7" t="s">
        <v>724</v>
      </c>
      <c r="SJL327" s="7" t="s">
        <v>724</v>
      </c>
      <c r="SJM327" s="7" t="s">
        <v>724</v>
      </c>
      <c r="SJN327" s="7" t="s">
        <v>724</v>
      </c>
      <c r="SJO327" s="7" t="s">
        <v>724</v>
      </c>
      <c r="SJP327" s="7" t="s">
        <v>724</v>
      </c>
      <c r="SJQ327" s="7" t="s">
        <v>724</v>
      </c>
      <c r="SJR327" s="7" t="s">
        <v>724</v>
      </c>
      <c r="SJS327" s="7" t="s">
        <v>724</v>
      </c>
      <c r="SJT327" s="7" t="s">
        <v>724</v>
      </c>
      <c r="SJU327" s="7" t="s">
        <v>724</v>
      </c>
      <c r="SJV327" s="7" t="s">
        <v>724</v>
      </c>
      <c r="SJW327" s="7" t="s">
        <v>724</v>
      </c>
      <c r="SJX327" s="7" t="s">
        <v>724</v>
      </c>
      <c r="SJY327" s="7" t="s">
        <v>724</v>
      </c>
      <c r="SJZ327" s="7" t="s">
        <v>724</v>
      </c>
      <c r="SKA327" s="7" t="s">
        <v>724</v>
      </c>
      <c r="SKB327" s="7" t="s">
        <v>724</v>
      </c>
      <c r="SKC327" s="7" t="s">
        <v>724</v>
      </c>
      <c r="SKD327" s="7" t="s">
        <v>724</v>
      </c>
      <c r="SKE327" s="7" t="s">
        <v>724</v>
      </c>
      <c r="SKF327" s="7" t="s">
        <v>724</v>
      </c>
      <c r="SKG327" s="7" t="s">
        <v>724</v>
      </c>
      <c r="SKH327" s="7" t="s">
        <v>724</v>
      </c>
      <c r="SKI327" s="7" t="s">
        <v>724</v>
      </c>
      <c r="SKJ327" s="7" t="s">
        <v>724</v>
      </c>
      <c r="SKK327" s="7" t="s">
        <v>724</v>
      </c>
      <c r="SKL327" s="7" t="s">
        <v>724</v>
      </c>
      <c r="SKM327" s="7" t="s">
        <v>724</v>
      </c>
      <c r="SKN327" s="7" t="s">
        <v>724</v>
      </c>
      <c r="SKO327" s="7" t="s">
        <v>724</v>
      </c>
      <c r="SKP327" s="7" t="s">
        <v>724</v>
      </c>
      <c r="SKQ327" s="7" t="s">
        <v>724</v>
      </c>
      <c r="SKR327" s="7" t="s">
        <v>724</v>
      </c>
      <c r="SKS327" s="7" t="s">
        <v>724</v>
      </c>
      <c r="SKT327" s="7" t="s">
        <v>724</v>
      </c>
      <c r="SKU327" s="7" t="s">
        <v>724</v>
      </c>
      <c r="SKV327" s="7" t="s">
        <v>724</v>
      </c>
      <c r="SKW327" s="7" t="s">
        <v>724</v>
      </c>
      <c r="SKX327" s="7" t="s">
        <v>724</v>
      </c>
      <c r="SKY327" s="7" t="s">
        <v>724</v>
      </c>
      <c r="SKZ327" s="7" t="s">
        <v>724</v>
      </c>
      <c r="SLA327" s="7" t="s">
        <v>724</v>
      </c>
      <c r="SLB327" s="7" t="s">
        <v>724</v>
      </c>
      <c r="SLC327" s="7" t="s">
        <v>724</v>
      </c>
      <c r="SLD327" s="7" t="s">
        <v>724</v>
      </c>
      <c r="SLE327" s="7" t="s">
        <v>724</v>
      </c>
      <c r="SLF327" s="7" t="s">
        <v>724</v>
      </c>
      <c r="SLG327" s="7" t="s">
        <v>724</v>
      </c>
      <c r="SLH327" s="7" t="s">
        <v>724</v>
      </c>
      <c r="SLI327" s="7" t="s">
        <v>724</v>
      </c>
      <c r="SLJ327" s="7" t="s">
        <v>724</v>
      </c>
      <c r="SLK327" s="7" t="s">
        <v>724</v>
      </c>
      <c r="SLL327" s="7" t="s">
        <v>724</v>
      </c>
      <c r="SLM327" s="7" t="s">
        <v>724</v>
      </c>
      <c r="SLN327" s="7" t="s">
        <v>724</v>
      </c>
      <c r="SLO327" s="7" t="s">
        <v>724</v>
      </c>
      <c r="SLP327" s="7" t="s">
        <v>724</v>
      </c>
      <c r="SLQ327" s="7" t="s">
        <v>724</v>
      </c>
      <c r="SLR327" s="7" t="s">
        <v>724</v>
      </c>
      <c r="SLS327" s="7" t="s">
        <v>724</v>
      </c>
      <c r="SLT327" s="7" t="s">
        <v>724</v>
      </c>
      <c r="SLU327" s="7" t="s">
        <v>724</v>
      </c>
      <c r="SLV327" s="7" t="s">
        <v>724</v>
      </c>
      <c r="SLW327" s="7" t="s">
        <v>724</v>
      </c>
      <c r="SLX327" s="7" t="s">
        <v>724</v>
      </c>
      <c r="SLY327" s="7" t="s">
        <v>724</v>
      </c>
      <c r="SLZ327" s="7" t="s">
        <v>724</v>
      </c>
      <c r="SMA327" s="7" t="s">
        <v>724</v>
      </c>
      <c r="SMB327" s="7" t="s">
        <v>724</v>
      </c>
      <c r="SMC327" s="7" t="s">
        <v>724</v>
      </c>
      <c r="SMD327" s="7" t="s">
        <v>724</v>
      </c>
      <c r="SME327" s="7" t="s">
        <v>724</v>
      </c>
      <c r="SMF327" s="7" t="s">
        <v>724</v>
      </c>
      <c r="SMG327" s="7" t="s">
        <v>724</v>
      </c>
      <c r="SMH327" s="7" t="s">
        <v>724</v>
      </c>
      <c r="SMI327" s="7" t="s">
        <v>724</v>
      </c>
      <c r="SMJ327" s="7" t="s">
        <v>724</v>
      </c>
      <c r="SMK327" s="7" t="s">
        <v>724</v>
      </c>
      <c r="SML327" s="7" t="s">
        <v>724</v>
      </c>
      <c r="SMM327" s="7" t="s">
        <v>724</v>
      </c>
      <c r="SMN327" s="7" t="s">
        <v>724</v>
      </c>
      <c r="SMO327" s="7" t="s">
        <v>724</v>
      </c>
      <c r="SMP327" s="7" t="s">
        <v>724</v>
      </c>
      <c r="SMQ327" s="7" t="s">
        <v>724</v>
      </c>
      <c r="SMR327" s="7" t="s">
        <v>724</v>
      </c>
      <c r="SMS327" s="7" t="s">
        <v>724</v>
      </c>
      <c r="SMT327" s="7" t="s">
        <v>724</v>
      </c>
      <c r="SMU327" s="7" t="s">
        <v>724</v>
      </c>
      <c r="SMV327" s="7" t="s">
        <v>724</v>
      </c>
      <c r="SMW327" s="7" t="s">
        <v>724</v>
      </c>
      <c r="SMX327" s="7" t="s">
        <v>724</v>
      </c>
      <c r="SMY327" s="7" t="s">
        <v>724</v>
      </c>
      <c r="SMZ327" s="7" t="s">
        <v>724</v>
      </c>
      <c r="SNA327" s="7" t="s">
        <v>724</v>
      </c>
      <c r="SNB327" s="7" t="s">
        <v>724</v>
      </c>
      <c r="SNC327" s="7" t="s">
        <v>724</v>
      </c>
      <c r="SND327" s="7" t="s">
        <v>724</v>
      </c>
      <c r="SNE327" s="7" t="s">
        <v>724</v>
      </c>
      <c r="SNF327" s="7" t="s">
        <v>724</v>
      </c>
      <c r="SNG327" s="7" t="s">
        <v>724</v>
      </c>
      <c r="SNH327" s="7" t="s">
        <v>724</v>
      </c>
      <c r="SNI327" s="7" t="s">
        <v>724</v>
      </c>
      <c r="SNJ327" s="7" t="s">
        <v>724</v>
      </c>
      <c r="SNK327" s="7" t="s">
        <v>724</v>
      </c>
      <c r="SNL327" s="7" t="s">
        <v>724</v>
      </c>
      <c r="SNM327" s="7" t="s">
        <v>724</v>
      </c>
      <c r="SNN327" s="7" t="s">
        <v>724</v>
      </c>
      <c r="SNO327" s="7" t="s">
        <v>724</v>
      </c>
      <c r="SNP327" s="7" t="s">
        <v>724</v>
      </c>
      <c r="SNQ327" s="7" t="s">
        <v>724</v>
      </c>
      <c r="SNR327" s="7" t="s">
        <v>724</v>
      </c>
      <c r="SNS327" s="7" t="s">
        <v>724</v>
      </c>
      <c r="SNT327" s="7" t="s">
        <v>724</v>
      </c>
      <c r="SNU327" s="7" t="s">
        <v>724</v>
      </c>
      <c r="SNV327" s="7" t="s">
        <v>724</v>
      </c>
      <c r="SNW327" s="7" t="s">
        <v>724</v>
      </c>
      <c r="SNX327" s="7" t="s">
        <v>724</v>
      </c>
      <c r="SNY327" s="7" t="s">
        <v>724</v>
      </c>
      <c r="SNZ327" s="7" t="s">
        <v>724</v>
      </c>
      <c r="SOA327" s="7" t="s">
        <v>724</v>
      </c>
      <c r="SOB327" s="7" t="s">
        <v>724</v>
      </c>
      <c r="SOC327" s="7" t="s">
        <v>724</v>
      </c>
      <c r="SOD327" s="7" t="s">
        <v>724</v>
      </c>
      <c r="SOE327" s="7" t="s">
        <v>724</v>
      </c>
      <c r="SOF327" s="7" t="s">
        <v>724</v>
      </c>
      <c r="SOG327" s="7" t="s">
        <v>724</v>
      </c>
      <c r="SOH327" s="7" t="s">
        <v>724</v>
      </c>
      <c r="SOI327" s="7" t="s">
        <v>724</v>
      </c>
      <c r="SOJ327" s="7" t="s">
        <v>724</v>
      </c>
      <c r="SOK327" s="7" t="s">
        <v>724</v>
      </c>
      <c r="SOL327" s="7" t="s">
        <v>724</v>
      </c>
      <c r="SOM327" s="7" t="s">
        <v>724</v>
      </c>
      <c r="SON327" s="7" t="s">
        <v>724</v>
      </c>
      <c r="SOO327" s="7" t="s">
        <v>724</v>
      </c>
      <c r="SOP327" s="7" t="s">
        <v>724</v>
      </c>
      <c r="SOQ327" s="7" t="s">
        <v>724</v>
      </c>
      <c r="SOR327" s="7" t="s">
        <v>724</v>
      </c>
      <c r="SOS327" s="7" t="s">
        <v>724</v>
      </c>
      <c r="SOT327" s="7" t="s">
        <v>724</v>
      </c>
      <c r="SOU327" s="7" t="s">
        <v>724</v>
      </c>
      <c r="SOV327" s="7" t="s">
        <v>724</v>
      </c>
      <c r="SOW327" s="7" t="s">
        <v>724</v>
      </c>
      <c r="SOX327" s="7" t="s">
        <v>724</v>
      </c>
      <c r="SOY327" s="7" t="s">
        <v>724</v>
      </c>
      <c r="SOZ327" s="7" t="s">
        <v>724</v>
      </c>
      <c r="SPA327" s="7" t="s">
        <v>724</v>
      </c>
      <c r="SPB327" s="7" t="s">
        <v>724</v>
      </c>
      <c r="SPC327" s="7" t="s">
        <v>724</v>
      </c>
      <c r="SPD327" s="7" t="s">
        <v>724</v>
      </c>
      <c r="SPE327" s="7" t="s">
        <v>724</v>
      </c>
      <c r="SPF327" s="7" t="s">
        <v>724</v>
      </c>
      <c r="SPG327" s="7" t="s">
        <v>724</v>
      </c>
      <c r="SPH327" s="7" t="s">
        <v>724</v>
      </c>
      <c r="SPI327" s="7" t="s">
        <v>724</v>
      </c>
      <c r="SPJ327" s="7" t="s">
        <v>724</v>
      </c>
      <c r="SPK327" s="7" t="s">
        <v>724</v>
      </c>
      <c r="SPL327" s="7" t="s">
        <v>724</v>
      </c>
      <c r="SPM327" s="7" t="s">
        <v>724</v>
      </c>
      <c r="SPN327" s="7" t="s">
        <v>724</v>
      </c>
      <c r="SPO327" s="7" t="s">
        <v>724</v>
      </c>
      <c r="SPP327" s="7" t="s">
        <v>724</v>
      </c>
      <c r="SPQ327" s="7" t="s">
        <v>724</v>
      </c>
      <c r="SPR327" s="7" t="s">
        <v>724</v>
      </c>
      <c r="SPS327" s="7" t="s">
        <v>724</v>
      </c>
      <c r="SPT327" s="7" t="s">
        <v>724</v>
      </c>
      <c r="SPU327" s="7" t="s">
        <v>724</v>
      </c>
      <c r="SPV327" s="7" t="s">
        <v>724</v>
      </c>
      <c r="SPW327" s="7" t="s">
        <v>724</v>
      </c>
      <c r="SPX327" s="7" t="s">
        <v>724</v>
      </c>
      <c r="SPY327" s="7" t="s">
        <v>724</v>
      </c>
      <c r="SPZ327" s="7" t="s">
        <v>724</v>
      </c>
      <c r="SQA327" s="7" t="s">
        <v>724</v>
      </c>
      <c r="SQB327" s="7" t="s">
        <v>724</v>
      </c>
      <c r="SQC327" s="7" t="s">
        <v>724</v>
      </c>
      <c r="SQD327" s="7" t="s">
        <v>724</v>
      </c>
      <c r="SQE327" s="7" t="s">
        <v>724</v>
      </c>
      <c r="SQF327" s="7" t="s">
        <v>724</v>
      </c>
      <c r="SQG327" s="7" t="s">
        <v>724</v>
      </c>
      <c r="SQH327" s="7" t="s">
        <v>724</v>
      </c>
      <c r="SQI327" s="7" t="s">
        <v>724</v>
      </c>
      <c r="SQJ327" s="7" t="s">
        <v>724</v>
      </c>
      <c r="SQK327" s="7" t="s">
        <v>724</v>
      </c>
      <c r="SQL327" s="7" t="s">
        <v>724</v>
      </c>
      <c r="SQM327" s="7" t="s">
        <v>724</v>
      </c>
      <c r="SQN327" s="7" t="s">
        <v>724</v>
      </c>
      <c r="SQO327" s="7" t="s">
        <v>724</v>
      </c>
      <c r="SQP327" s="7" t="s">
        <v>724</v>
      </c>
      <c r="SQQ327" s="7" t="s">
        <v>724</v>
      </c>
      <c r="SQR327" s="7" t="s">
        <v>724</v>
      </c>
      <c r="SQS327" s="7" t="s">
        <v>724</v>
      </c>
      <c r="SQT327" s="7" t="s">
        <v>724</v>
      </c>
      <c r="SQU327" s="7" t="s">
        <v>724</v>
      </c>
      <c r="SQV327" s="7" t="s">
        <v>724</v>
      </c>
      <c r="SQW327" s="7" t="s">
        <v>724</v>
      </c>
      <c r="SQX327" s="7" t="s">
        <v>724</v>
      </c>
      <c r="SQY327" s="7" t="s">
        <v>724</v>
      </c>
      <c r="SQZ327" s="7" t="s">
        <v>724</v>
      </c>
      <c r="SRA327" s="7" t="s">
        <v>724</v>
      </c>
      <c r="SRB327" s="7" t="s">
        <v>724</v>
      </c>
      <c r="SRC327" s="7" t="s">
        <v>724</v>
      </c>
      <c r="SRD327" s="7" t="s">
        <v>724</v>
      </c>
      <c r="SRE327" s="7" t="s">
        <v>724</v>
      </c>
      <c r="SRF327" s="7" t="s">
        <v>724</v>
      </c>
      <c r="SRG327" s="7" t="s">
        <v>724</v>
      </c>
      <c r="SRH327" s="7" t="s">
        <v>724</v>
      </c>
      <c r="SRI327" s="7" t="s">
        <v>724</v>
      </c>
      <c r="SRJ327" s="7" t="s">
        <v>724</v>
      </c>
      <c r="SRK327" s="7" t="s">
        <v>724</v>
      </c>
      <c r="SRL327" s="7" t="s">
        <v>724</v>
      </c>
      <c r="SRM327" s="7" t="s">
        <v>724</v>
      </c>
      <c r="SRN327" s="7" t="s">
        <v>724</v>
      </c>
      <c r="SRO327" s="7" t="s">
        <v>724</v>
      </c>
      <c r="SRP327" s="7" t="s">
        <v>724</v>
      </c>
      <c r="SRQ327" s="7" t="s">
        <v>724</v>
      </c>
      <c r="SRR327" s="7" t="s">
        <v>724</v>
      </c>
      <c r="SRS327" s="7" t="s">
        <v>724</v>
      </c>
      <c r="SRT327" s="7" t="s">
        <v>724</v>
      </c>
      <c r="SRU327" s="7" t="s">
        <v>724</v>
      </c>
      <c r="SRV327" s="7" t="s">
        <v>724</v>
      </c>
      <c r="SRW327" s="7" t="s">
        <v>724</v>
      </c>
      <c r="SRX327" s="7" t="s">
        <v>724</v>
      </c>
      <c r="SRY327" s="7" t="s">
        <v>724</v>
      </c>
      <c r="SRZ327" s="7" t="s">
        <v>724</v>
      </c>
      <c r="SSA327" s="7" t="s">
        <v>724</v>
      </c>
      <c r="SSB327" s="7" t="s">
        <v>724</v>
      </c>
      <c r="SSC327" s="7" t="s">
        <v>724</v>
      </c>
      <c r="SSD327" s="7" t="s">
        <v>724</v>
      </c>
      <c r="SSE327" s="7" t="s">
        <v>724</v>
      </c>
      <c r="SSF327" s="7" t="s">
        <v>724</v>
      </c>
      <c r="SSG327" s="7" t="s">
        <v>724</v>
      </c>
      <c r="SSH327" s="7" t="s">
        <v>724</v>
      </c>
      <c r="SSI327" s="7" t="s">
        <v>724</v>
      </c>
      <c r="SSJ327" s="7" t="s">
        <v>724</v>
      </c>
      <c r="SSK327" s="7" t="s">
        <v>724</v>
      </c>
      <c r="SSL327" s="7" t="s">
        <v>724</v>
      </c>
      <c r="SSM327" s="7" t="s">
        <v>724</v>
      </c>
      <c r="SSN327" s="7" t="s">
        <v>724</v>
      </c>
      <c r="SSO327" s="7" t="s">
        <v>724</v>
      </c>
      <c r="SSP327" s="7" t="s">
        <v>724</v>
      </c>
      <c r="SSQ327" s="7" t="s">
        <v>724</v>
      </c>
      <c r="SSR327" s="7" t="s">
        <v>724</v>
      </c>
      <c r="SSS327" s="7" t="s">
        <v>724</v>
      </c>
      <c r="SST327" s="7" t="s">
        <v>724</v>
      </c>
      <c r="SSU327" s="7" t="s">
        <v>724</v>
      </c>
      <c r="SSV327" s="7" t="s">
        <v>724</v>
      </c>
      <c r="SSW327" s="7" t="s">
        <v>724</v>
      </c>
      <c r="SSX327" s="7" t="s">
        <v>724</v>
      </c>
      <c r="SSY327" s="7" t="s">
        <v>724</v>
      </c>
      <c r="SSZ327" s="7" t="s">
        <v>724</v>
      </c>
      <c r="STA327" s="7" t="s">
        <v>724</v>
      </c>
      <c r="STB327" s="7" t="s">
        <v>724</v>
      </c>
      <c r="STC327" s="7" t="s">
        <v>724</v>
      </c>
      <c r="STD327" s="7" t="s">
        <v>724</v>
      </c>
      <c r="STE327" s="7" t="s">
        <v>724</v>
      </c>
      <c r="STF327" s="7" t="s">
        <v>724</v>
      </c>
      <c r="STG327" s="7" t="s">
        <v>724</v>
      </c>
      <c r="STH327" s="7" t="s">
        <v>724</v>
      </c>
      <c r="STI327" s="7" t="s">
        <v>724</v>
      </c>
      <c r="STJ327" s="7" t="s">
        <v>724</v>
      </c>
      <c r="STK327" s="7" t="s">
        <v>724</v>
      </c>
      <c r="STL327" s="7" t="s">
        <v>724</v>
      </c>
      <c r="STM327" s="7" t="s">
        <v>724</v>
      </c>
      <c r="STN327" s="7" t="s">
        <v>724</v>
      </c>
      <c r="STO327" s="7" t="s">
        <v>724</v>
      </c>
      <c r="STP327" s="7" t="s">
        <v>724</v>
      </c>
      <c r="STQ327" s="7" t="s">
        <v>724</v>
      </c>
      <c r="STR327" s="7" t="s">
        <v>724</v>
      </c>
      <c r="STS327" s="7" t="s">
        <v>724</v>
      </c>
      <c r="STT327" s="7" t="s">
        <v>724</v>
      </c>
      <c r="STU327" s="7" t="s">
        <v>724</v>
      </c>
      <c r="STV327" s="7" t="s">
        <v>724</v>
      </c>
      <c r="STW327" s="7" t="s">
        <v>724</v>
      </c>
      <c r="STX327" s="7" t="s">
        <v>724</v>
      </c>
      <c r="STY327" s="7" t="s">
        <v>724</v>
      </c>
      <c r="STZ327" s="7" t="s">
        <v>724</v>
      </c>
      <c r="SUA327" s="7" t="s">
        <v>724</v>
      </c>
      <c r="SUB327" s="7" t="s">
        <v>724</v>
      </c>
      <c r="SUC327" s="7" t="s">
        <v>724</v>
      </c>
      <c r="SUD327" s="7" t="s">
        <v>724</v>
      </c>
      <c r="SUE327" s="7" t="s">
        <v>724</v>
      </c>
      <c r="SUF327" s="7" t="s">
        <v>724</v>
      </c>
      <c r="SUG327" s="7" t="s">
        <v>724</v>
      </c>
      <c r="SUH327" s="7" t="s">
        <v>724</v>
      </c>
      <c r="SUI327" s="7" t="s">
        <v>724</v>
      </c>
      <c r="SUJ327" s="7" t="s">
        <v>724</v>
      </c>
      <c r="SUK327" s="7" t="s">
        <v>724</v>
      </c>
      <c r="SUL327" s="7" t="s">
        <v>724</v>
      </c>
      <c r="SUM327" s="7" t="s">
        <v>724</v>
      </c>
      <c r="SUN327" s="7" t="s">
        <v>724</v>
      </c>
      <c r="SUO327" s="7" t="s">
        <v>724</v>
      </c>
      <c r="SUP327" s="7" t="s">
        <v>724</v>
      </c>
      <c r="SUQ327" s="7" t="s">
        <v>724</v>
      </c>
      <c r="SUR327" s="7" t="s">
        <v>724</v>
      </c>
      <c r="SUS327" s="7" t="s">
        <v>724</v>
      </c>
      <c r="SUT327" s="7" t="s">
        <v>724</v>
      </c>
      <c r="SUU327" s="7" t="s">
        <v>724</v>
      </c>
      <c r="SUV327" s="7" t="s">
        <v>724</v>
      </c>
      <c r="SUW327" s="7" t="s">
        <v>724</v>
      </c>
      <c r="SUX327" s="7" t="s">
        <v>724</v>
      </c>
      <c r="SUY327" s="7" t="s">
        <v>724</v>
      </c>
      <c r="SUZ327" s="7" t="s">
        <v>724</v>
      </c>
      <c r="SVA327" s="7" t="s">
        <v>724</v>
      </c>
      <c r="SVB327" s="7" t="s">
        <v>724</v>
      </c>
      <c r="SVC327" s="7" t="s">
        <v>724</v>
      </c>
      <c r="SVD327" s="7" t="s">
        <v>724</v>
      </c>
      <c r="SVE327" s="7" t="s">
        <v>724</v>
      </c>
      <c r="SVF327" s="7" t="s">
        <v>724</v>
      </c>
      <c r="SVG327" s="7" t="s">
        <v>724</v>
      </c>
      <c r="SVH327" s="7" t="s">
        <v>724</v>
      </c>
      <c r="SVI327" s="7" t="s">
        <v>724</v>
      </c>
      <c r="SVJ327" s="7" t="s">
        <v>724</v>
      </c>
      <c r="SVK327" s="7" t="s">
        <v>724</v>
      </c>
      <c r="SVL327" s="7" t="s">
        <v>724</v>
      </c>
      <c r="SVM327" s="7" t="s">
        <v>724</v>
      </c>
      <c r="SVN327" s="7" t="s">
        <v>724</v>
      </c>
      <c r="SVO327" s="7" t="s">
        <v>724</v>
      </c>
      <c r="SVP327" s="7" t="s">
        <v>724</v>
      </c>
      <c r="SVQ327" s="7" t="s">
        <v>724</v>
      </c>
      <c r="SVR327" s="7" t="s">
        <v>724</v>
      </c>
      <c r="SVS327" s="7" t="s">
        <v>724</v>
      </c>
      <c r="SVT327" s="7" t="s">
        <v>724</v>
      </c>
      <c r="SVU327" s="7" t="s">
        <v>724</v>
      </c>
      <c r="SVV327" s="7" t="s">
        <v>724</v>
      </c>
      <c r="SVW327" s="7" t="s">
        <v>724</v>
      </c>
      <c r="SVX327" s="7" t="s">
        <v>724</v>
      </c>
      <c r="SVY327" s="7" t="s">
        <v>724</v>
      </c>
      <c r="SVZ327" s="7" t="s">
        <v>724</v>
      </c>
      <c r="SWA327" s="7" t="s">
        <v>724</v>
      </c>
      <c r="SWB327" s="7" t="s">
        <v>724</v>
      </c>
      <c r="SWC327" s="7" t="s">
        <v>724</v>
      </c>
      <c r="SWD327" s="7" t="s">
        <v>724</v>
      </c>
      <c r="SWE327" s="7" t="s">
        <v>724</v>
      </c>
      <c r="SWF327" s="7" t="s">
        <v>724</v>
      </c>
      <c r="SWG327" s="7" t="s">
        <v>724</v>
      </c>
      <c r="SWH327" s="7" t="s">
        <v>724</v>
      </c>
      <c r="SWI327" s="7" t="s">
        <v>724</v>
      </c>
      <c r="SWJ327" s="7" t="s">
        <v>724</v>
      </c>
      <c r="SWK327" s="7" t="s">
        <v>724</v>
      </c>
      <c r="SWL327" s="7" t="s">
        <v>724</v>
      </c>
      <c r="SWM327" s="7" t="s">
        <v>724</v>
      </c>
      <c r="SWN327" s="7" t="s">
        <v>724</v>
      </c>
      <c r="SWO327" s="7" t="s">
        <v>724</v>
      </c>
      <c r="SWP327" s="7" t="s">
        <v>724</v>
      </c>
      <c r="SWQ327" s="7" t="s">
        <v>724</v>
      </c>
      <c r="SWR327" s="7" t="s">
        <v>724</v>
      </c>
      <c r="SWS327" s="7" t="s">
        <v>724</v>
      </c>
      <c r="SWT327" s="7" t="s">
        <v>724</v>
      </c>
      <c r="SWU327" s="7" t="s">
        <v>724</v>
      </c>
      <c r="SWV327" s="7" t="s">
        <v>724</v>
      </c>
      <c r="SWW327" s="7" t="s">
        <v>724</v>
      </c>
      <c r="SWX327" s="7" t="s">
        <v>724</v>
      </c>
      <c r="SWY327" s="7" t="s">
        <v>724</v>
      </c>
      <c r="SWZ327" s="7" t="s">
        <v>724</v>
      </c>
      <c r="SXA327" s="7" t="s">
        <v>724</v>
      </c>
      <c r="SXB327" s="7" t="s">
        <v>724</v>
      </c>
      <c r="SXC327" s="7" t="s">
        <v>724</v>
      </c>
      <c r="SXD327" s="7" t="s">
        <v>724</v>
      </c>
      <c r="SXE327" s="7" t="s">
        <v>724</v>
      </c>
      <c r="SXF327" s="7" t="s">
        <v>724</v>
      </c>
      <c r="SXG327" s="7" t="s">
        <v>724</v>
      </c>
      <c r="SXH327" s="7" t="s">
        <v>724</v>
      </c>
      <c r="SXI327" s="7" t="s">
        <v>724</v>
      </c>
      <c r="SXJ327" s="7" t="s">
        <v>724</v>
      </c>
      <c r="SXK327" s="7" t="s">
        <v>724</v>
      </c>
      <c r="SXL327" s="7" t="s">
        <v>724</v>
      </c>
      <c r="SXM327" s="7" t="s">
        <v>724</v>
      </c>
      <c r="SXN327" s="7" t="s">
        <v>724</v>
      </c>
      <c r="SXO327" s="7" t="s">
        <v>724</v>
      </c>
      <c r="SXP327" s="7" t="s">
        <v>724</v>
      </c>
      <c r="SXQ327" s="7" t="s">
        <v>724</v>
      </c>
      <c r="SXR327" s="7" t="s">
        <v>724</v>
      </c>
      <c r="SXS327" s="7" t="s">
        <v>724</v>
      </c>
      <c r="SXT327" s="7" t="s">
        <v>724</v>
      </c>
      <c r="SXU327" s="7" t="s">
        <v>724</v>
      </c>
      <c r="SXV327" s="7" t="s">
        <v>724</v>
      </c>
      <c r="SXW327" s="7" t="s">
        <v>724</v>
      </c>
      <c r="SXX327" s="7" t="s">
        <v>724</v>
      </c>
      <c r="SXY327" s="7" t="s">
        <v>724</v>
      </c>
      <c r="SXZ327" s="7" t="s">
        <v>724</v>
      </c>
      <c r="SYA327" s="7" t="s">
        <v>724</v>
      </c>
      <c r="SYB327" s="7" t="s">
        <v>724</v>
      </c>
      <c r="SYC327" s="7" t="s">
        <v>724</v>
      </c>
      <c r="SYD327" s="7" t="s">
        <v>724</v>
      </c>
      <c r="SYE327" s="7" t="s">
        <v>724</v>
      </c>
      <c r="SYF327" s="7" t="s">
        <v>724</v>
      </c>
      <c r="SYG327" s="7" t="s">
        <v>724</v>
      </c>
      <c r="SYH327" s="7" t="s">
        <v>724</v>
      </c>
      <c r="SYI327" s="7" t="s">
        <v>724</v>
      </c>
      <c r="SYJ327" s="7" t="s">
        <v>724</v>
      </c>
      <c r="SYK327" s="7" t="s">
        <v>724</v>
      </c>
      <c r="SYL327" s="7" t="s">
        <v>724</v>
      </c>
      <c r="SYM327" s="7" t="s">
        <v>724</v>
      </c>
      <c r="SYN327" s="7" t="s">
        <v>724</v>
      </c>
      <c r="SYO327" s="7" t="s">
        <v>724</v>
      </c>
      <c r="SYP327" s="7" t="s">
        <v>724</v>
      </c>
      <c r="SYQ327" s="7" t="s">
        <v>724</v>
      </c>
      <c r="SYR327" s="7" t="s">
        <v>724</v>
      </c>
      <c r="SYS327" s="7" t="s">
        <v>724</v>
      </c>
      <c r="SYT327" s="7" t="s">
        <v>724</v>
      </c>
      <c r="SYU327" s="7" t="s">
        <v>724</v>
      </c>
      <c r="SYV327" s="7" t="s">
        <v>724</v>
      </c>
      <c r="SYW327" s="7" t="s">
        <v>724</v>
      </c>
      <c r="SYX327" s="7" t="s">
        <v>724</v>
      </c>
      <c r="SYY327" s="7" t="s">
        <v>724</v>
      </c>
      <c r="SYZ327" s="7" t="s">
        <v>724</v>
      </c>
      <c r="SZA327" s="7" t="s">
        <v>724</v>
      </c>
      <c r="SZB327" s="7" t="s">
        <v>724</v>
      </c>
      <c r="SZC327" s="7" t="s">
        <v>724</v>
      </c>
      <c r="SZD327" s="7" t="s">
        <v>724</v>
      </c>
      <c r="SZE327" s="7" t="s">
        <v>724</v>
      </c>
      <c r="SZF327" s="7" t="s">
        <v>724</v>
      </c>
      <c r="SZG327" s="7" t="s">
        <v>724</v>
      </c>
      <c r="SZH327" s="7" t="s">
        <v>724</v>
      </c>
      <c r="SZI327" s="7" t="s">
        <v>724</v>
      </c>
      <c r="SZJ327" s="7" t="s">
        <v>724</v>
      </c>
      <c r="SZK327" s="7" t="s">
        <v>724</v>
      </c>
      <c r="SZL327" s="7" t="s">
        <v>724</v>
      </c>
      <c r="SZM327" s="7" t="s">
        <v>724</v>
      </c>
      <c r="SZN327" s="7" t="s">
        <v>724</v>
      </c>
      <c r="SZO327" s="7" t="s">
        <v>724</v>
      </c>
      <c r="SZP327" s="7" t="s">
        <v>724</v>
      </c>
      <c r="SZQ327" s="7" t="s">
        <v>724</v>
      </c>
      <c r="SZR327" s="7" t="s">
        <v>724</v>
      </c>
      <c r="SZS327" s="7" t="s">
        <v>724</v>
      </c>
      <c r="SZT327" s="7" t="s">
        <v>724</v>
      </c>
      <c r="SZU327" s="7" t="s">
        <v>724</v>
      </c>
      <c r="SZV327" s="7" t="s">
        <v>724</v>
      </c>
      <c r="SZW327" s="7" t="s">
        <v>724</v>
      </c>
      <c r="SZX327" s="7" t="s">
        <v>724</v>
      </c>
      <c r="SZY327" s="7" t="s">
        <v>724</v>
      </c>
      <c r="SZZ327" s="7" t="s">
        <v>724</v>
      </c>
      <c r="TAA327" s="7" t="s">
        <v>724</v>
      </c>
      <c r="TAB327" s="7" t="s">
        <v>724</v>
      </c>
      <c r="TAC327" s="7" t="s">
        <v>724</v>
      </c>
      <c r="TAD327" s="7" t="s">
        <v>724</v>
      </c>
      <c r="TAE327" s="7" t="s">
        <v>724</v>
      </c>
      <c r="TAF327" s="7" t="s">
        <v>724</v>
      </c>
      <c r="TAG327" s="7" t="s">
        <v>724</v>
      </c>
      <c r="TAH327" s="7" t="s">
        <v>724</v>
      </c>
      <c r="TAI327" s="7" t="s">
        <v>724</v>
      </c>
      <c r="TAJ327" s="7" t="s">
        <v>724</v>
      </c>
      <c r="TAK327" s="7" t="s">
        <v>724</v>
      </c>
      <c r="TAL327" s="7" t="s">
        <v>724</v>
      </c>
      <c r="TAM327" s="7" t="s">
        <v>724</v>
      </c>
      <c r="TAN327" s="7" t="s">
        <v>724</v>
      </c>
      <c r="TAO327" s="7" t="s">
        <v>724</v>
      </c>
      <c r="TAP327" s="7" t="s">
        <v>724</v>
      </c>
      <c r="TAQ327" s="7" t="s">
        <v>724</v>
      </c>
      <c r="TAR327" s="7" t="s">
        <v>724</v>
      </c>
      <c r="TAS327" s="7" t="s">
        <v>724</v>
      </c>
      <c r="TAT327" s="7" t="s">
        <v>724</v>
      </c>
      <c r="TAU327" s="7" t="s">
        <v>724</v>
      </c>
      <c r="TAV327" s="7" t="s">
        <v>724</v>
      </c>
      <c r="TAW327" s="7" t="s">
        <v>724</v>
      </c>
      <c r="TAX327" s="7" t="s">
        <v>724</v>
      </c>
      <c r="TAY327" s="7" t="s">
        <v>724</v>
      </c>
      <c r="TAZ327" s="7" t="s">
        <v>724</v>
      </c>
      <c r="TBA327" s="7" t="s">
        <v>724</v>
      </c>
      <c r="TBB327" s="7" t="s">
        <v>724</v>
      </c>
      <c r="TBC327" s="7" t="s">
        <v>724</v>
      </c>
      <c r="TBD327" s="7" t="s">
        <v>724</v>
      </c>
      <c r="TBE327" s="7" t="s">
        <v>724</v>
      </c>
      <c r="TBF327" s="7" t="s">
        <v>724</v>
      </c>
      <c r="TBG327" s="7" t="s">
        <v>724</v>
      </c>
      <c r="TBH327" s="7" t="s">
        <v>724</v>
      </c>
      <c r="TBI327" s="7" t="s">
        <v>724</v>
      </c>
      <c r="TBJ327" s="7" t="s">
        <v>724</v>
      </c>
      <c r="TBK327" s="7" t="s">
        <v>724</v>
      </c>
      <c r="TBL327" s="7" t="s">
        <v>724</v>
      </c>
      <c r="TBM327" s="7" t="s">
        <v>724</v>
      </c>
      <c r="TBN327" s="7" t="s">
        <v>724</v>
      </c>
      <c r="TBO327" s="7" t="s">
        <v>724</v>
      </c>
      <c r="TBP327" s="7" t="s">
        <v>724</v>
      </c>
      <c r="TBQ327" s="7" t="s">
        <v>724</v>
      </c>
      <c r="TBR327" s="7" t="s">
        <v>724</v>
      </c>
      <c r="TBS327" s="7" t="s">
        <v>724</v>
      </c>
      <c r="TBT327" s="7" t="s">
        <v>724</v>
      </c>
      <c r="TBU327" s="7" t="s">
        <v>724</v>
      </c>
      <c r="TBV327" s="7" t="s">
        <v>724</v>
      </c>
      <c r="TBW327" s="7" t="s">
        <v>724</v>
      </c>
      <c r="TBX327" s="7" t="s">
        <v>724</v>
      </c>
      <c r="TBY327" s="7" t="s">
        <v>724</v>
      </c>
      <c r="TBZ327" s="7" t="s">
        <v>724</v>
      </c>
      <c r="TCA327" s="7" t="s">
        <v>724</v>
      </c>
      <c r="TCB327" s="7" t="s">
        <v>724</v>
      </c>
      <c r="TCC327" s="7" t="s">
        <v>724</v>
      </c>
      <c r="TCD327" s="7" t="s">
        <v>724</v>
      </c>
      <c r="TCE327" s="7" t="s">
        <v>724</v>
      </c>
      <c r="TCF327" s="7" t="s">
        <v>724</v>
      </c>
      <c r="TCG327" s="7" t="s">
        <v>724</v>
      </c>
      <c r="TCH327" s="7" t="s">
        <v>724</v>
      </c>
      <c r="TCI327" s="7" t="s">
        <v>724</v>
      </c>
      <c r="TCJ327" s="7" t="s">
        <v>724</v>
      </c>
      <c r="TCK327" s="7" t="s">
        <v>724</v>
      </c>
      <c r="TCL327" s="7" t="s">
        <v>724</v>
      </c>
      <c r="TCM327" s="7" t="s">
        <v>724</v>
      </c>
      <c r="TCN327" s="7" t="s">
        <v>724</v>
      </c>
      <c r="TCO327" s="7" t="s">
        <v>724</v>
      </c>
      <c r="TCP327" s="7" t="s">
        <v>724</v>
      </c>
      <c r="TCQ327" s="7" t="s">
        <v>724</v>
      </c>
      <c r="TCR327" s="7" t="s">
        <v>724</v>
      </c>
      <c r="TCS327" s="7" t="s">
        <v>724</v>
      </c>
      <c r="TCT327" s="7" t="s">
        <v>724</v>
      </c>
      <c r="TCU327" s="7" t="s">
        <v>724</v>
      </c>
      <c r="TCV327" s="7" t="s">
        <v>724</v>
      </c>
      <c r="TCW327" s="7" t="s">
        <v>724</v>
      </c>
      <c r="TCX327" s="7" t="s">
        <v>724</v>
      </c>
      <c r="TCY327" s="7" t="s">
        <v>724</v>
      </c>
      <c r="TCZ327" s="7" t="s">
        <v>724</v>
      </c>
      <c r="TDA327" s="7" t="s">
        <v>724</v>
      </c>
      <c r="TDB327" s="7" t="s">
        <v>724</v>
      </c>
      <c r="TDC327" s="7" t="s">
        <v>724</v>
      </c>
      <c r="TDD327" s="7" t="s">
        <v>724</v>
      </c>
      <c r="TDE327" s="7" t="s">
        <v>724</v>
      </c>
      <c r="TDF327" s="7" t="s">
        <v>724</v>
      </c>
      <c r="TDG327" s="7" t="s">
        <v>724</v>
      </c>
      <c r="TDH327" s="7" t="s">
        <v>724</v>
      </c>
      <c r="TDI327" s="7" t="s">
        <v>724</v>
      </c>
      <c r="TDJ327" s="7" t="s">
        <v>724</v>
      </c>
      <c r="TDK327" s="7" t="s">
        <v>724</v>
      </c>
      <c r="TDL327" s="7" t="s">
        <v>724</v>
      </c>
      <c r="TDM327" s="7" t="s">
        <v>724</v>
      </c>
      <c r="TDN327" s="7" t="s">
        <v>724</v>
      </c>
      <c r="TDO327" s="7" t="s">
        <v>724</v>
      </c>
      <c r="TDP327" s="7" t="s">
        <v>724</v>
      </c>
      <c r="TDQ327" s="7" t="s">
        <v>724</v>
      </c>
      <c r="TDR327" s="7" t="s">
        <v>724</v>
      </c>
      <c r="TDS327" s="7" t="s">
        <v>724</v>
      </c>
      <c r="TDT327" s="7" t="s">
        <v>724</v>
      </c>
      <c r="TDU327" s="7" t="s">
        <v>724</v>
      </c>
      <c r="TDV327" s="7" t="s">
        <v>724</v>
      </c>
      <c r="TDW327" s="7" t="s">
        <v>724</v>
      </c>
      <c r="TDX327" s="7" t="s">
        <v>724</v>
      </c>
      <c r="TDY327" s="7" t="s">
        <v>724</v>
      </c>
      <c r="TDZ327" s="7" t="s">
        <v>724</v>
      </c>
      <c r="TEA327" s="7" t="s">
        <v>724</v>
      </c>
      <c r="TEB327" s="7" t="s">
        <v>724</v>
      </c>
      <c r="TEC327" s="7" t="s">
        <v>724</v>
      </c>
      <c r="TED327" s="7" t="s">
        <v>724</v>
      </c>
      <c r="TEE327" s="7" t="s">
        <v>724</v>
      </c>
      <c r="TEF327" s="7" t="s">
        <v>724</v>
      </c>
      <c r="TEG327" s="7" t="s">
        <v>724</v>
      </c>
      <c r="TEH327" s="7" t="s">
        <v>724</v>
      </c>
      <c r="TEI327" s="7" t="s">
        <v>724</v>
      </c>
      <c r="TEJ327" s="7" t="s">
        <v>724</v>
      </c>
      <c r="TEK327" s="7" t="s">
        <v>724</v>
      </c>
      <c r="TEL327" s="7" t="s">
        <v>724</v>
      </c>
      <c r="TEM327" s="7" t="s">
        <v>724</v>
      </c>
      <c r="TEN327" s="7" t="s">
        <v>724</v>
      </c>
      <c r="TEO327" s="7" t="s">
        <v>724</v>
      </c>
      <c r="TEP327" s="7" t="s">
        <v>724</v>
      </c>
      <c r="TEQ327" s="7" t="s">
        <v>724</v>
      </c>
      <c r="TER327" s="7" t="s">
        <v>724</v>
      </c>
      <c r="TES327" s="7" t="s">
        <v>724</v>
      </c>
      <c r="TET327" s="7" t="s">
        <v>724</v>
      </c>
      <c r="TEU327" s="7" t="s">
        <v>724</v>
      </c>
      <c r="TEV327" s="7" t="s">
        <v>724</v>
      </c>
      <c r="TEW327" s="7" t="s">
        <v>724</v>
      </c>
      <c r="TEX327" s="7" t="s">
        <v>724</v>
      </c>
      <c r="TEY327" s="7" t="s">
        <v>724</v>
      </c>
      <c r="TEZ327" s="7" t="s">
        <v>724</v>
      </c>
      <c r="TFA327" s="7" t="s">
        <v>724</v>
      </c>
      <c r="TFB327" s="7" t="s">
        <v>724</v>
      </c>
      <c r="TFC327" s="7" t="s">
        <v>724</v>
      </c>
      <c r="TFD327" s="7" t="s">
        <v>724</v>
      </c>
      <c r="TFE327" s="7" t="s">
        <v>724</v>
      </c>
      <c r="TFF327" s="7" t="s">
        <v>724</v>
      </c>
      <c r="TFG327" s="7" t="s">
        <v>724</v>
      </c>
      <c r="TFH327" s="7" t="s">
        <v>724</v>
      </c>
      <c r="TFI327" s="7" t="s">
        <v>724</v>
      </c>
      <c r="TFJ327" s="7" t="s">
        <v>724</v>
      </c>
      <c r="TFK327" s="7" t="s">
        <v>724</v>
      </c>
      <c r="TFL327" s="7" t="s">
        <v>724</v>
      </c>
      <c r="TFM327" s="7" t="s">
        <v>724</v>
      </c>
      <c r="TFN327" s="7" t="s">
        <v>724</v>
      </c>
      <c r="TFO327" s="7" t="s">
        <v>724</v>
      </c>
      <c r="TFP327" s="7" t="s">
        <v>724</v>
      </c>
      <c r="TFQ327" s="7" t="s">
        <v>724</v>
      </c>
      <c r="TFR327" s="7" t="s">
        <v>724</v>
      </c>
      <c r="TFS327" s="7" t="s">
        <v>724</v>
      </c>
      <c r="TFT327" s="7" t="s">
        <v>724</v>
      </c>
      <c r="TFU327" s="7" t="s">
        <v>724</v>
      </c>
      <c r="TFV327" s="7" t="s">
        <v>724</v>
      </c>
      <c r="TFW327" s="7" t="s">
        <v>724</v>
      </c>
      <c r="TFX327" s="7" t="s">
        <v>724</v>
      </c>
      <c r="TFY327" s="7" t="s">
        <v>724</v>
      </c>
      <c r="TFZ327" s="7" t="s">
        <v>724</v>
      </c>
      <c r="TGA327" s="7" t="s">
        <v>724</v>
      </c>
      <c r="TGB327" s="7" t="s">
        <v>724</v>
      </c>
      <c r="TGC327" s="7" t="s">
        <v>724</v>
      </c>
      <c r="TGD327" s="7" t="s">
        <v>724</v>
      </c>
      <c r="TGE327" s="7" t="s">
        <v>724</v>
      </c>
      <c r="TGF327" s="7" t="s">
        <v>724</v>
      </c>
      <c r="TGG327" s="7" t="s">
        <v>724</v>
      </c>
      <c r="TGH327" s="7" t="s">
        <v>724</v>
      </c>
      <c r="TGI327" s="7" t="s">
        <v>724</v>
      </c>
      <c r="TGJ327" s="7" t="s">
        <v>724</v>
      </c>
      <c r="TGK327" s="7" t="s">
        <v>724</v>
      </c>
      <c r="TGL327" s="7" t="s">
        <v>724</v>
      </c>
      <c r="TGM327" s="7" t="s">
        <v>724</v>
      </c>
      <c r="TGN327" s="7" t="s">
        <v>724</v>
      </c>
      <c r="TGO327" s="7" t="s">
        <v>724</v>
      </c>
      <c r="TGP327" s="7" t="s">
        <v>724</v>
      </c>
      <c r="TGQ327" s="7" t="s">
        <v>724</v>
      </c>
      <c r="TGR327" s="7" t="s">
        <v>724</v>
      </c>
      <c r="TGS327" s="7" t="s">
        <v>724</v>
      </c>
      <c r="TGT327" s="7" t="s">
        <v>724</v>
      </c>
      <c r="TGU327" s="7" t="s">
        <v>724</v>
      </c>
      <c r="TGV327" s="7" t="s">
        <v>724</v>
      </c>
      <c r="TGW327" s="7" t="s">
        <v>724</v>
      </c>
      <c r="TGX327" s="7" t="s">
        <v>724</v>
      </c>
      <c r="TGY327" s="7" t="s">
        <v>724</v>
      </c>
      <c r="TGZ327" s="7" t="s">
        <v>724</v>
      </c>
      <c r="THA327" s="7" t="s">
        <v>724</v>
      </c>
      <c r="THB327" s="7" t="s">
        <v>724</v>
      </c>
      <c r="THC327" s="7" t="s">
        <v>724</v>
      </c>
      <c r="THD327" s="7" t="s">
        <v>724</v>
      </c>
      <c r="THE327" s="7" t="s">
        <v>724</v>
      </c>
      <c r="THF327" s="7" t="s">
        <v>724</v>
      </c>
      <c r="THG327" s="7" t="s">
        <v>724</v>
      </c>
      <c r="THH327" s="7" t="s">
        <v>724</v>
      </c>
      <c r="THI327" s="7" t="s">
        <v>724</v>
      </c>
      <c r="THJ327" s="7" t="s">
        <v>724</v>
      </c>
      <c r="THK327" s="7" t="s">
        <v>724</v>
      </c>
      <c r="THL327" s="7" t="s">
        <v>724</v>
      </c>
      <c r="THM327" s="7" t="s">
        <v>724</v>
      </c>
      <c r="THN327" s="7" t="s">
        <v>724</v>
      </c>
      <c r="THO327" s="7" t="s">
        <v>724</v>
      </c>
      <c r="THP327" s="7" t="s">
        <v>724</v>
      </c>
      <c r="THQ327" s="7" t="s">
        <v>724</v>
      </c>
      <c r="THR327" s="7" t="s">
        <v>724</v>
      </c>
      <c r="THS327" s="7" t="s">
        <v>724</v>
      </c>
      <c r="THT327" s="7" t="s">
        <v>724</v>
      </c>
      <c r="THU327" s="7" t="s">
        <v>724</v>
      </c>
      <c r="THV327" s="7" t="s">
        <v>724</v>
      </c>
      <c r="THW327" s="7" t="s">
        <v>724</v>
      </c>
      <c r="THX327" s="7" t="s">
        <v>724</v>
      </c>
      <c r="THY327" s="7" t="s">
        <v>724</v>
      </c>
      <c r="THZ327" s="7" t="s">
        <v>724</v>
      </c>
      <c r="TIA327" s="7" t="s">
        <v>724</v>
      </c>
      <c r="TIB327" s="7" t="s">
        <v>724</v>
      </c>
      <c r="TIC327" s="7" t="s">
        <v>724</v>
      </c>
      <c r="TID327" s="7" t="s">
        <v>724</v>
      </c>
      <c r="TIE327" s="7" t="s">
        <v>724</v>
      </c>
      <c r="TIF327" s="7" t="s">
        <v>724</v>
      </c>
      <c r="TIG327" s="7" t="s">
        <v>724</v>
      </c>
      <c r="TIH327" s="7" t="s">
        <v>724</v>
      </c>
      <c r="TII327" s="7" t="s">
        <v>724</v>
      </c>
      <c r="TIJ327" s="7" t="s">
        <v>724</v>
      </c>
      <c r="TIK327" s="7" t="s">
        <v>724</v>
      </c>
      <c r="TIL327" s="7" t="s">
        <v>724</v>
      </c>
      <c r="TIM327" s="7" t="s">
        <v>724</v>
      </c>
      <c r="TIN327" s="7" t="s">
        <v>724</v>
      </c>
      <c r="TIO327" s="7" t="s">
        <v>724</v>
      </c>
      <c r="TIP327" s="7" t="s">
        <v>724</v>
      </c>
      <c r="TIQ327" s="7" t="s">
        <v>724</v>
      </c>
      <c r="TIR327" s="7" t="s">
        <v>724</v>
      </c>
      <c r="TIS327" s="7" t="s">
        <v>724</v>
      </c>
      <c r="TIT327" s="7" t="s">
        <v>724</v>
      </c>
      <c r="TIU327" s="7" t="s">
        <v>724</v>
      </c>
      <c r="TIV327" s="7" t="s">
        <v>724</v>
      </c>
      <c r="TIW327" s="7" t="s">
        <v>724</v>
      </c>
      <c r="TIX327" s="7" t="s">
        <v>724</v>
      </c>
      <c r="TIY327" s="7" t="s">
        <v>724</v>
      </c>
      <c r="TIZ327" s="7" t="s">
        <v>724</v>
      </c>
      <c r="TJA327" s="7" t="s">
        <v>724</v>
      </c>
      <c r="TJB327" s="7" t="s">
        <v>724</v>
      </c>
      <c r="TJC327" s="7" t="s">
        <v>724</v>
      </c>
      <c r="TJD327" s="7" t="s">
        <v>724</v>
      </c>
      <c r="TJE327" s="7" t="s">
        <v>724</v>
      </c>
      <c r="TJF327" s="7" t="s">
        <v>724</v>
      </c>
      <c r="TJG327" s="7" t="s">
        <v>724</v>
      </c>
      <c r="TJH327" s="7" t="s">
        <v>724</v>
      </c>
      <c r="TJI327" s="7" t="s">
        <v>724</v>
      </c>
      <c r="TJJ327" s="7" t="s">
        <v>724</v>
      </c>
      <c r="TJK327" s="7" t="s">
        <v>724</v>
      </c>
      <c r="TJL327" s="7" t="s">
        <v>724</v>
      </c>
      <c r="TJM327" s="7" t="s">
        <v>724</v>
      </c>
      <c r="TJN327" s="7" t="s">
        <v>724</v>
      </c>
      <c r="TJO327" s="7" t="s">
        <v>724</v>
      </c>
      <c r="TJP327" s="7" t="s">
        <v>724</v>
      </c>
      <c r="TJQ327" s="7" t="s">
        <v>724</v>
      </c>
      <c r="TJR327" s="7" t="s">
        <v>724</v>
      </c>
      <c r="TJS327" s="7" t="s">
        <v>724</v>
      </c>
      <c r="TJT327" s="7" t="s">
        <v>724</v>
      </c>
      <c r="TJU327" s="7" t="s">
        <v>724</v>
      </c>
      <c r="TJV327" s="7" t="s">
        <v>724</v>
      </c>
      <c r="TJW327" s="7" t="s">
        <v>724</v>
      </c>
      <c r="TJX327" s="7" t="s">
        <v>724</v>
      </c>
      <c r="TJY327" s="7" t="s">
        <v>724</v>
      </c>
      <c r="TJZ327" s="7" t="s">
        <v>724</v>
      </c>
      <c r="TKA327" s="7" t="s">
        <v>724</v>
      </c>
      <c r="TKB327" s="7" t="s">
        <v>724</v>
      </c>
      <c r="TKC327" s="7" t="s">
        <v>724</v>
      </c>
      <c r="TKD327" s="7" t="s">
        <v>724</v>
      </c>
      <c r="TKE327" s="7" t="s">
        <v>724</v>
      </c>
      <c r="TKF327" s="7" t="s">
        <v>724</v>
      </c>
      <c r="TKG327" s="7" t="s">
        <v>724</v>
      </c>
      <c r="TKH327" s="7" t="s">
        <v>724</v>
      </c>
      <c r="TKI327" s="7" t="s">
        <v>724</v>
      </c>
      <c r="TKJ327" s="7" t="s">
        <v>724</v>
      </c>
      <c r="TKK327" s="7" t="s">
        <v>724</v>
      </c>
      <c r="TKL327" s="7" t="s">
        <v>724</v>
      </c>
      <c r="TKM327" s="7" t="s">
        <v>724</v>
      </c>
      <c r="TKN327" s="7" t="s">
        <v>724</v>
      </c>
      <c r="TKO327" s="7" t="s">
        <v>724</v>
      </c>
      <c r="TKP327" s="7" t="s">
        <v>724</v>
      </c>
      <c r="TKQ327" s="7" t="s">
        <v>724</v>
      </c>
      <c r="TKR327" s="7" t="s">
        <v>724</v>
      </c>
      <c r="TKS327" s="7" t="s">
        <v>724</v>
      </c>
      <c r="TKT327" s="7" t="s">
        <v>724</v>
      </c>
      <c r="TKU327" s="7" t="s">
        <v>724</v>
      </c>
      <c r="TKV327" s="7" t="s">
        <v>724</v>
      </c>
      <c r="TKW327" s="7" t="s">
        <v>724</v>
      </c>
      <c r="TKX327" s="7" t="s">
        <v>724</v>
      </c>
      <c r="TKY327" s="7" t="s">
        <v>724</v>
      </c>
      <c r="TKZ327" s="7" t="s">
        <v>724</v>
      </c>
      <c r="TLA327" s="7" t="s">
        <v>724</v>
      </c>
      <c r="TLB327" s="7" t="s">
        <v>724</v>
      </c>
      <c r="TLC327" s="7" t="s">
        <v>724</v>
      </c>
      <c r="TLD327" s="7" t="s">
        <v>724</v>
      </c>
      <c r="TLE327" s="7" t="s">
        <v>724</v>
      </c>
      <c r="TLF327" s="7" t="s">
        <v>724</v>
      </c>
      <c r="TLG327" s="7" t="s">
        <v>724</v>
      </c>
      <c r="TLH327" s="7" t="s">
        <v>724</v>
      </c>
      <c r="TLI327" s="7" t="s">
        <v>724</v>
      </c>
      <c r="TLJ327" s="7" t="s">
        <v>724</v>
      </c>
      <c r="TLK327" s="7" t="s">
        <v>724</v>
      </c>
      <c r="TLL327" s="7" t="s">
        <v>724</v>
      </c>
      <c r="TLM327" s="7" t="s">
        <v>724</v>
      </c>
      <c r="TLN327" s="7" t="s">
        <v>724</v>
      </c>
      <c r="TLO327" s="7" t="s">
        <v>724</v>
      </c>
      <c r="TLP327" s="7" t="s">
        <v>724</v>
      </c>
      <c r="TLQ327" s="7" t="s">
        <v>724</v>
      </c>
      <c r="TLR327" s="7" t="s">
        <v>724</v>
      </c>
      <c r="TLS327" s="7" t="s">
        <v>724</v>
      </c>
      <c r="TLT327" s="7" t="s">
        <v>724</v>
      </c>
      <c r="TLU327" s="7" t="s">
        <v>724</v>
      </c>
      <c r="TLV327" s="7" t="s">
        <v>724</v>
      </c>
      <c r="TLW327" s="7" t="s">
        <v>724</v>
      </c>
      <c r="TLX327" s="7" t="s">
        <v>724</v>
      </c>
      <c r="TLY327" s="7" t="s">
        <v>724</v>
      </c>
      <c r="TLZ327" s="7" t="s">
        <v>724</v>
      </c>
      <c r="TMA327" s="7" t="s">
        <v>724</v>
      </c>
      <c r="TMB327" s="7" t="s">
        <v>724</v>
      </c>
      <c r="TMC327" s="7" t="s">
        <v>724</v>
      </c>
      <c r="TMD327" s="7" t="s">
        <v>724</v>
      </c>
      <c r="TME327" s="7" t="s">
        <v>724</v>
      </c>
      <c r="TMF327" s="7" t="s">
        <v>724</v>
      </c>
      <c r="TMG327" s="7" t="s">
        <v>724</v>
      </c>
      <c r="TMH327" s="7" t="s">
        <v>724</v>
      </c>
      <c r="TMI327" s="7" t="s">
        <v>724</v>
      </c>
      <c r="TMJ327" s="7" t="s">
        <v>724</v>
      </c>
      <c r="TMK327" s="7" t="s">
        <v>724</v>
      </c>
      <c r="TML327" s="7" t="s">
        <v>724</v>
      </c>
      <c r="TMM327" s="7" t="s">
        <v>724</v>
      </c>
      <c r="TMN327" s="7" t="s">
        <v>724</v>
      </c>
      <c r="TMO327" s="7" t="s">
        <v>724</v>
      </c>
      <c r="TMP327" s="7" t="s">
        <v>724</v>
      </c>
      <c r="TMQ327" s="7" t="s">
        <v>724</v>
      </c>
      <c r="TMR327" s="7" t="s">
        <v>724</v>
      </c>
      <c r="TMS327" s="7" t="s">
        <v>724</v>
      </c>
      <c r="TMT327" s="7" t="s">
        <v>724</v>
      </c>
      <c r="TMU327" s="7" t="s">
        <v>724</v>
      </c>
      <c r="TMV327" s="7" t="s">
        <v>724</v>
      </c>
      <c r="TMW327" s="7" t="s">
        <v>724</v>
      </c>
      <c r="TMX327" s="7" t="s">
        <v>724</v>
      </c>
      <c r="TMY327" s="7" t="s">
        <v>724</v>
      </c>
      <c r="TMZ327" s="7" t="s">
        <v>724</v>
      </c>
      <c r="TNA327" s="7" t="s">
        <v>724</v>
      </c>
      <c r="TNB327" s="7" t="s">
        <v>724</v>
      </c>
      <c r="TNC327" s="7" t="s">
        <v>724</v>
      </c>
      <c r="TND327" s="7" t="s">
        <v>724</v>
      </c>
      <c r="TNE327" s="7" t="s">
        <v>724</v>
      </c>
      <c r="TNF327" s="7" t="s">
        <v>724</v>
      </c>
      <c r="TNG327" s="7" t="s">
        <v>724</v>
      </c>
      <c r="TNH327" s="7" t="s">
        <v>724</v>
      </c>
      <c r="TNI327" s="7" t="s">
        <v>724</v>
      </c>
      <c r="TNJ327" s="7" t="s">
        <v>724</v>
      </c>
      <c r="TNK327" s="7" t="s">
        <v>724</v>
      </c>
      <c r="TNL327" s="7" t="s">
        <v>724</v>
      </c>
      <c r="TNM327" s="7" t="s">
        <v>724</v>
      </c>
      <c r="TNN327" s="7" t="s">
        <v>724</v>
      </c>
      <c r="TNO327" s="7" t="s">
        <v>724</v>
      </c>
      <c r="TNP327" s="7" t="s">
        <v>724</v>
      </c>
      <c r="TNQ327" s="7" t="s">
        <v>724</v>
      </c>
      <c r="TNR327" s="7" t="s">
        <v>724</v>
      </c>
      <c r="TNS327" s="7" t="s">
        <v>724</v>
      </c>
      <c r="TNT327" s="7" t="s">
        <v>724</v>
      </c>
      <c r="TNU327" s="7" t="s">
        <v>724</v>
      </c>
      <c r="TNV327" s="7" t="s">
        <v>724</v>
      </c>
      <c r="TNW327" s="7" t="s">
        <v>724</v>
      </c>
      <c r="TNX327" s="7" t="s">
        <v>724</v>
      </c>
      <c r="TNY327" s="7" t="s">
        <v>724</v>
      </c>
      <c r="TNZ327" s="7" t="s">
        <v>724</v>
      </c>
      <c r="TOA327" s="7" t="s">
        <v>724</v>
      </c>
      <c r="TOB327" s="7" t="s">
        <v>724</v>
      </c>
      <c r="TOC327" s="7" t="s">
        <v>724</v>
      </c>
      <c r="TOD327" s="7" t="s">
        <v>724</v>
      </c>
      <c r="TOE327" s="7" t="s">
        <v>724</v>
      </c>
      <c r="TOF327" s="7" t="s">
        <v>724</v>
      </c>
      <c r="TOG327" s="7" t="s">
        <v>724</v>
      </c>
      <c r="TOH327" s="7" t="s">
        <v>724</v>
      </c>
      <c r="TOI327" s="7" t="s">
        <v>724</v>
      </c>
      <c r="TOJ327" s="7" t="s">
        <v>724</v>
      </c>
      <c r="TOK327" s="7" t="s">
        <v>724</v>
      </c>
      <c r="TOL327" s="7" t="s">
        <v>724</v>
      </c>
      <c r="TOM327" s="7" t="s">
        <v>724</v>
      </c>
      <c r="TON327" s="7" t="s">
        <v>724</v>
      </c>
      <c r="TOO327" s="7" t="s">
        <v>724</v>
      </c>
      <c r="TOP327" s="7" t="s">
        <v>724</v>
      </c>
      <c r="TOQ327" s="7" t="s">
        <v>724</v>
      </c>
      <c r="TOR327" s="7" t="s">
        <v>724</v>
      </c>
      <c r="TOS327" s="7" t="s">
        <v>724</v>
      </c>
      <c r="TOT327" s="7" t="s">
        <v>724</v>
      </c>
      <c r="TOU327" s="7" t="s">
        <v>724</v>
      </c>
      <c r="TOV327" s="7" t="s">
        <v>724</v>
      </c>
      <c r="TOW327" s="7" t="s">
        <v>724</v>
      </c>
      <c r="TOX327" s="7" t="s">
        <v>724</v>
      </c>
      <c r="TOY327" s="7" t="s">
        <v>724</v>
      </c>
      <c r="TOZ327" s="7" t="s">
        <v>724</v>
      </c>
      <c r="TPA327" s="7" t="s">
        <v>724</v>
      </c>
      <c r="TPB327" s="7" t="s">
        <v>724</v>
      </c>
      <c r="TPC327" s="7" t="s">
        <v>724</v>
      </c>
      <c r="TPD327" s="7" t="s">
        <v>724</v>
      </c>
      <c r="TPE327" s="7" t="s">
        <v>724</v>
      </c>
      <c r="TPF327" s="7" t="s">
        <v>724</v>
      </c>
      <c r="TPG327" s="7" t="s">
        <v>724</v>
      </c>
      <c r="TPH327" s="7" t="s">
        <v>724</v>
      </c>
      <c r="TPI327" s="7" t="s">
        <v>724</v>
      </c>
      <c r="TPJ327" s="7" t="s">
        <v>724</v>
      </c>
      <c r="TPK327" s="7" t="s">
        <v>724</v>
      </c>
      <c r="TPL327" s="7" t="s">
        <v>724</v>
      </c>
      <c r="TPM327" s="7" t="s">
        <v>724</v>
      </c>
      <c r="TPN327" s="7" t="s">
        <v>724</v>
      </c>
      <c r="TPO327" s="7" t="s">
        <v>724</v>
      </c>
      <c r="TPP327" s="7" t="s">
        <v>724</v>
      </c>
      <c r="TPQ327" s="7" t="s">
        <v>724</v>
      </c>
      <c r="TPR327" s="7" t="s">
        <v>724</v>
      </c>
      <c r="TPS327" s="7" t="s">
        <v>724</v>
      </c>
      <c r="TPT327" s="7" t="s">
        <v>724</v>
      </c>
      <c r="TPU327" s="7" t="s">
        <v>724</v>
      </c>
      <c r="TPV327" s="7" t="s">
        <v>724</v>
      </c>
      <c r="TPW327" s="7" t="s">
        <v>724</v>
      </c>
      <c r="TPX327" s="7" t="s">
        <v>724</v>
      </c>
      <c r="TPY327" s="7" t="s">
        <v>724</v>
      </c>
      <c r="TPZ327" s="7" t="s">
        <v>724</v>
      </c>
      <c r="TQA327" s="7" t="s">
        <v>724</v>
      </c>
      <c r="TQB327" s="7" t="s">
        <v>724</v>
      </c>
      <c r="TQC327" s="7" t="s">
        <v>724</v>
      </c>
      <c r="TQD327" s="7" t="s">
        <v>724</v>
      </c>
      <c r="TQE327" s="7" t="s">
        <v>724</v>
      </c>
      <c r="TQF327" s="7" t="s">
        <v>724</v>
      </c>
      <c r="TQG327" s="7" t="s">
        <v>724</v>
      </c>
      <c r="TQH327" s="7" t="s">
        <v>724</v>
      </c>
      <c r="TQI327" s="7" t="s">
        <v>724</v>
      </c>
      <c r="TQJ327" s="7" t="s">
        <v>724</v>
      </c>
      <c r="TQK327" s="7" t="s">
        <v>724</v>
      </c>
      <c r="TQL327" s="7" t="s">
        <v>724</v>
      </c>
      <c r="TQM327" s="7" t="s">
        <v>724</v>
      </c>
      <c r="TQN327" s="7" t="s">
        <v>724</v>
      </c>
      <c r="TQO327" s="7" t="s">
        <v>724</v>
      </c>
      <c r="TQP327" s="7" t="s">
        <v>724</v>
      </c>
      <c r="TQQ327" s="7" t="s">
        <v>724</v>
      </c>
      <c r="TQR327" s="7" t="s">
        <v>724</v>
      </c>
      <c r="TQS327" s="7" t="s">
        <v>724</v>
      </c>
      <c r="TQT327" s="7" t="s">
        <v>724</v>
      </c>
      <c r="TQU327" s="7" t="s">
        <v>724</v>
      </c>
      <c r="TQV327" s="7" t="s">
        <v>724</v>
      </c>
      <c r="TQW327" s="7" t="s">
        <v>724</v>
      </c>
      <c r="TQX327" s="7" t="s">
        <v>724</v>
      </c>
      <c r="TQY327" s="7" t="s">
        <v>724</v>
      </c>
      <c r="TQZ327" s="7" t="s">
        <v>724</v>
      </c>
      <c r="TRA327" s="7" t="s">
        <v>724</v>
      </c>
      <c r="TRB327" s="7" t="s">
        <v>724</v>
      </c>
      <c r="TRC327" s="7" t="s">
        <v>724</v>
      </c>
      <c r="TRD327" s="7" t="s">
        <v>724</v>
      </c>
      <c r="TRE327" s="7" t="s">
        <v>724</v>
      </c>
      <c r="TRF327" s="7" t="s">
        <v>724</v>
      </c>
      <c r="TRG327" s="7" t="s">
        <v>724</v>
      </c>
      <c r="TRH327" s="7" t="s">
        <v>724</v>
      </c>
      <c r="TRI327" s="7" t="s">
        <v>724</v>
      </c>
      <c r="TRJ327" s="7" t="s">
        <v>724</v>
      </c>
      <c r="TRK327" s="7" t="s">
        <v>724</v>
      </c>
      <c r="TRL327" s="7" t="s">
        <v>724</v>
      </c>
      <c r="TRM327" s="7" t="s">
        <v>724</v>
      </c>
      <c r="TRN327" s="7" t="s">
        <v>724</v>
      </c>
      <c r="TRO327" s="7" t="s">
        <v>724</v>
      </c>
      <c r="TRP327" s="7" t="s">
        <v>724</v>
      </c>
      <c r="TRQ327" s="7" t="s">
        <v>724</v>
      </c>
      <c r="TRR327" s="7" t="s">
        <v>724</v>
      </c>
      <c r="TRS327" s="7" t="s">
        <v>724</v>
      </c>
      <c r="TRT327" s="7" t="s">
        <v>724</v>
      </c>
      <c r="TRU327" s="7" t="s">
        <v>724</v>
      </c>
      <c r="TRV327" s="7" t="s">
        <v>724</v>
      </c>
      <c r="TRW327" s="7" t="s">
        <v>724</v>
      </c>
      <c r="TRX327" s="7" t="s">
        <v>724</v>
      </c>
      <c r="TRY327" s="7" t="s">
        <v>724</v>
      </c>
      <c r="TRZ327" s="7" t="s">
        <v>724</v>
      </c>
      <c r="TSA327" s="7" t="s">
        <v>724</v>
      </c>
      <c r="TSB327" s="7" t="s">
        <v>724</v>
      </c>
      <c r="TSC327" s="7" t="s">
        <v>724</v>
      </c>
      <c r="TSD327" s="7" t="s">
        <v>724</v>
      </c>
      <c r="TSE327" s="7" t="s">
        <v>724</v>
      </c>
      <c r="TSF327" s="7" t="s">
        <v>724</v>
      </c>
      <c r="TSG327" s="7" t="s">
        <v>724</v>
      </c>
      <c r="TSH327" s="7" t="s">
        <v>724</v>
      </c>
      <c r="TSI327" s="7" t="s">
        <v>724</v>
      </c>
      <c r="TSJ327" s="7" t="s">
        <v>724</v>
      </c>
      <c r="TSK327" s="7" t="s">
        <v>724</v>
      </c>
      <c r="TSL327" s="7" t="s">
        <v>724</v>
      </c>
      <c r="TSM327" s="7" t="s">
        <v>724</v>
      </c>
      <c r="TSN327" s="7" t="s">
        <v>724</v>
      </c>
      <c r="TSO327" s="7" t="s">
        <v>724</v>
      </c>
      <c r="TSP327" s="7" t="s">
        <v>724</v>
      </c>
      <c r="TSQ327" s="7" t="s">
        <v>724</v>
      </c>
      <c r="TSR327" s="7" t="s">
        <v>724</v>
      </c>
      <c r="TSS327" s="7" t="s">
        <v>724</v>
      </c>
      <c r="TST327" s="7" t="s">
        <v>724</v>
      </c>
      <c r="TSU327" s="7" t="s">
        <v>724</v>
      </c>
      <c r="TSV327" s="7" t="s">
        <v>724</v>
      </c>
      <c r="TSW327" s="7" t="s">
        <v>724</v>
      </c>
      <c r="TSX327" s="7" t="s">
        <v>724</v>
      </c>
      <c r="TSY327" s="7" t="s">
        <v>724</v>
      </c>
      <c r="TSZ327" s="7" t="s">
        <v>724</v>
      </c>
      <c r="TTA327" s="7" t="s">
        <v>724</v>
      </c>
      <c r="TTB327" s="7" t="s">
        <v>724</v>
      </c>
      <c r="TTC327" s="7" t="s">
        <v>724</v>
      </c>
      <c r="TTD327" s="7" t="s">
        <v>724</v>
      </c>
      <c r="TTE327" s="7" t="s">
        <v>724</v>
      </c>
      <c r="TTF327" s="7" t="s">
        <v>724</v>
      </c>
      <c r="TTG327" s="7" t="s">
        <v>724</v>
      </c>
      <c r="TTH327" s="7" t="s">
        <v>724</v>
      </c>
      <c r="TTI327" s="7" t="s">
        <v>724</v>
      </c>
      <c r="TTJ327" s="7" t="s">
        <v>724</v>
      </c>
      <c r="TTK327" s="7" t="s">
        <v>724</v>
      </c>
      <c r="TTL327" s="7" t="s">
        <v>724</v>
      </c>
      <c r="TTM327" s="7" t="s">
        <v>724</v>
      </c>
      <c r="TTN327" s="7" t="s">
        <v>724</v>
      </c>
      <c r="TTO327" s="7" t="s">
        <v>724</v>
      </c>
      <c r="TTP327" s="7" t="s">
        <v>724</v>
      </c>
      <c r="TTQ327" s="7" t="s">
        <v>724</v>
      </c>
      <c r="TTR327" s="7" t="s">
        <v>724</v>
      </c>
      <c r="TTS327" s="7" t="s">
        <v>724</v>
      </c>
      <c r="TTT327" s="7" t="s">
        <v>724</v>
      </c>
      <c r="TTU327" s="7" t="s">
        <v>724</v>
      </c>
      <c r="TTV327" s="7" t="s">
        <v>724</v>
      </c>
      <c r="TTW327" s="7" t="s">
        <v>724</v>
      </c>
      <c r="TTX327" s="7" t="s">
        <v>724</v>
      </c>
      <c r="TTY327" s="7" t="s">
        <v>724</v>
      </c>
      <c r="TTZ327" s="7" t="s">
        <v>724</v>
      </c>
      <c r="TUA327" s="7" t="s">
        <v>724</v>
      </c>
      <c r="TUB327" s="7" t="s">
        <v>724</v>
      </c>
      <c r="TUC327" s="7" t="s">
        <v>724</v>
      </c>
      <c r="TUD327" s="7" t="s">
        <v>724</v>
      </c>
      <c r="TUE327" s="7" t="s">
        <v>724</v>
      </c>
      <c r="TUF327" s="7" t="s">
        <v>724</v>
      </c>
      <c r="TUG327" s="7" t="s">
        <v>724</v>
      </c>
      <c r="TUH327" s="7" t="s">
        <v>724</v>
      </c>
      <c r="TUI327" s="7" t="s">
        <v>724</v>
      </c>
      <c r="TUJ327" s="7" t="s">
        <v>724</v>
      </c>
      <c r="TUK327" s="7" t="s">
        <v>724</v>
      </c>
      <c r="TUL327" s="7" t="s">
        <v>724</v>
      </c>
      <c r="TUM327" s="7" t="s">
        <v>724</v>
      </c>
      <c r="TUN327" s="7" t="s">
        <v>724</v>
      </c>
      <c r="TUO327" s="7" t="s">
        <v>724</v>
      </c>
      <c r="TUP327" s="7" t="s">
        <v>724</v>
      </c>
      <c r="TUQ327" s="7" t="s">
        <v>724</v>
      </c>
      <c r="TUR327" s="7" t="s">
        <v>724</v>
      </c>
      <c r="TUS327" s="7" t="s">
        <v>724</v>
      </c>
      <c r="TUT327" s="7" t="s">
        <v>724</v>
      </c>
      <c r="TUU327" s="7" t="s">
        <v>724</v>
      </c>
      <c r="TUV327" s="7" t="s">
        <v>724</v>
      </c>
      <c r="TUW327" s="7" t="s">
        <v>724</v>
      </c>
      <c r="TUX327" s="7" t="s">
        <v>724</v>
      </c>
      <c r="TUY327" s="7" t="s">
        <v>724</v>
      </c>
      <c r="TUZ327" s="7" t="s">
        <v>724</v>
      </c>
      <c r="TVA327" s="7" t="s">
        <v>724</v>
      </c>
      <c r="TVB327" s="7" t="s">
        <v>724</v>
      </c>
      <c r="TVC327" s="7" t="s">
        <v>724</v>
      </c>
      <c r="TVD327" s="7" t="s">
        <v>724</v>
      </c>
      <c r="TVE327" s="7" t="s">
        <v>724</v>
      </c>
      <c r="TVF327" s="7" t="s">
        <v>724</v>
      </c>
      <c r="TVG327" s="7" t="s">
        <v>724</v>
      </c>
      <c r="TVH327" s="7" t="s">
        <v>724</v>
      </c>
      <c r="TVI327" s="7" t="s">
        <v>724</v>
      </c>
      <c r="TVJ327" s="7" t="s">
        <v>724</v>
      </c>
      <c r="TVK327" s="7" t="s">
        <v>724</v>
      </c>
      <c r="TVL327" s="7" t="s">
        <v>724</v>
      </c>
      <c r="TVM327" s="7" t="s">
        <v>724</v>
      </c>
      <c r="TVN327" s="7" t="s">
        <v>724</v>
      </c>
      <c r="TVO327" s="7" t="s">
        <v>724</v>
      </c>
      <c r="TVP327" s="7" t="s">
        <v>724</v>
      </c>
      <c r="TVQ327" s="7" t="s">
        <v>724</v>
      </c>
      <c r="TVR327" s="7" t="s">
        <v>724</v>
      </c>
      <c r="TVS327" s="7" t="s">
        <v>724</v>
      </c>
      <c r="TVT327" s="7" t="s">
        <v>724</v>
      </c>
      <c r="TVU327" s="7" t="s">
        <v>724</v>
      </c>
      <c r="TVV327" s="7" t="s">
        <v>724</v>
      </c>
      <c r="TVW327" s="7" t="s">
        <v>724</v>
      </c>
      <c r="TVX327" s="7" t="s">
        <v>724</v>
      </c>
      <c r="TVY327" s="7" t="s">
        <v>724</v>
      </c>
      <c r="TVZ327" s="7" t="s">
        <v>724</v>
      </c>
      <c r="TWA327" s="7" t="s">
        <v>724</v>
      </c>
      <c r="TWB327" s="7" t="s">
        <v>724</v>
      </c>
      <c r="TWC327" s="7" t="s">
        <v>724</v>
      </c>
      <c r="TWD327" s="7" t="s">
        <v>724</v>
      </c>
      <c r="TWE327" s="7" t="s">
        <v>724</v>
      </c>
      <c r="TWF327" s="7" t="s">
        <v>724</v>
      </c>
      <c r="TWG327" s="7" t="s">
        <v>724</v>
      </c>
      <c r="TWH327" s="7" t="s">
        <v>724</v>
      </c>
      <c r="TWI327" s="7" t="s">
        <v>724</v>
      </c>
      <c r="TWJ327" s="7" t="s">
        <v>724</v>
      </c>
      <c r="TWK327" s="7" t="s">
        <v>724</v>
      </c>
      <c r="TWL327" s="7" t="s">
        <v>724</v>
      </c>
      <c r="TWM327" s="7" t="s">
        <v>724</v>
      </c>
      <c r="TWN327" s="7" t="s">
        <v>724</v>
      </c>
      <c r="TWO327" s="7" t="s">
        <v>724</v>
      </c>
      <c r="TWP327" s="7" t="s">
        <v>724</v>
      </c>
      <c r="TWQ327" s="7" t="s">
        <v>724</v>
      </c>
      <c r="TWR327" s="7" t="s">
        <v>724</v>
      </c>
      <c r="TWS327" s="7" t="s">
        <v>724</v>
      </c>
      <c r="TWT327" s="7" t="s">
        <v>724</v>
      </c>
      <c r="TWU327" s="7" t="s">
        <v>724</v>
      </c>
      <c r="TWV327" s="7" t="s">
        <v>724</v>
      </c>
      <c r="TWW327" s="7" t="s">
        <v>724</v>
      </c>
      <c r="TWX327" s="7" t="s">
        <v>724</v>
      </c>
      <c r="TWY327" s="7" t="s">
        <v>724</v>
      </c>
      <c r="TWZ327" s="7" t="s">
        <v>724</v>
      </c>
      <c r="TXA327" s="7" t="s">
        <v>724</v>
      </c>
      <c r="TXB327" s="7" t="s">
        <v>724</v>
      </c>
      <c r="TXC327" s="7" t="s">
        <v>724</v>
      </c>
      <c r="TXD327" s="7" t="s">
        <v>724</v>
      </c>
      <c r="TXE327" s="7" t="s">
        <v>724</v>
      </c>
      <c r="TXF327" s="7" t="s">
        <v>724</v>
      </c>
      <c r="TXG327" s="7" t="s">
        <v>724</v>
      </c>
      <c r="TXH327" s="7" t="s">
        <v>724</v>
      </c>
      <c r="TXI327" s="7" t="s">
        <v>724</v>
      </c>
      <c r="TXJ327" s="7" t="s">
        <v>724</v>
      </c>
      <c r="TXK327" s="7" t="s">
        <v>724</v>
      </c>
      <c r="TXL327" s="7" t="s">
        <v>724</v>
      </c>
      <c r="TXM327" s="7" t="s">
        <v>724</v>
      </c>
      <c r="TXN327" s="7" t="s">
        <v>724</v>
      </c>
      <c r="TXO327" s="7" t="s">
        <v>724</v>
      </c>
      <c r="TXP327" s="7" t="s">
        <v>724</v>
      </c>
      <c r="TXQ327" s="7" t="s">
        <v>724</v>
      </c>
      <c r="TXR327" s="7" t="s">
        <v>724</v>
      </c>
      <c r="TXS327" s="7" t="s">
        <v>724</v>
      </c>
      <c r="TXT327" s="7" t="s">
        <v>724</v>
      </c>
      <c r="TXU327" s="7" t="s">
        <v>724</v>
      </c>
      <c r="TXV327" s="7" t="s">
        <v>724</v>
      </c>
      <c r="TXW327" s="7" t="s">
        <v>724</v>
      </c>
      <c r="TXX327" s="7" t="s">
        <v>724</v>
      </c>
      <c r="TXY327" s="7" t="s">
        <v>724</v>
      </c>
      <c r="TXZ327" s="7" t="s">
        <v>724</v>
      </c>
      <c r="TYA327" s="7" t="s">
        <v>724</v>
      </c>
      <c r="TYB327" s="7" t="s">
        <v>724</v>
      </c>
      <c r="TYC327" s="7" t="s">
        <v>724</v>
      </c>
      <c r="TYD327" s="7" t="s">
        <v>724</v>
      </c>
      <c r="TYE327" s="7" t="s">
        <v>724</v>
      </c>
      <c r="TYF327" s="7" t="s">
        <v>724</v>
      </c>
      <c r="TYG327" s="7" t="s">
        <v>724</v>
      </c>
      <c r="TYH327" s="7" t="s">
        <v>724</v>
      </c>
      <c r="TYI327" s="7" t="s">
        <v>724</v>
      </c>
      <c r="TYJ327" s="7" t="s">
        <v>724</v>
      </c>
      <c r="TYK327" s="7" t="s">
        <v>724</v>
      </c>
      <c r="TYL327" s="7" t="s">
        <v>724</v>
      </c>
      <c r="TYM327" s="7" t="s">
        <v>724</v>
      </c>
      <c r="TYN327" s="7" t="s">
        <v>724</v>
      </c>
      <c r="TYO327" s="7" t="s">
        <v>724</v>
      </c>
      <c r="TYP327" s="7" t="s">
        <v>724</v>
      </c>
      <c r="TYQ327" s="7" t="s">
        <v>724</v>
      </c>
      <c r="TYR327" s="7" t="s">
        <v>724</v>
      </c>
      <c r="TYS327" s="7" t="s">
        <v>724</v>
      </c>
      <c r="TYT327" s="7" t="s">
        <v>724</v>
      </c>
      <c r="TYU327" s="7" t="s">
        <v>724</v>
      </c>
      <c r="TYV327" s="7" t="s">
        <v>724</v>
      </c>
      <c r="TYW327" s="7" t="s">
        <v>724</v>
      </c>
      <c r="TYX327" s="7" t="s">
        <v>724</v>
      </c>
      <c r="TYY327" s="7" t="s">
        <v>724</v>
      </c>
      <c r="TYZ327" s="7" t="s">
        <v>724</v>
      </c>
      <c r="TZA327" s="7" t="s">
        <v>724</v>
      </c>
      <c r="TZB327" s="7" t="s">
        <v>724</v>
      </c>
      <c r="TZC327" s="7" t="s">
        <v>724</v>
      </c>
      <c r="TZD327" s="7" t="s">
        <v>724</v>
      </c>
      <c r="TZE327" s="7" t="s">
        <v>724</v>
      </c>
      <c r="TZF327" s="7" t="s">
        <v>724</v>
      </c>
      <c r="TZG327" s="7" t="s">
        <v>724</v>
      </c>
      <c r="TZH327" s="7" t="s">
        <v>724</v>
      </c>
      <c r="TZI327" s="7" t="s">
        <v>724</v>
      </c>
      <c r="TZJ327" s="7" t="s">
        <v>724</v>
      </c>
      <c r="TZK327" s="7" t="s">
        <v>724</v>
      </c>
      <c r="TZL327" s="7" t="s">
        <v>724</v>
      </c>
      <c r="TZM327" s="7" t="s">
        <v>724</v>
      </c>
      <c r="TZN327" s="7" t="s">
        <v>724</v>
      </c>
      <c r="TZO327" s="7" t="s">
        <v>724</v>
      </c>
      <c r="TZP327" s="7" t="s">
        <v>724</v>
      </c>
      <c r="TZQ327" s="7" t="s">
        <v>724</v>
      </c>
      <c r="TZR327" s="7" t="s">
        <v>724</v>
      </c>
      <c r="TZS327" s="7" t="s">
        <v>724</v>
      </c>
      <c r="TZT327" s="7" t="s">
        <v>724</v>
      </c>
      <c r="TZU327" s="7" t="s">
        <v>724</v>
      </c>
      <c r="TZV327" s="7" t="s">
        <v>724</v>
      </c>
      <c r="TZW327" s="7" t="s">
        <v>724</v>
      </c>
      <c r="TZX327" s="7" t="s">
        <v>724</v>
      </c>
      <c r="TZY327" s="7" t="s">
        <v>724</v>
      </c>
      <c r="TZZ327" s="7" t="s">
        <v>724</v>
      </c>
      <c r="UAA327" s="7" t="s">
        <v>724</v>
      </c>
      <c r="UAB327" s="7" t="s">
        <v>724</v>
      </c>
      <c r="UAC327" s="7" t="s">
        <v>724</v>
      </c>
      <c r="UAD327" s="7" t="s">
        <v>724</v>
      </c>
      <c r="UAE327" s="7" t="s">
        <v>724</v>
      </c>
      <c r="UAF327" s="7" t="s">
        <v>724</v>
      </c>
      <c r="UAG327" s="7" t="s">
        <v>724</v>
      </c>
      <c r="UAH327" s="7" t="s">
        <v>724</v>
      </c>
      <c r="UAI327" s="7" t="s">
        <v>724</v>
      </c>
      <c r="UAJ327" s="7" t="s">
        <v>724</v>
      </c>
      <c r="UAK327" s="7" t="s">
        <v>724</v>
      </c>
      <c r="UAL327" s="7" t="s">
        <v>724</v>
      </c>
      <c r="UAM327" s="7" t="s">
        <v>724</v>
      </c>
      <c r="UAN327" s="7" t="s">
        <v>724</v>
      </c>
      <c r="UAO327" s="7" t="s">
        <v>724</v>
      </c>
      <c r="UAP327" s="7" t="s">
        <v>724</v>
      </c>
      <c r="UAQ327" s="7" t="s">
        <v>724</v>
      </c>
      <c r="UAR327" s="7" t="s">
        <v>724</v>
      </c>
      <c r="UAS327" s="7" t="s">
        <v>724</v>
      </c>
      <c r="UAT327" s="7" t="s">
        <v>724</v>
      </c>
      <c r="UAU327" s="7" t="s">
        <v>724</v>
      </c>
      <c r="UAV327" s="7" t="s">
        <v>724</v>
      </c>
      <c r="UAW327" s="7" t="s">
        <v>724</v>
      </c>
      <c r="UAX327" s="7" t="s">
        <v>724</v>
      </c>
      <c r="UAY327" s="7" t="s">
        <v>724</v>
      </c>
      <c r="UAZ327" s="7" t="s">
        <v>724</v>
      </c>
      <c r="UBA327" s="7" t="s">
        <v>724</v>
      </c>
      <c r="UBB327" s="7" t="s">
        <v>724</v>
      </c>
      <c r="UBC327" s="7" t="s">
        <v>724</v>
      </c>
      <c r="UBD327" s="7" t="s">
        <v>724</v>
      </c>
      <c r="UBE327" s="7" t="s">
        <v>724</v>
      </c>
      <c r="UBF327" s="7" t="s">
        <v>724</v>
      </c>
      <c r="UBG327" s="7" t="s">
        <v>724</v>
      </c>
      <c r="UBH327" s="7" t="s">
        <v>724</v>
      </c>
      <c r="UBI327" s="7" t="s">
        <v>724</v>
      </c>
      <c r="UBJ327" s="7" t="s">
        <v>724</v>
      </c>
      <c r="UBK327" s="7" t="s">
        <v>724</v>
      </c>
      <c r="UBL327" s="7" t="s">
        <v>724</v>
      </c>
      <c r="UBM327" s="7" t="s">
        <v>724</v>
      </c>
      <c r="UBN327" s="7" t="s">
        <v>724</v>
      </c>
      <c r="UBO327" s="7" t="s">
        <v>724</v>
      </c>
      <c r="UBP327" s="7" t="s">
        <v>724</v>
      </c>
      <c r="UBQ327" s="7" t="s">
        <v>724</v>
      </c>
      <c r="UBR327" s="7" t="s">
        <v>724</v>
      </c>
      <c r="UBS327" s="7" t="s">
        <v>724</v>
      </c>
      <c r="UBT327" s="7" t="s">
        <v>724</v>
      </c>
      <c r="UBU327" s="7" t="s">
        <v>724</v>
      </c>
      <c r="UBV327" s="7" t="s">
        <v>724</v>
      </c>
      <c r="UBW327" s="7" t="s">
        <v>724</v>
      </c>
      <c r="UBX327" s="7" t="s">
        <v>724</v>
      </c>
      <c r="UBY327" s="7" t="s">
        <v>724</v>
      </c>
      <c r="UBZ327" s="7" t="s">
        <v>724</v>
      </c>
      <c r="UCA327" s="7" t="s">
        <v>724</v>
      </c>
      <c r="UCB327" s="7" t="s">
        <v>724</v>
      </c>
      <c r="UCC327" s="7" t="s">
        <v>724</v>
      </c>
      <c r="UCD327" s="7" t="s">
        <v>724</v>
      </c>
      <c r="UCE327" s="7" t="s">
        <v>724</v>
      </c>
      <c r="UCF327" s="7" t="s">
        <v>724</v>
      </c>
      <c r="UCG327" s="7" t="s">
        <v>724</v>
      </c>
      <c r="UCH327" s="7" t="s">
        <v>724</v>
      </c>
      <c r="UCI327" s="7" t="s">
        <v>724</v>
      </c>
      <c r="UCJ327" s="7" t="s">
        <v>724</v>
      </c>
      <c r="UCK327" s="7" t="s">
        <v>724</v>
      </c>
      <c r="UCL327" s="7" t="s">
        <v>724</v>
      </c>
      <c r="UCM327" s="7" t="s">
        <v>724</v>
      </c>
      <c r="UCN327" s="7" t="s">
        <v>724</v>
      </c>
      <c r="UCO327" s="7" t="s">
        <v>724</v>
      </c>
      <c r="UCP327" s="7" t="s">
        <v>724</v>
      </c>
      <c r="UCQ327" s="7" t="s">
        <v>724</v>
      </c>
      <c r="UCR327" s="7" t="s">
        <v>724</v>
      </c>
      <c r="UCS327" s="7" t="s">
        <v>724</v>
      </c>
      <c r="UCT327" s="7" t="s">
        <v>724</v>
      </c>
      <c r="UCU327" s="7" t="s">
        <v>724</v>
      </c>
      <c r="UCV327" s="7" t="s">
        <v>724</v>
      </c>
      <c r="UCW327" s="7" t="s">
        <v>724</v>
      </c>
      <c r="UCX327" s="7" t="s">
        <v>724</v>
      </c>
      <c r="UCY327" s="7" t="s">
        <v>724</v>
      </c>
      <c r="UCZ327" s="7" t="s">
        <v>724</v>
      </c>
      <c r="UDA327" s="7" t="s">
        <v>724</v>
      </c>
      <c r="UDB327" s="7" t="s">
        <v>724</v>
      </c>
      <c r="UDC327" s="7" t="s">
        <v>724</v>
      </c>
      <c r="UDD327" s="7" t="s">
        <v>724</v>
      </c>
      <c r="UDE327" s="7" t="s">
        <v>724</v>
      </c>
      <c r="UDF327" s="7" t="s">
        <v>724</v>
      </c>
      <c r="UDG327" s="7" t="s">
        <v>724</v>
      </c>
      <c r="UDH327" s="7" t="s">
        <v>724</v>
      </c>
      <c r="UDI327" s="7" t="s">
        <v>724</v>
      </c>
      <c r="UDJ327" s="7" t="s">
        <v>724</v>
      </c>
      <c r="UDK327" s="7" t="s">
        <v>724</v>
      </c>
      <c r="UDL327" s="7" t="s">
        <v>724</v>
      </c>
      <c r="UDM327" s="7" t="s">
        <v>724</v>
      </c>
      <c r="UDN327" s="7" t="s">
        <v>724</v>
      </c>
      <c r="UDO327" s="7" t="s">
        <v>724</v>
      </c>
      <c r="UDP327" s="7" t="s">
        <v>724</v>
      </c>
      <c r="UDQ327" s="7" t="s">
        <v>724</v>
      </c>
      <c r="UDR327" s="7" t="s">
        <v>724</v>
      </c>
      <c r="UDS327" s="7" t="s">
        <v>724</v>
      </c>
      <c r="UDT327" s="7" t="s">
        <v>724</v>
      </c>
      <c r="UDU327" s="7" t="s">
        <v>724</v>
      </c>
      <c r="UDV327" s="7" t="s">
        <v>724</v>
      </c>
      <c r="UDW327" s="7" t="s">
        <v>724</v>
      </c>
      <c r="UDX327" s="7" t="s">
        <v>724</v>
      </c>
      <c r="UDY327" s="7" t="s">
        <v>724</v>
      </c>
      <c r="UDZ327" s="7" t="s">
        <v>724</v>
      </c>
      <c r="UEA327" s="7" t="s">
        <v>724</v>
      </c>
      <c r="UEB327" s="7" t="s">
        <v>724</v>
      </c>
      <c r="UEC327" s="7" t="s">
        <v>724</v>
      </c>
      <c r="UED327" s="7" t="s">
        <v>724</v>
      </c>
      <c r="UEE327" s="7" t="s">
        <v>724</v>
      </c>
      <c r="UEF327" s="7" t="s">
        <v>724</v>
      </c>
      <c r="UEG327" s="7" t="s">
        <v>724</v>
      </c>
      <c r="UEH327" s="7" t="s">
        <v>724</v>
      </c>
      <c r="UEI327" s="7" t="s">
        <v>724</v>
      </c>
      <c r="UEJ327" s="7" t="s">
        <v>724</v>
      </c>
      <c r="UEK327" s="7" t="s">
        <v>724</v>
      </c>
      <c r="UEL327" s="7" t="s">
        <v>724</v>
      </c>
      <c r="UEM327" s="7" t="s">
        <v>724</v>
      </c>
      <c r="UEN327" s="7" t="s">
        <v>724</v>
      </c>
      <c r="UEO327" s="7" t="s">
        <v>724</v>
      </c>
      <c r="UEP327" s="7" t="s">
        <v>724</v>
      </c>
      <c r="UEQ327" s="7" t="s">
        <v>724</v>
      </c>
      <c r="UER327" s="7" t="s">
        <v>724</v>
      </c>
      <c r="UES327" s="7" t="s">
        <v>724</v>
      </c>
      <c r="UET327" s="7" t="s">
        <v>724</v>
      </c>
      <c r="UEU327" s="7" t="s">
        <v>724</v>
      </c>
      <c r="UEV327" s="7" t="s">
        <v>724</v>
      </c>
      <c r="UEW327" s="7" t="s">
        <v>724</v>
      </c>
      <c r="UEX327" s="7" t="s">
        <v>724</v>
      </c>
      <c r="UEY327" s="7" t="s">
        <v>724</v>
      </c>
      <c r="UEZ327" s="7" t="s">
        <v>724</v>
      </c>
      <c r="UFA327" s="7" t="s">
        <v>724</v>
      </c>
      <c r="UFB327" s="7" t="s">
        <v>724</v>
      </c>
      <c r="UFC327" s="7" t="s">
        <v>724</v>
      </c>
      <c r="UFD327" s="7" t="s">
        <v>724</v>
      </c>
      <c r="UFE327" s="7" t="s">
        <v>724</v>
      </c>
      <c r="UFF327" s="7" t="s">
        <v>724</v>
      </c>
      <c r="UFG327" s="7" t="s">
        <v>724</v>
      </c>
      <c r="UFH327" s="7" t="s">
        <v>724</v>
      </c>
      <c r="UFI327" s="7" t="s">
        <v>724</v>
      </c>
      <c r="UFJ327" s="7" t="s">
        <v>724</v>
      </c>
      <c r="UFK327" s="7" t="s">
        <v>724</v>
      </c>
      <c r="UFL327" s="7" t="s">
        <v>724</v>
      </c>
      <c r="UFM327" s="7" t="s">
        <v>724</v>
      </c>
      <c r="UFN327" s="7" t="s">
        <v>724</v>
      </c>
      <c r="UFO327" s="7" t="s">
        <v>724</v>
      </c>
      <c r="UFP327" s="7" t="s">
        <v>724</v>
      </c>
      <c r="UFQ327" s="7" t="s">
        <v>724</v>
      </c>
      <c r="UFR327" s="7" t="s">
        <v>724</v>
      </c>
      <c r="UFS327" s="7" t="s">
        <v>724</v>
      </c>
      <c r="UFT327" s="7" t="s">
        <v>724</v>
      </c>
      <c r="UFU327" s="7" t="s">
        <v>724</v>
      </c>
      <c r="UFV327" s="7" t="s">
        <v>724</v>
      </c>
      <c r="UFW327" s="7" t="s">
        <v>724</v>
      </c>
      <c r="UFX327" s="7" t="s">
        <v>724</v>
      </c>
      <c r="UFY327" s="7" t="s">
        <v>724</v>
      </c>
      <c r="UFZ327" s="7" t="s">
        <v>724</v>
      </c>
      <c r="UGA327" s="7" t="s">
        <v>724</v>
      </c>
      <c r="UGB327" s="7" t="s">
        <v>724</v>
      </c>
      <c r="UGC327" s="7" t="s">
        <v>724</v>
      </c>
      <c r="UGD327" s="7" t="s">
        <v>724</v>
      </c>
      <c r="UGE327" s="7" t="s">
        <v>724</v>
      </c>
      <c r="UGF327" s="7" t="s">
        <v>724</v>
      </c>
      <c r="UGG327" s="7" t="s">
        <v>724</v>
      </c>
      <c r="UGH327" s="7" t="s">
        <v>724</v>
      </c>
      <c r="UGI327" s="7" t="s">
        <v>724</v>
      </c>
      <c r="UGJ327" s="7" t="s">
        <v>724</v>
      </c>
      <c r="UGK327" s="7" t="s">
        <v>724</v>
      </c>
      <c r="UGL327" s="7" t="s">
        <v>724</v>
      </c>
      <c r="UGM327" s="7" t="s">
        <v>724</v>
      </c>
      <c r="UGN327" s="7" t="s">
        <v>724</v>
      </c>
      <c r="UGO327" s="7" t="s">
        <v>724</v>
      </c>
      <c r="UGP327" s="7" t="s">
        <v>724</v>
      </c>
      <c r="UGQ327" s="7" t="s">
        <v>724</v>
      </c>
      <c r="UGR327" s="7" t="s">
        <v>724</v>
      </c>
      <c r="UGS327" s="7" t="s">
        <v>724</v>
      </c>
      <c r="UGT327" s="7" t="s">
        <v>724</v>
      </c>
      <c r="UGU327" s="7" t="s">
        <v>724</v>
      </c>
      <c r="UGV327" s="7" t="s">
        <v>724</v>
      </c>
      <c r="UGW327" s="7" t="s">
        <v>724</v>
      </c>
      <c r="UGX327" s="7" t="s">
        <v>724</v>
      </c>
      <c r="UGY327" s="7" t="s">
        <v>724</v>
      </c>
      <c r="UGZ327" s="7" t="s">
        <v>724</v>
      </c>
      <c r="UHA327" s="7" t="s">
        <v>724</v>
      </c>
      <c r="UHB327" s="7" t="s">
        <v>724</v>
      </c>
      <c r="UHC327" s="7" t="s">
        <v>724</v>
      </c>
      <c r="UHD327" s="7" t="s">
        <v>724</v>
      </c>
      <c r="UHE327" s="7" t="s">
        <v>724</v>
      </c>
      <c r="UHF327" s="7" t="s">
        <v>724</v>
      </c>
      <c r="UHG327" s="7" t="s">
        <v>724</v>
      </c>
      <c r="UHH327" s="7" t="s">
        <v>724</v>
      </c>
      <c r="UHI327" s="7" t="s">
        <v>724</v>
      </c>
      <c r="UHJ327" s="7" t="s">
        <v>724</v>
      </c>
      <c r="UHK327" s="7" t="s">
        <v>724</v>
      </c>
      <c r="UHL327" s="7" t="s">
        <v>724</v>
      </c>
      <c r="UHM327" s="7" t="s">
        <v>724</v>
      </c>
      <c r="UHN327" s="7" t="s">
        <v>724</v>
      </c>
      <c r="UHO327" s="7" t="s">
        <v>724</v>
      </c>
      <c r="UHP327" s="7" t="s">
        <v>724</v>
      </c>
      <c r="UHQ327" s="7" t="s">
        <v>724</v>
      </c>
      <c r="UHR327" s="7" t="s">
        <v>724</v>
      </c>
      <c r="UHS327" s="7" t="s">
        <v>724</v>
      </c>
      <c r="UHT327" s="7" t="s">
        <v>724</v>
      </c>
      <c r="UHU327" s="7" t="s">
        <v>724</v>
      </c>
      <c r="UHV327" s="7" t="s">
        <v>724</v>
      </c>
      <c r="UHW327" s="7" t="s">
        <v>724</v>
      </c>
      <c r="UHX327" s="7" t="s">
        <v>724</v>
      </c>
      <c r="UHY327" s="7" t="s">
        <v>724</v>
      </c>
      <c r="UHZ327" s="7" t="s">
        <v>724</v>
      </c>
      <c r="UIA327" s="7" t="s">
        <v>724</v>
      </c>
      <c r="UIB327" s="7" t="s">
        <v>724</v>
      </c>
      <c r="UIC327" s="7" t="s">
        <v>724</v>
      </c>
      <c r="UID327" s="7" t="s">
        <v>724</v>
      </c>
      <c r="UIE327" s="7" t="s">
        <v>724</v>
      </c>
      <c r="UIF327" s="7" t="s">
        <v>724</v>
      </c>
      <c r="UIG327" s="7" t="s">
        <v>724</v>
      </c>
      <c r="UIH327" s="7" t="s">
        <v>724</v>
      </c>
      <c r="UII327" s="7" t="s">
        <v>724</v>
      </c>
      <c r="UIJ327" s="7" t="s">
        <v>724</v>
      </c>
      <c r="UIK327" s="7" t="s">
        <v>724</v>
      </c>
      <c r="UIL327" s="7" t="s">
        <v>724</v>
      </c>
      <c r="UIM327" s="7" t="s">
        <v>724</v>
      </c>
      <c r="UIN327" s="7" t="s">
        <v>724</v>
      </c>
      <c r="UIO327" s="7" t="s">
        <v>724</v>
      </c>
      <c r="UIP327" s="7" t="s">
        <v>724</v>
      </c>
      <c r="UIQ327" s="7" t="s">
        <v>724</v>
      </c>
      <c r="UIR327" s="7" t="s">
        <v>724</v>
      </c>
      <c r="UIS327" s="7" t="s">
        <v>724</v>
      </c>
      <c r="UIT327" s="7" t="s">
        <v>724</v>
      </c>
      <c r="UIU327" s="7" t="s">
        <v>724</v>
      </c>
      <c r="UIV327" s="7" t="s">
        <v>724</v>
      </c>
      <c r="UIW327" s="7" t="s">
        <v>724</v>
      </c>
      <c r="UIX327" s="7" t="s">
        <v>724</v>
      </c>
      <c r="UIY327" s="7" t="s">
        <v>724</v>
      </c>
      <c r="UIZ327" s="7" t="s">
        <v>724</v>
      </c>
      <c r="UJA327" s="7" t="s">
        <v>724</v>
      </c>
      <c r="UJB327" s="7" t="s">
        <v>724</v>
      </c>
      <c r="UJC327" s="7" t="s">
        <v>724</v>
      </c>
      <c r="UJD327" s="7" t="s">
        <v>724</v>
      </c>
      <c r="UJE327" s="7" t="s">
        <v>724</v>
      </c>
      <c r="UJF327" s="7" t="s">
        <v>724</v>
      </c>
      <c r="UJG327" s="7" t="s">
        <v>724</v>
      </c>
      <c r="UJH327" s="7" t="s">
        <v>724</v>
      </c>
      <c r="UJI327" s="7" t="s">
        <v>724</v>
      </c>
      <c r="UJJ327" s="7" t="s">
        <v>724</v>
      </c>
      <c r="UJK327" s="7" t="s">
        <v>724</v>
      </c>
      <c r="UJL327" s="7" t="s">
        <v>724</v>
      </c>
      <c r="UJM327" s="7" t="s">
        <v>724</v>
      </c>
      <c r="UJN327" s="7" t="s">
        <v>724</v>
      </c>
      <c r="UJO327" s="7" t="s">
        <v>724</v>
      </c>
      <c r="UJP327" s="7" t="s">
        <v>724</v>
      </c>
      <c r="UJQ327" s="7" t="s">
        <v>724</v>
      </c>
      <c r="UJR327" s="7" t="s">
        <v>724</v>
      </c>
      <c r="UJS327" s="7" t="s">
        <v>724</v>
      </c>
      <c r="UJT327" s="7" t="s">
        <v>724</v>
      </c>
      <c r="UJU327" s="7" t="s">
        <v>724</v>
      </c>
      <c r="UJV327" s="7" t="s">
        <v>724</v>
      </c>
      <c r="UJW327" s="7" t="s">
        <v>724</v>
      </c>
      <c r="UJX327" s="7" t="s">
        <v>724</v>
      </c>
      <c r="UJY327" s="7" t="s">
        <v>724</v>
      </c>
      <c r="UJZ327" s="7" t="s">
        <v>724</v>
      </c>
      <c r="UKA327" s="7" t="s">
        <v>724</v>
      </c>
      <c r="UKB327" s="7" t="s">
        <v>724</v>
      </c>
      <c r="UKC327" s="7" t="s">
        <v>724</v>
      </c>
      <c r="UKD327" s="7" t="s">
        <v>724</v>
      </c>
      <c r="UKE327" s="7" t="s">
        <v>724</v>
      </c>
      <c r="UKF327" s="7" t="s">
        <v>724</v>
      </c>
      <c r="UKG327" s="7" t="s">
        <v>724</v>
      </c>
      <c r="UKH327" s="7" t="s">
        <v>724</v>
      </c>
      <c r="UKI327" s="7" t="s">
        <v>724</v>
      </c>
      <c r="UKJ327" s="7" t="s">
        <v>724</v>
      </c>
      <c r="UKK327" s="7" t="s">
        <v>724</v>
      </c>
      <c r="UKL327" s="7" t="s">
        <v>724</v>
      </c>
      <c r="UKM327" s="7" t="s">
        <v>724</v>
      </c>
      <c r="UKN327" s="7" t="s">
        <v>724</v>
      </c>
      <c r="UKO327" s="7" t="s">
        <v>724</v>
      </c>
      <c r="UKP327" s="7" t="s">
        <v>724</v>
      </c>
      <c r="UKQ327" s="7" t="s">
        <v>724</v>
      </c>
      <c r="UKR327" s="7" t="s">
        <v>724</v>
      </c>
      <c r="UKS327" s="7" t="s">
        <v>724</v>
      </c>
      <c r="UKT327" s="7" t="s">
        <v>724</v>
      </c>
      <c r="UKU327" s="7" t="s">
        <v>724</v>
      </c>
      <c r="UKV327" s="7" t="s">
        <v>724</v>
      </c>
      <c r="UKW327" s="7" t="s">
        <v>724</v>
      </c>
      <c r="UKX327" s="7" t="s">
        <v>724</v>
      </c>
      <c r="UKY327" s="7" t="s">
        <v>724</v>
      </c>
      <c r="UKZ327" s="7" t="s">
        <v>724</v>
      </c>
      <c r="ULA327" s="7" t="s">
        <v>724</v>
      </c>
      <c r="ULB327" s="7" t="s">
        <v>724</v>
      </c>
      <c r="ULC327" s="7" t="s">
        <v>724</v>
      </c>
      <c r="ULD327" s="7" t="s">
        <v>724</v>
      </c>
      <c r="ULE327" s="7" t="s">
        <v>724</v>
      </c>
      <c r="ULF327" s="7" t="s">
        <v>724</v>
      </c>
      <c r="ULG327" s="7" t="s">
        <v>724</v>
      </c>
      <c r="ULH327" s="7" t="s">
        <v>724</v>
      </c>
      <c r="ULI327" s="7" t="s">
        <v>724</v>
      </c>
      <c r="ULJ327" s="7" t="s">
        <v>724</v>
      </c>
      <c r="ULK327" s="7" t="s">
        <v>724</v>
      </c>
      <c r="ULL327" s="7" t="s">
        <v>724</v>
      </c>
      <c r="ULM327" s="7" t="s">
        <v>724</v>
      </c>
      <c r="ULN327" s="7" t="s">
        <v>724</v>
      </c>
      <c r="ULO327" s="7" t="s">
        <v>724</v>
      </c>
      <c r="ULP327" s="7" t="s">
        <v>724</v>
      </c>
      <c r="ULQ327" s="7" t="s">
        <v>724</v>
      </c>
      <c r="ULR327" s="7" t="s">
        <v>724</v>
      </c>
      <c r="ULS327" s="7" t="s">
        <v>724</v>
      </c>
      <c r="ULT327" s="7" t="s">
        <v>724</v>
      </c>
      <c r="ULU327" s="7" t="s">
        <v>724</v>
      </c>
      <c r="ULV327" s="7" t="s">
        <v>724</v>
      </c>
      <c r="ULW327" s="7" t="s">
        <v>724</v>
      </c>
      <c r="ULX327" s="7" t="s">
        <v>724</v>
      </c>
      <c r="ULY327" s="7" t="s">
        <v>724</v>
      </c>
      <c r="ULZ327" s="7" t="s">
        <v>724</v>
      </c>
      <c r="UMA327" s="7" t="s">
        <v>724</v>
      </c>
      <c r="UMB327" s="7" t="s">
        <v>724</v>
      </c>
      <c r="UMC327" s="7" t="s">
        <v>724</v>
      </c>
      <c r="UMD327" s="7" t="s">
        <v>724</v>
      </c>
      <c r="UME327" s="7" t="s">
        <v>724</v>
      </c>
      <c r="UMF327" s="7" t="s">
        <v>724</v>
      </c>
      <c r="UMG327" s="7" t="s">
        <v>724</v>
      </c>
      <c r="UMH327" s="7" t="s">
        <v>724</v>
      </c>
      <c r="UMI327" s="7" t="s">
        <v>724</v>
      </c>
      <c r="UMJ327" s="7" t="s">
        <v>724</v>
      </c>
      <c r="UMK327" s="7" t="s">
        <v>724</v>
      </c>
      <c r="UML327" s="7" t="s">
        <v>724</v>
      </c>
      <c r="UMM327" s="7" t="s">
        <v>724</v>
      </c>
      <c r="UMN327" s="7" t="s">
        <v>724</v>
      </c>
      <c r="UMO327" s="7" t="s">
        <v>724</v>
      </c>
      <c r="UMP327" s="7" t="s">
        <v>724</v>
      </c>
      <c r="UMQ327" s="7" t="s">
        <v>724</v>
      </c>
      <c r="UMR327" s="7" t="s">
        <v>724</v>
      </c>
      <c r="UMS327" s="7" t="s">
        <v>724</v>
      </c>
      <c r="UMT327" s="7" t="s">
        <v>724</v>
      </c>
      <c r="UMU327" s="7" t="s">
        <v>724</v>
      </c>
      <c r="UMV327" s="7" t="s">
        <v>724</v>
      </c>
      <c r="UMW327" s="7" t="s">
        <v>724</v>
      </c>
      <c r="UMX327" s="7" t="s">
        <v>724</v>
      </c>
      <c r="UMY327" s="7" t="s">
        <v>724</v>
      </c>
      <c r="UMZ327" s="7" t="s">
        <v>724</v>
      </c>
      <c r="UNA327" s="7" t="s">
        <v>724</v>
      </c>
      <c r="UNB327" s="7" t="s">
        <v>724</v>
      </c>
      <c r="UNC327" s="7" t="s">
        <v>724</v>
      </c>
      <c r="UND327" s="7" t="s">
        <v>724</v>
      </c>
      <c r="UNE327" s="7" t="s">
        <v>724</v>
      </c>
      <c r="UNF327" s="7" t="s">
        <v>724</v>
      </c>
      <c r="UNG327" s="7" t="s">
        <v>724</v>
      </c>
      <c r="UNH327" s="7" t="s">
        <v>724</v>
      </c>
      <c r="UNI327" s="7" t="s">
        <v>724</v>
      </c>
      <c r="UNJ327" s="7" t="s">
        <v>724</v>
      </c>
      <c r="UNK327" s="7" t="s">
        <v>724</v>
      </c>
      <c r="UNL327" s="7" t="s">
        <v>724</v>
      </c>
      <c r="UNM327" s="7" t="s">
        <v>724</v>
      </c>
      <c r="UNN327" s="7" t="s">
        <v>724</v>
      </c>
      <c r="UNO327" s="7" t="s">
        <v>724</v>
      </c>
      <c r="UNP327" s="7" t="s">
        <v>724</v>
      </c>
      <c r="UNQ327" s="7" t="s">
        <v>724</v>
      </c>
      <c r="UNR327" s="7" t="s">
        <v>724</v>
      </c>
      <c r="UNS327" s="7" t="s">
        <v>724</v>
      </c>
      <c r="UNT327" s="7" t="s">
        <v>724</v>
      </c>
      <c r="UNU327" s="7" t="s">
        <v>724</v>
      </c>
      <c r="UNV327" s="7" t="s">
        <v>724</v>
      </c>
      <c r="UNW327" s="7" t="s">
        <v>724</v>
      </c>
      <c r="UNX327" s="7" t="s">
        <v>724</v>
      </c>
      <c r="UNY327" s="7" t="s">
        <v>724</v>
      </c>
      <c r="UNZ327" s="7" t="s">
        <v>724</v>
      </c>
      <c r="UOA327" s="7" t="s">
        <v>724</v>
      </c>
      <c r="UOB327" s="7" t="s">
        <v>724</v>
      </c>
      <c r="UOC327" s="7" t="s">
        <v>724</v>
      </c>
      <c r="UOD327" s="7" t="s">
        <v>724</v>
      </c>
      <c r="UOE327" s="7" t="s">
        <v>724</v>
      </c>
      <c r="UOF327" s="7" t="s">
        <v>724</v>
      </c>
      <c r="UOG327" s="7" t="s">
        <v>724</v>
      </c>
      <c r="UOH327" s="7" t="s">
        <v>724</v>
      </c>
      <c r="UOI327" s="7" t="s">
        <v>724</v>
      </c>
      <c r="UOJ327" s="7" t="s">
        <v>724</v>
      </c>
      <c r="UOK327" s="7" t="s">
        <v>724</v>
      </c>
      <c r="UOL327" s="7" t="s">
        <v>724</v>
      </c>
      <c r="UOM327" s="7" t="s">
        <v>724</v>
      </c>
      <c r="UON327" s="7" t="s">
        <v>724</v>
      </c>
      <c r="UOO327" s="7" t="s">
        <v>724</v>
      </c>
      <c r="UOP327" s="7" t="s">
        <v>724</v>
      </c>
      <c r="UOQ327" s="7" t="s">
        <v>724</v>
      </c>
      <c r="UOR327" s="7" t="s">
        <v>724</v>
      </c>
      <c r="UOS327" s="7" t="s">
        <v>724</v>
      </c>
      <c r="UOT327" s="7" t="s">
        <v>724</v>
      </c>
      <c r="UOU327" s="7" t="s">
        <v>724</v>
      </c>
      <c r="UOV327" s="7" t="s">
        <v>724</v>
      </c>
      <c r="UOW327" s="7" t="s">
        <v>724</v>
      </c>
      <c r="UOX327" s="7" t="s">
        <v>724</v>
      </c>
      <c r="UOY327" s="7" t="s">
        <v>724</v>
      </c>
      <c r="UOZ327" s="7" t="s">
        <v>724</v>
      </c>
      <c r="UPA327" s="7" t="s">
        <v>724</v>
      </c>
      <c r="UPB327" s="7" t="s">
        <v>724</v>
      </c>
      <c r="UPC327" s="7" t="s">
        <v>724</v>
      </c>
      <c r="UPD327" s="7" t="s">
        <v>724</v>
      </c>
      <c r="UPE327" s="7" t="s">
        <v>724</v>
      </c>
      <c r="UPF327" s="7" t="s">
        <v>724</v>
      </c>
      <c r="UPG327" s="7" t="s">
        <v>724</v>
      </c>
      <c r="UPH327" s="7" t="s">
        <v>724</v>
      </c>
      <c r="UPI327" s="7" t="s">
        <v>724</v>
      </c>
      <c r="UPJ327" s="7" t="s">
        <v>724</v>
      </c>
      <c r="UPK327" s="7" t="s">
        <v>724</v>
      </c>
      <c r="UPL327" s="7" t="s">
        <v>724</v>
      </c>
      <c r="UPM327" s="7" t="s">
        <v>724</v>
      </c>
      <c r="UPN327" s="7" t="s">
        <v>724</v>
      </c>
      <c r="UPO327" s="7" t="s">
        <v>724</v>
      </c>
      <c r="UPP327" s="7" t="s">
        <v>724</v>
      </c>
      <c r="UPQ327" s="7" t="s">
        <v>724</v>
      </c>
      <c r="UPR327" s="7" t="s">
        <v>724</v>
      </c>
      <c r="UPS327" s="7" t="s">
        <v>724</v>
      </c>
      <c r="UPT327" s="7" t="s">
        <v>724</v>
      </c>
      <c r="UPU327" s="7" t="s">
        <v>724</v>
      </c>
      <c r="UPV327" s="7" t="s">
        <v>724</v>
      </c>
      <c r="UPW327" s="7" t="s">
        <v>724</v>
      </c>
      <c r="UPX327" s="7" t="s">
        <v>724</v>
      </c>
      <c r="UPY327" s="7" t="s">
        <v>724</v>
      </c>
      <c r="UPZ327" s="7" t="s">
        <v>724</v>
      </c>
      <c r="UQA327" s="7" t="s">
        <v>724</v>
      </c>
      <c r="UQB327" s="7" t="s">
        <v>724</v>
      </c>
      <c r="UQC327" s="7" t="s">
        <v>724</v>
      </c>
      <c r="UQD327" s="7" t="s">
        <v>724</v>
      </c>
      <c r="UQE327" s="7" t="s">
        <v>724</v>
      </c>
      <c r="UQF327" s="7" t="s">
        <v>724</v>
      </c>
      <c r="UQG327" s="7" t="s">
        <v>724</v>
      </c>
      <c r="UQH327" s="7" t="s">
        <v>724</v>
      </c>
      <c r="UQI327" s="7" t="s">
        <v>724</v>
      </c>
      <c r="UQJ327" s="7" t="s">
        <v>724</v>
      </c>
      <c r="UQK327" s="7" t="s">
        <v>724</v>
      </c>
      <c r="UQL327" s="7" t="s">
        <v>724</v>
      </c>
      <c r="UQM327" s="7" t="s">
        <v>724</v>
      </c>
      <c r="UQN327" s="7" t="s">
        <v>724</v>
      </c>
      <c r="UQO327" s="7" t="s">
        <v>724</v>
      </c>
      <c r="UQP327" s="7" t="s">
        <v>724</v>
      </c>
      <c r="UQQ327" s="7" t="s">
        <v>724</v>
      </c>
      <c r="UQR327" s="7" t="s">
        <v>724</v>
      </c>
      <c r="UQS327" s="7" t="s">
        <v>724</v>
      </c>
      <c r="UQT327" s="7" t="s">
        <v>724</v>
      </c>
      <c r="UQU327" s="7" t="s">
        <v>724</v>
      </c>
      <c r="UQV327" s="7" t="s">
        <v>724</v>
      </c>
      <c r="UQW327" s="7" t="s">
        <v>724</v>
      </c>
      <c r="UQX327" s="7" t="s">
        <v>724</v>
      </c>
      <c r="UQY327" s="7" t="s">
        <v>724</v>
      </c>
      <c r="UQZ327" s="7" t="s">
        <v>724</v>
      </c>
      <c r="URA327" s="7" t="s">
        <v>724</v>
      </c>
      <c r="URB327" s="7" t="s">
        <v>724</v>
      </c>
      <c r="URC327" s="7" t="s">
        <v>724</v>
      </c>
      <c r="URD327" s="7" t="s">
        <v>724</v>
      </c>
      <c r="URE327" s="7" t="s">
        <v>724</v>
      </c>
      <c r="URF327" s="7" t="s">
        <v>724</v>
      </c>
      <c r="URG327" s="7" t="s">
        <v>724</v>
      </c>
      <c r="URH327" s="7" t="s">
        <v>724</v>
      </c>
      <c r="URI327" s="7" t="s">
        <v>724</v>
      </c>
      <c r="URJ327" s="7" t="s">
        <v>724</v>
      </c>
      <c r="URK327" s="7" t="s">
        <v>724</v>
      </c>
      <c r="URL327" s="7" t="s">
        <v>724</v>
      </c>
      <c r="URM327" s="7" t="s">
        <v>724</v>
      </c>
      <c r="URN327" s="7" t="s">
        <v>724</v>
      </c>
      <c r="URO327" s="7" t="s">
        <v>724</v>
      </c>
      <c r="URP327" s="7" t="s">
        <v>724</v>
      </c>
      <c r="URQ327" s="7" t="s">
        <v>724</v>
      </c>
      <c r="URR327" s="7" t="s">
        <v>724</v>
      </c>
      <c r="URS327" s="7" t="s">
        <v>724</v>
      </c>
      <c r="URT327" s="7" t="s">
        <v>724</v>
      </c>
      <c r="URU327" s="7" t="s">
        <v>724</v>
      </c>
      <c r="URV327" s="7" t="s">
        <v>724</v>
      </c>
      <c r="URW327" s="7" t="s">
        <v>724</v>
      </c>
      <c r="URX327" s="7" t="s">
        <v>724</v>
      </c>
      <c r="URY327" s="7" t="s">
        <v>724</v>
      </c>
      <c r="URZ327" s="7" t="s">
        <v>724</v>
      </c>
      <c r="USA327" s="7" t="s">
        <v>724</v>
      </c>
      <c r="USB327" s="7" t="s">
        <v>724</v>
      </c>
      <c r="USC327" s="7" t="s">
        <v>724</v>
      </c>
      <c r="USD327" s="7" t="s">
        <v>724</v>
      </c>
      <c r="USE327" s="7" t="s">
        <v>724</v>
      </c>
      <c r="USF327" s="7" t="s">
        <v>724</v>
      </c>
      <c r="USG327" s="7" t="s">
        <v>724</v>
      </c>
      <c r="USH327" s="7" t="s">
        <v>724</v>
      </c>
      <c r="USI327" s="7" t="s">
        <v>724</v>
      </c>
      <c r="USJ327" s="7" t="s">
        <v>724</v>
      </c>
      <c r="USK327" s="7" t="s">
        <v>724</v>
      </c>
      <c r="USL327" s="7" t="s">
        <v>724</v>
      </c>
      <c r="USM327" s="7" t="s">
        <v>724</v>
      </c>
      <c r="USN327" s="7" t="s">
        <v>724</v>
      </c>
      <c r="USO327" s="7" t="s">
        <v>724</v>
      </c>
      <c r="USP327" s="7" t="s">
        <v>724</v>
      </c>
      <c r="USQ327" s="7" t="s">
        <v>724</v>
      </c>
      <c r="USR327" s="7" t="s">
        <v>724</v>
      </c>
      <c r="USS327" s="7" t="s">
        <v>724</v>
      </c>
      <c r="UST327" s="7" t="s">
        <v>724</v>
      </c>
      <c r="USU327" s="7" t="s">
        <v>724</v>
      </c>
      <c r="USV327" s="7" t="s">
        <v>724</v>
      </c>
      <c r="USW327" s="7" t="s">
        <v>724</v>
      </c>
      <c r="USX327" s="7" t="s">
        <v>724</v>
      </c>
      <c r="USY327" s="7" t="s">
        <v>724</v>
      </c>
      <c r="USZ327" s="7" t="s">
        <v>724</v>
      </c>
      <c r="UTA327" s="7" t="s">
        <v>724</v>
      </c>
      <c r="UTB327" s="7" t="s">
        <v>724</v>
      </c>
      <c r="UTC327" s="7" t="s">
        <v>724</v>
      </c>
      <c r="UTD327" s="7" t="s">
        <v>724</v>
      </c>
      <c r="UTE327" s="7" t="s">
        <v>724</v>
      </c>
      <c r="UTF327" s="7" t="s">
        <v>724</v>
      </c>
      <c r="UTG327" s="7" t="s">
        <v>724</v>
      </c>
      <c r="UTH327" s="7" t="s">
        <v>724</v>
      </c>
      <c r="UTI327" s="7" t="s">
        <v>724</v>
      </c>
      <c r="UTJ327" s="7" t="s">
        <v>724</v>
      </c>
      <c r="UTK327" s="7" t="s">
        <v>724</v>
      </c>
      <c r="UTL327" s="7" t="s">
        <v>724</v>
      </c>
      <c r="UTM327" s="7" t="s">
        <v>724</v>
      </c>
      <c r="UTN327" s="7" t="s">
        <v>724</v>
      </c>
      <c r="UTO327" s="7" t="s">
        <v>724</v>
      </c>
      <c r="UTP327" s="7" t="s">
        <v>724</v>
      </c>
      <c r="UTQ327" s="7" t="s">
        <v>724</v>
      </c>
      <c r="UTR327" s="7" t="s">
        <v>724</v>
      </c>
      <c r="UTS327" s="7" t="s">
        <v>724</v>
      </c>
      <c r="UTT327" s="7" t="s">
        <v>724</v>
      </c>
      <c r="UTU327" s="7" t="s">
        <v>724</v>
      </c>
      <c r="UTV327" s="7" t="s">
        <v>724</v>
      </c>
      <c r="UTW327" s="7" t="s">
        <v>724</v>
      </c>
      <c r="UTX327" s="7" t="s">
        <v>724</v>
      </c>
      <c r="UTY327" s="7" t="s">
        <v>724</v>
      </c>
      <c r="UTZ327" s="7" t="s">
        <v>724</v>
      </c>
      <c r="UUA327" s="7" t="s">
        <v>724</v>
      </c>
      <c r="UUB327" s="7" t="s">
        <v>724</v>
      </c>
      <c r="UUC327" s="7" t="s">
        <v>724</v>
      </c>
      <c r="UUD327" s="7" t="s">
        <v>724</v>
      </c>
      <c r="UUE327" s="7" t="s">
        <v>724</v>
      </c>
      <c r="UUF327" s="7" t="s">
        <v>724</v>
      </c>
      <c r="UUG327" s="7" t="s">
        <v>724</v>
      </c>
      <c r="UUH327" s="7" t="s">
        <v>724</v>
      </c>
      <c r="UUI327" s="7" t="s">
        <v>724</v>
      </c>
      <c r="UUJ327" s="7" t="s">
        <v>724</v>
      </c>
      <c r="UUK327" s="7" t="s">
        <v>724</v>
      </c>
      <c r="UUL327" s="7" t="s">
        <v>724</v>
      </c>
      <c r="UUM327" s="7" t="s">
        <v>724</v>
      </c>
      <c r="UUN327" s="7" t="s">
        <v>724</v>
      </c>
      <c r="UUO327" s="7" t="s">
        <v>724</v>
      </c>
      <c r="UUP327" s="7" t="s">
        <v>724</v>
      </c>
      <c r="UUQ327" s="7" t="s">
        <v>724</v>
      </c>
      <c r="UUR327" s="7" t="s">
        <v>724</v>
      </c>
      <c r="UUS327" s="7" t="s">
        <v>724</v>
      </c>
      <c r="UUT327" s="7" t="s">
        <v>724</v>
      </c>
      <c r="UUU327" s="7" t="s">
        <v>724</v>
      </c>
      <c r="UUV327" s="7" t="s">
        <v>724</v>
      </c>
      <c r="UUW327" s="7" t="s">
        <v>724</v>
      </c>
      <c r="UUX327" s="7" t="s">
        <v>724</v>
      </c>
      <c r="UUY327" s="7" t="s">
        <v>724</v>
      </c>
      <c r="UUZ327" s="7" t="s">
        <v>724</v>
      </c>
      <c r="UVA327" s="7" t="s">
        <v>724</v>
      </c>
      <c r="UVB327" s="7" t="s">
        <v>724</v>
      </c>
      <c r="UVC327" s="7" t="s">
        <v>724</v>
      </c>
      <c r="UVD327" s="7" t="s">
        <v>724</v>
      </c>
      <c r="UVE327" s="7" t="s">
        <v>724</v>
      </c>
      <c r="UVF327" s="7" t="s">
        <v>724</v>
      </c>
      <c r="UVG327" s="7" t="s">
        <v>724</v>
      </c>
      <c r="UVH327" s="7" t="s">
        <v>724</v>
      </c>
      <c r="UVI327" s="7" t="s">
        <v>724</v>
      </c>
      <c r="UVJ327" s="7" t="s">
        <v>724</v>
      </c>
      <c r="UVK327" s="7" t="s">
        <v>724</v>
      </c>
      <c r="UVL327" s="7" t="s">
        <v>724</v>
      </c>
      <c r="UVM327" s="7" t="s">
        <v>724</v>
      </c>
      <c r="UVN327" s="7" t="s">
        <v>724</v>
      </c>
      <c r="UVO327" s="7" t="s">
        <v>724</v>
      </c>
      <c r="UVP327" s="7" t="s">
        <v>724</v>
      </c>
      <c r="UVQ327" s="7" t="s">
        <v>724</v>
      </c>
      <c r="UVR327" s="7" t="s">
        <v>724</v>
      </c>
      <c r="UVS327" s="7" t="s">
        <v>724</v>
      </c>
      <c r="UVT327" s="7" t="s">
        <v>724</v>
      </c>
      <c r="UVU327" s="7" t="s">
        <v>724</v>
      </c>
      <c r="UVV327" s="7" t="s">
        <v>724</v>
      </c>
      <c r="UVW327" s="7" t="s">
        <v>724</v>
      </c>
      <c r="UVX327" s="7" t="s">
        <v>724</v>
      </c>
      <c r="UVY327" s="7" t="s">
        <v>724</v>
      </c>
      <c r="UVZ327" s="7" t="s">
        <v>724</v>
      </c>
      <c r="UWA327" s="7" t="s">
        <v>724</v>
      </c>
      <c r="UWB327" s="7" t="s">
        <v>724</v>
      </c>
      <c r="UWC327" s="7" t="s">
        <v>724</v>
      </c>
      <c r="UWD327" s="7" t="s">
        <v>724</v>
      </c>
      <c r="UWE327" s="7" t="s">
        <v>724</v>
      </c>
      <c r="UWF327" s="7" t="s">
        <v>724</v>
      </c>
      <c r="UWG327" s="7" t="s">
        <v>724</v>
      </c>
      <c r="UWH327" s="7" t="s">
        <v>724</v>
      </c>
      <c r="UWI327" s="7" t="s">
        <v>724</v>
      </c>
      <c r="UWJ327" s="7" t="s">
        <v>724</v>
      </c>
      <c r="UWK327" s="7" t="s">
        <v>724</v>
      </c>
      <c r="UWL327" s="7" t="s">
        <v>724</v>
      </c>
      <c r="UWM327" s="7" t="s">
        <v>724</v>
      </c>
      <c r="UWN327" s="7" t="s">
        <v>724</v>
      </c>
      <c r="UWO327" s="7" t="s">
        <v>724</v>
      </c>
      <c r="UWP327" s="7" t="s">
        <v>724</v>
      </c>
      <c r="UWQ327" s="7" t="s">
        <v>724</v>
      </c>
      <c r="UWR327" s="7" t="s">
        <v>724</v>
      </c>
      <c r="UWS327" s="7" t="s">
        <v>724</v>
      </c>
      <c r="UWT327" s="7" t="s">
        <v>724</v>
      </c>
      <c r="UWU327" s="7" t="s">
        <v>724</v>
      </c>
      <c r="UWV327" s="7" t="s">
        <v>724</v>
      </c>
      <c r="UWW327" s="7" t="s">
        <v>724</v>
      </c>
      <c r="UWX327" s="7" t="s">
        <v>724</v>
      </c>
      <c r="UWY327" s="7" t="s">
        <v>724</v>
      </c>
      <c r="UWZ327" s="7" t="s">
        <v>724</v>
      </c>
      <c r="UXA327" s="7" t="s">
        <v>724</v>
      </c>
      <c r="UXB327" s="7" t="s">
        <v>724</v>
      </c>
      <c r="UXC327" s="7" t="s">
        <v>724</v>
      </c>
      <c r="UXD327" s="7" t="s">
        <v>724</v>
      </c>
      <c r="UXE327" s="7" t="s">
        <v>724</v>
      </c>
      <c r="UXF327" s="7" t="s">
        <v>724</v>
      </c>
      <c r="UXG327" s="7" t="s">
        <v>724</v>
      </c>
      <c r="UXH327" s="7" t="s">
        <v>724</v>
      </c>
      <c r="UXI327" s="7" t="s">
        <v>724</v>
      </c>
      <c r="UXJ327" s="7" t="s">
        <v>724</v>
      </c>
      <c r="UXK327" s="7" t="s">
        <v>724</v>
      </c>
      <c r="UXL327" s="7" t="s">
        <v>724</v>
      </c>
      <c r="UXM327" s="7" t="s">
        <v>724</v>
      </c>
      <c r="UXN327" s="7" t="s">
        <v>724</v>
      </c>
      <c r="UXO327" s="7" t="s">
        <v>724</v>
      </c>
      <c r="UXP327" s="7" t="s">
        <v>724</v>
      </c>
      <c r="UXQ327" s="7" t="s">
        <v>724</v>
      </c>
      <c r="UXR327" s="7" t="s">
        <v>724</v>
      </c>
      <c r="UXS327" s="7" t="s">
        <v>724</v>
      </c>
      <c r="UXT327" s="7" t="s">
        <v>724</v>
      </c>
      <c r="UXU327" s="7" t="s">
        <v>724</v>
      </c>
      <c r="UXV327" s="7" t="s">
        <v>724</v>
      </c>
      <c r="UXW327" s="7" t="s">
        <v>724</v>
      </c>
      <c r="UXX327" s="7" t="s">
        <v>724</v>
      </c>
      <c r="UXY327" s="7" t="s">
        <v>724</v>
      </c>
      <c r="UXZ327" s="7" t="s">
        <v>724</v>
      </c>
      <c r="UYA327" s="7" t="s">
        <v>724</v>
      </c>
      <c r="UYB327" s="7" t="s">
        <v>724</v>
      </c>
      <c r="UYC327" s="7" t="s">
        <v>724</v>
      </c>
      <c r="UYD327" s="7" t="s">
        <v>724</v>
      </c>
      <c r="UYE327" s="7" t="s">
        <v>724</v>
      </c>
      <c r="UYF327" s="7" t="s">
        <v>724</v>
      </c>
      <c r="UYG327" s="7" t="s">
        <v>724</v>
      </c>
      <c r="UYH327" s="7" t="s">
        <v>724</v>
      </c>
      <c r="UYI327" s="7" t="s">
        <v>724</v>
      </c>
      <c r="UYJ327" s="7" t="s">
        <v>724</v>
      </c>
      <c r="UYK327" s="7" t="s">
        <v>724</v>
      </c>
      <c r="UYL327" s="7" t="s">
        <v>724</v>
      </c>
      <c r="UYM327" s="7" t="s">
        <v>724</v>
      </c>
      <c r="UYN327" s="7" t="s">
        <v>724</v>
      </c>
      <c r="UYO327" s="7" t="s">
        <v>724</v>
      </c>
      <c r="UYP327" s="7" t="s">
        <v>724</v>
      </c>
      <c r="UYQ327" s="7" t="s">
        <v>724</v>
      </c>
      <c r="UYR327" s="7" t="s">
        <v>724</v>
      </c>
      <c r="UYS327" s="7" t="s">
        <v>724</v>
      </c>
      <c r="UYT327" s="7" t="s">
        <v>724</v>
      </c>
      <c r="UYU327" s="7" t="s">
        <v>724</v>
      </c>
      <c r="UYV327" s="7" t="s">
        <v>724</v>
      </c>
      <c r="UYW327" s="7" t="s">
        <v>724</v>
      </c>
      <c r="UYX327" s="7" t="s">
        <v>724</v>
      </c>
      <c r="UYY327" s="7" t="s">
        <v>724</v>
      </c>
      <c r="UYZ327" s="7" t="s">
        <v>724</v>
      </c>
      <c r="UZA327" s="7" t="s">
        <v>724</v>
      </c>
      <c r="UZB327" s="7" t="s">
        <v>724</v>
      </c>
      <c r="UZC327" s="7" t="s">
        <v>724</v>
      </c>
      <c r="UZD327" s="7" t="s">
        <v>724</v>
      </c>
      <c r="UZE327" s="7" t="s">
        <v>724</v>
      </c>
      <c r="UZF327" s="7" t="s">
        <v>724</v>
      </c>
      <c r="UZG327" s="7" t="s">
        <v>724</v>
      </c>
      <c r="UZH327" s="7" t="s">
        <v>724</v>
      </c>
      <c r="UZI327" s="7" t="s">
        <v>724</v>
      </c>
      <c r="UZJ327" s="7" t="s">
        <v>724</v>
      </c>
      <c r="UZK327" s="7" t="s">
        <v>724</v>
      </c>
      <c r="UZL327" s="7" t="s">
        <v>724</v>
      </c>
      <c r="UZM327" s="7" t="s">
        <v>724</v>
      </c>
      <c r="UZN327" s="7" t="s">
        <v>724</v>
      </c>
      <c r="UZO327" s="7" t="s">
        <v>724</v>
      </c>
      <c r="UZP327" s="7" t="s">
        <v>724</v>
      </c>
      <c r="UZQ327" s="7" t="s">
        <v>724</v>
      </c>
      <c r="UZR327" s="7" t="s">
        <v>724</v>
      </c>
      <c r="UZS327" s="7" t="s">
        <v>724</v>
      </c>
      <c r="UZT327" s="7" t="s">
        <v>724</v>
      </c>
      <c r="UZU327" s="7" t="s">
        <v>724</v>
      </c>
      <c r="UZV327" s="7" t="s">
        <v>724</v>
      </c>
      <c r="UZW327" s="7" t="s">
        <v>724</v>
      </c>
      <c r="UZX327" s="7" t="s">
        <v>724</v>
      </c>
      <c r="UZY327" s="7" t="s">
        <v>724</v>
      </c>
      <c r="UZZ327" s="7" t="s">
        <v>724</v>
      </c>
      <c r="VAA327" s="7" t="s">
        <v>724</v>
      </c>
      <c r="VAB327" s="7" t="s">
        <v>724</v>
      </c>
      <c r="VAC327" s="7" t="s">
        <v>724</v>
      </c>
      <c r="VAD327" s="7" t="s">
        <v>724</v>
      </c>
      <c r="VAE327" s="7" t="s">
        <v>724</v>
      </c>
      <c r="VAF327" s="7" t="s">
        <v>724</v>
      </c>
      <c r="VAG327" s="7" t="s">
        <v>724</v>
      </c>
      <c r="VAH327" s="7" t="s">
        <v>724</v>
      </c>
      <c r="VAI327" s="7" t="s">
        <v>724</v>
      </c>
      <c r="VAJ327" s="7" t="s">
        <v>724</v>
      </c>
      <c r="VAK327" s="7" t="s">
        <v>724</v>
      </c>
      <c r="VAL327" s="7" t="s">
        <v>724</v>
      </c>
      <c r="VAM327" s="7" t="s">
        <v>724</v>
      </c>
      <c r="VAN327" s="7" t="s">
        <v>724</v>
      </c>
      <c r="VAO327" s="7" t="s">
        <v>724</v>
      </c>
      <c r="VAP327" s="7" t="s">
        <v>724</v>
      </c>
      <c r="VAQ327" s="7" t="s">
        <v>724</v>
      </c>
      <c r="VAR327" s="7" t="s">
        <v>724</v>
      </c>
      <c r="VAS327" s="7" t="s">
        <v>724</v>
      </c>
      <c r="VAT327" s="7" t="s">
        <v>724</v>
      </c>
      <c r="VAU327" s="7" t="s">
        <v>724</v>
      </c>
      <c r="VAV327" s="7" t="s">
        <v>724</v>
      </c>
      <c r="VAW327" s="7" t="s">
        <v>724</v>
      </c>
      <c r="VAX327" s="7" t="s">
        <v>724</v>
      </c>
      <c r="VAY327" s="7" t="s">
        <v>724</v>
      </c>
      <c r="VAZ327" s="7" t="s">
        <v>724</v>
      </c>
      <c r="VBA327" s="7" t="s">
        <v>724</v>
      </c>
      <c r="VBB327" s="7" t="s">
        <v>724</v>
      </c>
      <c r="VBC327" s="7" t="s">
        <v>724</v>
      </c>
      <c r="VBD327" s="7" t="s">
        <v>724</v>
      </c>
      <c r="VBE327" s="7" t="s">
        <v>724</v>
      </c>
      <c r="VBF327" s="7" t="s">
        <v>724</v>
      </c>
      <c r="VBG327" s="7" t="s">
        <v>724</v>
      </c>
      <c r="VBH327" s="7" t="s">
        <v>724</v>
      </c>
      <c r="VBI327" s="7" t="s">
        <v>724</v>
      </c>
      <c r="VBJ327" s="7" t="s">
        <v>724</v>
      </c>
      <c r="VBK327" s="7" t="s">
        <v>724</v>
      </c>
      <c r="VBL327" s="7" t="s">
        <v>724</v>
      </c>
      <c r="VBM327" s="7" t="s">
        <v>724</v>
      </c>
      <c r="VBN327" s="7" t="s">
        <v>724</v>
      </c>
      <c r="VBO327" s="7" t="s">
        <v>724</v>
      </c>
      <c r="VBP327" s="7" t="s">
        <v>724</v>
      </c>
      <c r="VBQ327" s="7" t="s">
        <v>724</v>
      </c>
      <c r="VBR327" s="7" t="s">
        <v>724</v>
      </c>
      <c r="VBS327" s="7" t="s">
        <v>724</v>
      </c>
      <c r="VBT327" s="7" t="s">
        <v>724</v>
      </c>
      <c r="VBU327" s="7" t="s">
        <v>724</v>
      </c>
      <c r="VBV327" s="7" t="s">
        <v>724</v>
      </c>
      <c r="VBW327" s="7" t="s">
        <v>724</v>
      </c>
      <c r="VBX327" s="7" t="s">
        <v>724</v>
      </c>
      <c r="VBY327" s="7" t="s">
        <v>724</v>
      </c>
      <c r="VBZ327" s="7" t="s">
        <v>724</v>
      </c>
      <c r="VCA327" s="7" t="s">
        <v>724</v>
      </c>
      <c r="VCB327" s="7" t="s">
        <v>724</v>
      </c>
      <c r="VCC327" s="7" t="s">
        <v>724</v>
      </c>
      <c r="VCD327" s="7" t="s">
        <v>724</v>
      </c>
      <c r="VCE327" s="7" t="s">
        <v>724</v>
      </c>
      <c r="VCF327" s="7" t="s">
        <v>724</v>
      </c>
      <c r="VCG327" s="7" t="s">
        <v>724</v>
      </c>
      <c r="VCH327" s="7" t="s">
        <v>724</v>
      </c>
      <c r="VCI327" s="7" t="s">
        <v>724</v>
      </c>
      <c r="VCJ327" s="7" t="s">
        <v>724</v>
      </c>
      <c r="VCK327" s="7" t="s">
        <v>724</v>
      </c>
      <c r="VCL327" s="7" t="s">
        <v>724</v>
      </c>
      <c r="VCM327" s="7" t="s">
        <v>724</v>
      </c>
      <c r="VCN327" s="7" t="s">
        <v>724</v>
      </c>
      <c r="VCO327" s="7" t="s">
        <v>724</v>
      </c>
      <c r="VCP327" s="7" t="s">
        <v>724</v>
      </c>
      <c r="VCQ327" s="7" t="s">
        <v>724</v>
      </c>
      <c r="VCR327" s="7" t="s">
        <v>724</v>
      </c>
      <c r="VCS327" s="7" t="s">
        <v>724</v>
      </c>
      <c r="VCT327" s="7" t="s">
        <v>724</v>
      </c>
      <c r="VCU327" s="7" t="s">
        <v>724</v>
      </c>
      <c r="VCV327" s="7" t="s">
        <v>724</v>
      </c>
      <c r="VCW327" s="7" t="s">
        <v>724</v>
      </c>
      <c r="VCX327" s="7" t="s">
        <v>724</v>
      </c>
      <c r="VCY327" s="7" t="s">
        <v>724</v>
      </c>
      <c r="VCZ327" s="7" t="s">
        <v>724</v>
      </c>
      <c r="VDA327" s="7" t="s">
        <v>724</v>
      </c>
      <c r="VDB327" s="7" t="s">
        <v>724</v>
      </c>
      <c r="VDC327" s="7" t="s">
        <v>724</v>
      </c>
      <c r="VDD327" s="7" t="s">
        <v>724</v>
      </c>
      <c r="VDE327" s="7" t="s">
        <v>724</v>
      </c>
      <c r="VDF327" s="7" t="s">
        <v>724</v>
      </c>
      <c r="VDG327" s="7" t="s">
        <v>724</v>
      </c>
      <c r="VDH327" s="7" t="s">
        <v>724</v>
      </c>
      <c r="VDI327" s="7" t="s">
        <v>724</v>
      </c>
      <c r="VDJ327" s="7" t="s">
        <v>724</v>
      </c>
      <c r="VDK327" s="7" t="s">
        <v>724</v>
      </c>
      <c r="VDL327" s="7" t="s">
        <v>724</v>
      </c>
      <c r="VDM327" s="7" t="s">
        <v>724</v>
      </c>
      <c r="VDN327" s="7" t="s">
        <v>724</v>
      </c>
      <c r="VDO327" s="7" t="s">
        <v>724</v>
      </c>
      <c r="VDP327" s="7" t="s">
        <v>724</v>
      </c>
      <c r="VDQ327" s="7" t="s">
        <v>724</v>
      </c>
      <c r="VDR327" s="7" t="s">
        <v>724</v>
      </c>
      <c r="VDS327" s="7" t="s">
        <v>724</v>
      </c>
      <c r="VDT327" s="7" t="s">
        <v>724</v>
      </c>
      <c r="VDU327" s="7" t="s">
        <v>724</v>
      </c>
      <c r="VDV327" s="7" t="s">
        <v>724</v>
      </c>
      <c r="VDW327" s="7" t="s">
        <v>724</v>
      </c>
      <c r="VDX327" s="7" t="s">
        <v>724</v>
      </c>
      <c r="VDY327" s="7" t="s">
        <v>724</v>
      </c>
      <c r="VDZ327" s="7" t="s">
        <v>724</v>
      </c>
      <c r="VEA327" s="7" t="s">
        <v>724</v>
      </c>
      <c r="VEB327" s="7" t="s">
        <v>724</v>
      </c>
      <c r="VEC327" s="7" t="s">
        <v>724</v>
      </c>
      <c r="VED327" s="7" t="s">
        <v>724</v>
      </c>
      <c r="VEE327" s="7" t="s">
        <v>724</v>
      </c>
      <c r="VEF327" s="7" t="s">
        <v>724</v>
      </c>
      <c r="VEG327" s="7" t="s">
        <v>724</v>
      </c>
      <c r="VEH327" s="7" t="s">
        <v>724</v>
      </c>
      <c r="VEI327" s="7" t="s">
        <v>724</v>
      </c>
      <c r="VEJ327" s="7" t="s">
        <v>724</v>
      </c>
      <c r="VEK327" s="7" t="s">
        <v>724</v>
      </c>
      <c r="VEL327" s="7" t="s">
        <v>724</v>
      </c>
      <c r="VEM327" s="7" t="s">
        <v>724</v>
      </c>
      <c r="VEN327" s="7" t="s">
        <v>724</v>
      </c>
      <c r="VEO327" s="7" t="s">
        <v>724</v>
      </c>
      <c r="VEP327" s="7" t="s">
        <v>724</v>
      </c>
      <c r="VEQ327" s="7" t="s">
        <v>724</v>
      </c>
      <c r="VER327" s="7" t="s">
        <v>724</v>
      </c>
      <c r="VES327" s="7" t="s">
        <v>724</v>
      </c>
      <c r="VET327" s="7" t="s">
        <v>724</v>
      </c>
      <c r="VEU327" s="7" t="s">
        <v>724</v>
      </c>
      <c r="VEV327" s="7" t="s">
        <v>724</v>
      </c>
      <c r="VEW327" s="7" t="s">
        <v>724</v>
      </c>
      <c r="VEX327" s="7" t="s">
        <v>724</v>
      </c>
      <c r="VEY327" s="7" t="s">
        <v>724</v>
      </c>
      <c r="VEZ327" s="7" t="s">
        <v>724</v>
      </c>
      <c r="VFA327" s="7" t="s">
        <v>724</v>
      </c>
      <c r="VFB327" s="7" t="s">
        <v>724</v>
      </c>
      <c r="VFC327" s="7" t="s">
        <v>724</v>
      </c>
      <c r="VFD327" s="7" t="s">
        <v>724</v>
      </c>
      <c r="VFE327" s="7" t="s">
        <v>724</v>
      </c>
      <c r="VFF327" s="7" t="s">
        <v>724</v>
      </c>
      <c r="VFG327" s="7" t="s">
        <v>724</v>
      </c>
      <c r="VFH327" s="7" t="s">
        <v>724</v>
      </c>
      <c r="VFI327" s="7" t="s">
        <v>724</v>
      </c>
      <c r="VFJ327" s="7" t="s">
        <v>724</v>
      </c>
      <c r="VFK327" s="7" t="s">
        <v>724</v>
      </c>
      <c r="VFL327" s="7" t="s">
        <v>724</v>
      </c>
      <c r="VFM327" s="7" t="s">
        <v>724</v>
      </c>
      <c r="VFN327" s="7" t="s">
        <v>724</v>
      </c>
      <c r="VFO327" s="7" t="s">
        <v>724</v>
      </c>
      <c r="VFP327" s="7" t="s">
        <v>724</v>
      </c>
      <c r="VFQ327" s="7" t="s">
        <v>724</v>
      </c>
      <c r="VFR327" s="7" t="s">
        <v>724</v>
      </c>
      <c r="VFS327" s="7" t="s">
        <v>724</v>
      </c>
      <c r="VFT327" s="7" t="s">
        <v>724</v>
      </c>
      <c r="VFU327" s="7" t="s">
        <v>724</v>
      </c>
      <c r="VFV327" s="7" t="s">
        <v>724</v>
      </c>
      <c r="VFW327" s="7" t="s">
        <v>724</v>
      </c>
      <c r="VFX327" s="7" t="s">
        <v>724</v>
      </c>
      <c r="VFY327" s="7" t="s">
        <v>724</v>
      </c>
      <c r="VFZ327" s="7" t="s">
        <v>724</v>
      </c>
      <c r="VGA327" s="7" t="s">
        <v>724</v>
      </c>
      <c r="VGB327" s="7" t="s">
        <v>724</v>
      </c>
      <c r="VGC327" s="7" t="s">
        <v>724</v>
      </c>
      <c r="VGD327" s="7" t="s">
        <v>724</v>
      </c>
      <c r="VGE327" s="7" t="s">
        <v>724</v>
      </c>
      <c r="VGF327" s="7" t="s">
        <v>724</v>
      </c>
      <c r="VGG327" s="7" t="s">
        <v>724</v>
      </c>
      <c r="VGH327" s="7" t="s">
        <v>724</v>
      </c>
      <c r="VGI327" s="7" t="s">
        <v>724</v>
      </c>
      <c r="VGJ327" s="7" t="s">
        <v>724</v>
      </c>
      <c r="VGK327" s="7" t="s">
        <v>724</v>
      </c>
      <c r="VGL327" s="7" t="s">
        <v>724</v>
      </c>
      <c r="VGM327" s="7" t="s">
        <v>724</v>
      </c>
      <c r="VGN327" s="7" t="s">
        <v>724</v>
      </c>
      <c r="VGO327" s="7" t="s">
        <v>724</v>
      </c>
      <c r="VGP327" s="7" t="s">
        <v>724</v>
      </c>
      <c r="VGQ327" s="7" t="s">
        <v>724</v>
      </c>
      <c r="VGR327" s="7" t="s">
        <v>724</v>
      </c>
      <c r="VGS327" s="7" t="s">
        <v>724</v>
      </c>
      <c r="VGT327" s="7" t="s">
        <v>724</v>
      </c>
      <c r="VGU327" s="7" t="s">
        <v>724</v>
      </c>
      <c r="VGV327" s="7" t="s">
        <v>724</v>
      </c>
      <c r="VGW327" s="7" t="s">
        <v>724</v>
      </c>
      <c r="VGX327" s="7" t="s">
        <v>724</v>
      </c>
      <c r="VGY327" s="7" t="s">
        <v>724</v>
      </c>
      <c r="VGZ327" s="7" t="s">
        <v>724</v>
      </c>
      <c r="VHA327" s="7" t="s">
        <v>724</v>
      </c>
      <c r="VHB327" s="7" t="s">
        <v>724</v>
      </c>
      <c r="VHC327" s="7" t="s">
        <v>724</v>
      </c>
      <c r="VHD327" s="7" t="s">
        <v>724</v>
      </c>
      <c r="VHE327" s="7" t="s">
        <v>724</v>
      </c>
      <c r="VHF327" s="7" t="s">
        <v>724</v>
      </c>
      <c r="VHG327" s="7" t="s">
        <v>724</v>
      </c>
      <c r="VHH327" s="7" t="s">
        <v>724</v>
      </c>
      <c r="VHI327" s="7" t="s">
        <v>724</v>
      </c>
      <c r="VHJ327" s="7" t="s">
        <v>724</v>
      </c>
      <c r="VHK327" s="7" t="s">
        <v>724</v>
      </c>
      <c r="VHL327" s="7" t="s">
        <v>724</v>
      </c>
      <c r="VHM327" s="7" t="s">
        <v>724</v>
      </c>
      <c r="VHN327" s="7" t="s">
        <v>724</v>
      </c>
      <c r="VHO327" s="7" t="s">
        <v>724</v>
      </c>
      <c r="VHP327" s="7" t="s">
        <v>724</v>
      </c>
      <c r="VHQ327" s="7" t="s">
        <v>724</v>
      </c>
      <c r="VHR327" s="7" t="s">
        <v>724</v>
      </c>
      <c r="VHS327" s="7" t="s">
        <v>724</v>
      </c>
      <c r="VHT327" s="7" t="s">
        <v>724</v>
      </c>
      <c r="VHU327" s="7" t="s">
        <v>724</v>
      </c>
      <c r="VHV327" s="7" t="s">
        <v>724</v>
      </c>
      <c r="VHW327" s="7" t="s">
        <v>724</v>
      </c>
      <c r="VHX327" s="7" t="s">
        <v>724</v>
      </c>
      <c r="VHY327" s="7" t="s">
        <v>724</v>
      </c>
      <c r="VHZ327" s="7" t="s">
        <v>724</v>
      </c>
      <c r="VIA327" s="7" t="s">
        <v>724</v>
      </c>
      <c r="VIB327" s="7" t="s">
        <v>724</v>
      </c>
      <c r="VIC327" s="7" t="s">
        <v>724</v>
      </c>
      <c r="VID327" s="7" t="s">
        <v>724</v>
      </c>
      <c r="VIE327" s="7" t="s">
        <v>724</v>
      </c>
      <c r="VIF327" s="7" t="s">
        <v>724</v>
      </c>
      <c r="VIG327" s="7" t="s">
        <v>724</v>
      </c>
      <c r="VIH327" s="7" t="s">
        <v>724</v>
      </c>
      <c r="VII327" s="7" t="s">
        <v>724</v>
      </c>
      <c r="VIJ327" s="7" t="s">
        <v>724</v>
      </c>
      <c r="VIK327" s="7" t="s">
        <v>724</v>
      </c>
      <c r="VIL327" s="7" t="s">
        <v>724</v>
      </c>
      <c r="VIM327" s="7" t="s">
        <v>724</v>
      </c>
      <c r="VIN327" s="7" t="s">
        <v>724</v>
      </c>
      <c r="VIO327" s="7" t="s">
        <v>724</v>
      </c>
      <c r="VIP327" s="7" t="s">
        <v>724</v>
      </c>
      <c r="VIQ327" s="7" t="s">
        <v>724</v>
      </c>
      <c r="VIR327" s="7" t="s">
        <v>724</v>
      </c>
      <c r="VIS327" s="7" t="s">
        <v>724</v>
      </c>
      <c r="VIT327" s="7" t="s">
        <v>724</v>
      </c>
      <c r="VIU327" s="7" t="s">
        <v>724</v>
      </c>
      <c r="VIV327" s="7" t="s">
        <v>724</v>
      </c>
      <c r="VIW327" s="7" t="s">
        <v>724</v>
      </c>
      <c r="VIX327" s="7" t="s">
        <v>724</v>
      </c>
      <c r="VIY327" s="7" t="s">
        <v>724</v>
      </c>
      <c r="VIZ327" s="7" t="s">
        <v>724</v>
      </c>
      <c r="VJA327" s="7" t="s">
        <v>724</v>
      </c>
      <c r="VJB327" s="7" t="s">
        <v>724</v>
      </c>
      <c r="VJC327" s="7" t="s">
        <v>724</v>
      </c>
      <c r="VJD327" s="7" t="s">
        <v>724</v>
      </c>
      <c r="VJE327" s="7" t="s">
        <v>724</v>
      </c>
      <c r="VJF327" s="7" t="s">
        <v>724</v>
      </c>
      <c r="VJG327" s="7" t="s">
        <v>724</v>
      </c>
      <c r="VJH327" s="7" t="s">
        <v>724</v>
      </c>
      <c r="VJI327" s="7" t="s">
        <v>724</v>
      </c>
      <c r="VJJ327" s="7" t="s">
        <v>724</v>
      </c>
      <c r="VJK327" s="7" t="s">
        <v>724</v>
      </c>
      <c r="VJL327" s="7" t="s">
        <v>724</v>
      </c>
      <c r="VJM327" s="7" t="s">
        <v>724</v>
      </c>
      <c r="VJN327" s="7" t="s">
        <v>724</v>
      </c>
      <c r="VJO327" s="7" t="s">
        <v>724</v>
      </c>
      <c r="VJP327" s="7" t="s">
        <v>724</v>
      </c>
      <c r="VJQ327" s="7" t="s">
        <v>724</v>
      </c>
      <c r="VJR327" s="7" t="s">
        <v>724</v>
      </c>
      <c r="VJS327" s="7" t="s">
        <v>724</v>
      </c>
      <c r="VJT327" s="7" t="s">
        <v>724</v>
      </c>
      <c r="VJU327" s="7" t="s">
        <v>724</v>
      </c>
      <c r="VJV327" s="7" t="s">
        <v>724</v>
      </c>
      <c r="VJW327" s="7" t="s">
        <v>724</v>
      </c>
      <c r="VJX327" s="7" t="s">
        <v>724</v>
      </c>
      <c r="VJY327" s="7" t="s">
        <v>724</v>
      </c>
      <c r="VJZ327" s="7" t="s">
        <v>724</v>
      </c>
      <c r="VKA327" s="7" t="s">
        <v>724</v>
      </c>
      <c r="VKB327" s="7" t="s">
        <v>724</v>
      </c>
      <c r="VKC327" s="7" t="s">
        <v>724</v>
      </c>
      <c r="VKD327" s="7" t="s">
        <v>724</v>
      </c>
      <c r="VKE327" s="7" t="s">
        <v>724</v>
      </c>
      <c r="VKF327" s="7" t="s">
        <v>724</v>
      </c>
      <c r="VKG327" s="7" t="s">
        <v>724</v>
      </c>
      <c r="VKH327" s="7" t="s">
        <v>724</v>
      </c>
      <c r="VKI327" s="7" t="s">
        <v>724</v>
      </c>
      <c r="VKJ327" s="7" t="s">
        <v>724</v>
      </c>
      <c r="VKK327" s="7" t="s">
        <v>724</v>
      </c>
      <c r="VKL327" s="7" t="s">
        <v>724</v>
      </c>
      <c r="VKM327" s="7" t="s">
        <v>724</v>
      </c>
      <c r="VKN327" s="7" t="s">
        <v>724</v>
      </c>
      <c r="VKO327" s="7" t="s">
        <v>724</v>
      </c>
      <c r="VKP327" s="7" t="s">
        <v>724</v>
      </c>
      <c r="VKQ327" s="7" t="s">
        <v>724</v>
      </c>
      <c r="VKR327" s="7" t="s">
        <v>724</v>
      </c>
      <c r="VKS327" s="7" t="s">
        <v>724</v>
      </c>
      <c r="VKT327" s="7" t="s">
        <v>724</v>
      </c>
      <c r="VKU327" s="7" t="s">
        <v>724</v>
      </c>
      <c r="VKV327" s="7" t="s">
        <v>724</v>
      </c>
      <c r="VKW327" s="7" t="s">
        <v>724</v>
      </c>
      <c r="VKX327" s="7" t="s">
        <v>724</v>
      </c>
      <c r="VKY327" s="7" t="s">
        <v>724</v>
      </c>
      <c r="VKZ327" s="7" t="s">
        <v>724</v>
      </c>
      <c r="VLA327" s="7" t="s">
        <v>724</v>
      </c>
      <c r="VLB327" s="7" t="s">
        <v>724</v>
      </c>
      <c r="VLC327" s="7" t="s">
        <v>724</v>
      </c>
      <c r="VLD327" s="7" t="s">
        <v>724</v>
      </c>
      <c r="VLE327" s="7" t="s">
        <v>724</v>
      </c>
      <c r="VLF327" s="7" t="s">
        <v>724</v>
      </c>
      <c r="VLG327" s="7" t="s">
        <v>724</v>
      </c>
      <c r="VLH327" s="7" t="s">
        <v>724</v>
      </c>
      <c r="VLI327" s="7" t="s">
        <v>724</v>
      </c>
      <c r="VLJ327" s="7" t="s">
        <v>724</v>
      </c>
      <c r="VLK327" s="7" t="s">
        <v>724</v>
      </c>
      <c r="VLL327" s="7" t="s">
        <v>724</v>
      </c>
      <c r="VLM327" s="7" t="s">
        <v>724</v>
      </c>
      <c r="VLN327" s="7" t="s">
        <v>724</v>
      </c>
      <c r="VLO327" s="7" t="s">
        <v>724</v>
      </c>
      <c r="VLP327" s="7" t="s">
        <v>724</v>
      </c>
      <c r="VLQ327" s="7" t="s">
        <v>724</v>
      </c>
      <c r="VLR327" s="7" t="s">
        <v>724</v>
      </c>
      <c r="VLS327" s="7" t="s">
        <v>724</v>
      </c>
      <c r="VLT327" s="7" t="s">
        <v>724</v>
      </c>
      <c r="VLU327" s="7" t="s">
        <v>724</v>
      </c>
      <c r="VLV327" s="7" t="s">
        <v>724</v>
      </c>
      <c r="VLW327" s="7" t="s">
        <v>724</v>
      </c>
      <c r="VLX327" s="7" t="s">
        <v>724</v>
      </c>
      <c r="VLY327" s="7" t="s">
        <v>724</v>
      </c>
      <c r="VLZ327" s="7" t="s">
        <v>724</v>
      </c>
      <c r="VMA327" s="7" t="s">
        <v>724</v>
      </c>
      <c r="VMB327" s="7" t="s">
        <v>724</v>
      </c>
      <c r="VMC327" s="7" t="s">
        <v>724</v>
      </c>
      <c r="VMD327" s="7" t="s">
        <v>724</v>
      </c>
      <c r="VME327" s="7" t="s">
        <v>724</v>
      </c>
      <c r="VMF327" s="7" t="s">
        <v>724</v>
      </c>
      <c r="VMG327" s="7" t="s">
        <v>724</v>
      </c>
      <c r="VMH327" s="7" t="s">
        <v>724</v>
      </c>
      <c r="VMI327" s="7" t="s">
        <v>724</v>
      </c>
      <c r="VMJ327" s="7" t="s">
        <v>724</v>
      </c>
      <c r="VMK327" s="7" t="s">
        <v>724</v>
      </c>
      <c r="VML327" s="7" t="s">
        <v>724</v>
      </c>
      <c r="VMM327" s="7" t="s">
        <v>724</v>
      </c>
      <c r="VMN327" s="7" t="s">
        <v>724</v>
      </c>
      <c r="VMO327" s="7" t="s">
        <v>724</v>
      </c>
      <c r="VMP327" s="7" t="s">
        <v>724</v>
      </c>
      <c r="VMQ327" s="7" t="s">
        <v>724</v>
      </c>
      <c r="VMR327" s="7" t="s">
        <v>724</v>
      </c>
      <c r="VMS327" s="7" t="s">
        <v>724</v>
      </c>
      <c r="VMT327" s="7" t="s">
        <v>724</v>
      </c>
      <c r="VMU327" s="7" t="s">
        <v>724</v>
      </c>
      <c r="VMV327" s="7" t="s">
        <v>724</v>
      </c>
      <c r="VMW327" s="7" t="s">
        <v>724</v>
      </c>
      <c r="VMX327" s="7" t="s">
        <v>724</v>
      </c>
      <c r="VMY327" s="7" t="s">
        <v>724</v>
      </c>
      <c r="VMZ327" s="7" t="s">
        <v>724</v>
      </c>
      <c r="VNA327" s="7" t="s">
        <v>724</v>
      </c>
      <c r="VNB327" s="7" t="s">
        <v>724</v>
      </c>
      <c r="VNC327" s="7" t="s">
        <v>724</v>
      </c>
      <c r="VND327" s="7" t="s">
        <v>724</v>
      </c>
      <c r="VNE327" s="7" t="s">
        <v>724</v>
      </c>
      <c r="VNF327" s="7" t="s">
        <v>724</v>
      </c>
      <c r="VNG327" s="7" t="s">
        <v>724</v>
      </c>
      <c r="VNH327" s="7" t="s">
        <v>724</v>
      </c>
      <c r="VNI327" s="7" t="s">
        <v>724</v>
      </c>
      <c r="VNJ327" s="7" t="s">
        <v>724</v>
      </c>
      <c r="VNK327" s="7" t="s">
        <v>724</v>
      </c>
      <c r="VNL327" s="7" t="s">
        <v>724</v>
      </c>
      <c r="VNM327" s="7" t="s">
        <v>724</v>
      </c>
      <c r="VNN327" s="7" t="s">
        <v>724</v>
      </c>
      <c r="VNO327" s="7" t="s">
        <v>724</v>
      </c>
      <c r="VNP327" s="7" t="s">
        <v>724</v>
      </c>
      <c r="VNQ327" s="7" t="s">
        <v>724</v>
      </c>
      <c r="VNR327" s="7" t="s">
        <v>724</v>
      </c>
      <c r="VNS327" s="7" t="s">
        <v>724</v>
      </c>
      <c r="VNT327" s="7" t="s">
        <v>724</v>
      </c>
      <c r="VNU327" s="7" t="s">
        <v>724</v>
      </c>
      <c r="VNV327" s="7" t="s">
        <v>724</v>
      </c>
      <c r="VNW327" s="7" t="s">
        <v>724</v>
      </c>
      <c r="VNX327" s="7" t="s">
        <v>724</v>
      </c>
      <c r="VNY327" s="7" t="s">
        <v>724</v>
      </c>
      <c r="VNZ327" s="7" t="s">
        <v>724</v>
      </c>
      <c r="VOA327" s="7" t="s">
        <v>724</v>
      </c>
      <c r="VOB327" s="7" t="s">
        <v>724</v>
      </c>
      <c r="VOC327" s="7" t="s">
        <v>724</v>
      </c>
      <c r="VOD327" s="7" t="s">
        <v>724</v>
      </c>
      <c r="VOE327" s="7" t="s">
        <v>724</v>
      </c>
      <c r="VOF327" s="7" t="s">
        <v>724</v>
      </c>
      <c r="VOG327" s="7" t="s">
        <v>724</v>
      </c>
      <c r="VOH327" s="7" t="s">
        <v>724</v>
      </c>
      <c r="VOI327" s="7" t="s">
        <v>724</v>
      </c>
      <c r="VOJ327" s="7" t="s">
        <v>724</v>
      </c>
      <c r="VOK327" s="7" t="s">
        <v>724</v>
      </c>
      <c r="VOL327" s="7" t="s">
        <v>724</v>
      </c>
      <c r="VOM327" s="7" t="s">
        <v>724</v>
      </c>
      <c r="VON327" s="7" t="s">
        <v>724</v>
      </c>
      <c r="VOO327" s="7" t="s">
        <v>724</v>
      </c>
      <c r="VOP327" s="7" t="s">
        <v>724</v>
      </c>
      <c r="VOQ327" s="7" t="s">
        <v>724</v>
      </c>
      <c r="VOR327" s="7" t="s">
        <v>724</v>
      </c>
      <c r="VOS327" s="7" t="s">
        <v>724</v>
      </c>
      <c r="VOT327" s="7" t="s">
        <v>724</v>
      </c>
      <c r="VOU327" s="7" t="s">
        <v>724</v>
      </c>
      <c r="VOV327" s="7" t="s">
        <v>724</v>
      </c>
      <c r="VOW327" s="7" t="s">
        <v>724</v>
      </c>
      <c r="VOX327" s="7" t="s">
        <v>724</v>
      </c>
      <c r="VOY327" s="7" t="s">
        <v>724</v>
      </c>
      <c r="VOZ327" s="7" t="s">
        <v>724</v>
      </c>
      <c r="VPA327" s="7" t="s">
        <v>724</v>
      </c>
      <c r="VPB327" s="7" t="s">
        <v>724</v>
      </c>
      <c r="VPC327" s="7" t="s">
        <v>724</v>
      </c>
      <c r="VPD327" s="7" t="s">
        <v>724</v>
      </c>
      <c r="VPE327" s="7" t="s">
        <v>724</v>
      </c>
      <c r="VPF327" s="7" t="s">
        <v>724</v>
      </c>
      <c r="VPG327" s="7" t="s">
        <v>724</v>
      </c>
      <c r="VPH327" s="7" t="s">
        <v>724</v>
      </c>
      <c r="VPI327" s="7" t="s">
        <v>724</v>
      </c>
      <c r="VPJ327" s="7" t="s">
        <v>724</v>
      </c>
      <c r="VPK327" s="7" t="s">
        <v>724</v>
      </c>
      <c r="VPL327" s="7" t="s">
        <v>724</v>
      </c>
      <c r="VPM327" s="7" t="s">
        <v>724</v>
      </c>
      <c r="VPN327" s="7" t="s">
        <v>724</v>
      </c>
      <c r="VPO327" s="7" t="s">
        <v>724</v>
      </c>
      <c r="VPP327" s="7" t="s">
        <v>724</v>
      </c>
      <c r="VPQ327" s="7" t="s">
        <v>724</v>
      </c>
      <c r="VPR327" s="7" t="s">
        <v>724</v>
      </c>
      <c r="VPS327" s="7" t="s">
        <v>724</v>
      </c>
      <c r="VPT327" s="7" t="s">
        <v>724</v>
      </c>
      <c r="VPU327" s="7" t="s">
        <v>724</v>
      </c>
      <c r="VPV327" s="7" t="s">
        <v>724</v>
      </c>
      <c r="VPW327" s="7" t="s">
        <v>724</v>
      </c>
      <c r="VPX327" s="7" t="s">
        <v>724</v>
      </c>
      <c r="VPY327" s="7" t="s">
        <v>724</v>
      </c>
      <c r="VPZ327" s="7" t="s">
        <v>724</v>
      </c>
      <c r="VQA327" s="7" t="s">
        <v>724</v>
      </c>
      <c r="VQB327" s="7" t="s">
        <v>724</v>
      </c>
      <c r="VQC327" s="7" t="s">
        <v>724</v>
      </c>
      <c r="VQD327" s="7" t="s">
        <v>724</v>
      </c>
      <c r="VQE327" s="7" t="s">
        <v>724</v>
      </c>
      <c r="VQF327" s="7" t="s">
        <v>724</v>
      </c>
      <c r="VQG327" s="7" t="s">
        <v>724</v>
      </c>
      <c r="VQH327" s="7" t="s">
        <v>724</v>
      </c>
      <c r="VQI327" s="7" t="s">
        <v>724</v>
      </c>
      <c r="VQJ327" s="7" t="s">
        <v>724</v>
      </c>
      <c r="VQK327" s="7" t="s">
        <v>724</v>
      </c>
      <c r="VQL327" s="7" t="s">
        <v>724</v>
      </c>
      <c r="VQM327" s="7" t="s">
        <v>724</v>
      </c>
      <c r="VQN327" s="7" t="s">
        <v>724</v>
      </c>
      <c r="VQO327" s="7" t="s">
        <v>724</v>
      </c>
      <c r="VQP327" s="7" t="s">
        <v>724</v>
      </c>
      <c r="VQQ327" s="7" t="s">
        <v>724</v>
      </c>
      <c r="VQR327" s="7" t="s">
        <v>724</v>
      </c>
      <c r="VQS327" s="7" t="s">
        <v>724</v>
      </c>
      <c r="VQT327" s="7" t="s">
        <v>724</v>
      </c>
      <c r="VQU327" s="7" t="s">
        <v>724</v>
      </c>
      <c r="VQV327" s="7" t="s">
        <v>724</v>
      </c>
      <c r="VQW327" s="7" t="s">
        <v>724</v>
      </c>
      <c r="VQX327" s="7" t="s">
        <v>724</v>
      </c>
      <c r="VQY327" s="7" t="s">
        <v>724</v>
      </c>
      <c r="VQZ327" s="7" t="s">
        <v>724</v>
      </c>
      <c r="VRA327" s="7" t="s">
        <v>724</v>
      </c>
      <c r="VRB327" s="7" t="s">
        <v>724</v>
      </c>
      <c r="VRC327" s="7" t="s">
        <v>724</v>
      </c>
      <c r="VRD327" s="7" t="s">
        <v>724</v>
      </c>
      <c r="VRE327" s="7" t="s">
        <v>724</v>
      </c>
      <c r="VRF327" s="7" t="s">
        <v>724</v>
      </c>
      <c r="VRG327" s="7" t="s">
        <v>724</v>
      </c>
      <c r="VRH327" s="7" t="s">
        <v>724</v>
      </c>
      <c r="VRI327" s="7" t="s">
        <v>724</v>
      </c>
      <c r="VRJ327" s="7" t="s">
        <v>724</v>
      </c>
      <c r="VRK327" s="7" t="s">
        <v>724</v>
      </c>
      <c r="VRL327" s="7" t="s">
        <v>724</v>
      </c>
      <c r="VRM327" s="7" t="s">
        <v>724</v>
      </c>
      <c r="VRN327" s="7" t="s">
        <v>724</v>
      </c>
      <c r="VRO327" s="7" t="s">
        <v>724</v>
      </c>
      <c r="VRP327" s="7" t="s">
        <v>724</v>
      </c>
      <c r="VRQ327" s="7" t="s">
        <v>724</v>
      </c>
      <c r="VRR327" s="7" t="s">
        <v>724</v>
      </c>
      <c r="VRS327" s="7" t="s">
        <v>724</v>
      </c>
      <c r="VRT327" s="7" t="s">
        <v>724</v>
      </c>
      <c r="VRU327" s="7" t="s">
        <v>724</v>
      </c>
      <c r="VRV327" s="7" t="s">
        <v>724</v>
      </c>
      <c r="VRW327" s="7" t="s">
        <v>724</v>
      </c>
      <c r="VRX327" s="7" t="s">
        <v>724</v>
      </c>
      <c r="VRY327" s="7" t="s">
        <v>724</v>
      </c>
      <c r="VRZ327" s="7" t="s">
        <v>724</v>
      </c>
      <c r="VSA327" s="7" t="s">
        <v>724</v>
      </c>
      <c r="VSB327" s="7" t="s">
        <v>724</v>
      </c>
      <c r="VSC327" s="7" t="s">
        <v>724</v>
      </c>
      <c r="VSD327" s="7" t="s">
        <v>724</v>
      </c>
      <c r="VSE327" s="7" t="s">
        <v>724</v>
      </c>
      <c r="VSF327" s="7" t="s">
        <v>724</v>
      </c>
      <c r="VSG327" s="7" t="s">
        <v>724</v>
      </c>
      <c r="VSH327" s="7" t="s">
        <v>724</v>
      </c>
      <c r="VSI327" s="7" t="s">
        <v>724</v>
      </c>
      <c r="VSJ327" s="7" t="s">
        <v>724</v>
      </c>
      <c r="VSK327" s="7" t="s">
        <v>724</v>
      </c>
      <c r="VSL327" s="7" t="s">
        <v>724</v>
      </c>
      <c r="VSM327" s="7" t="s">
        <v>724</v>
      </c>
      <c r="VSN327" s="7" t="s">
        <v>724</v>
      </c>
      <c r="VSO327" s="7" t="s">
        <v>724</v>
      </c>
      <c r="VSP327" s="7" t="s">
        <v>724</v>
      </c>
      <c r="VSQ327" s="7" t="s">
        <v>724</v>
      </c>
      <c r="VSR327" s="7" t="s">
        <v>724</v>
      </c>
      <c r="VSS327" s="7" t="s">
        <v>724</v>
      </c>
      <c r="VST327" s="7" t="s">
        <v>724</v>
      </c>
      <c r="VSU327" s="7" t="s">
        <v>724</v>
      </c>
      <c r="VSV327" s="7" t="s">
        <v>724</v>
      </c>
      <c r="VSW327" s="7" t="s">
        <v>724</v>
      </c>
      <c r="VSX327" s="7" t="s">
        <v>724</v>
      </c>
      <c r="VSY327" s="7" t="s">
        <v>724</v>
      </c>
      <c r="VSZ327" s="7" t="s">
        <v>724</v>
      </c>
      <c r="VTA327" s="7" t="s">
        <v>724</v>
      </c>
      <c r="VTB327" s="7" t="s">
        <v>724</v>
      </c>
      <c r="VTC327" s="7" t="s">
        <v>724</v>
      </c>
      <c r="VTD327" s="7" t="s">
        <v>724</v>
      </c>
      <c r="VTE327" s="7" t="s">
        <v>724</v>
      </c>
      <c r="VTF327" s="7" t="s">
        <v>724</v>
      </c>
      <c r="VTG327" s="7" t="s">
        <v>724</v>
      </c>
      <c r="VTH327" s="7" t="s">
        <v>724</v>
      </c>
      <c r="VTI327" s="7" t="s">
        <v>724</v>
      </c>
      <c r="VTJ327" s="7" t="s">
        <v>724</v>
      </c>
      <c r="VTK327" s="7" t="s">
        <v>724</v>
      </c>
      <c r="VTL327" s="7" t="s">
        <v>724</v>
      </c>
      <c r="VTM327" s="7" t="s">
        <v>724</v>
      </c>
      <c r="VTN327" s="7" t="s">
        <v>724</v>
      </c>
      <c r="VTO327" s="7" t="s">
        <v>724</v>
      </c>
      <c r="VTP327" s="7" t="s">
        <v>724</v>
      </c>
      <c r="VTQ327" s="7" t="s">
        <v>724</v>
      </c>
      <c r="VTR327" s="7" t="s">
        <v>724</v>
      </c>
      <c r="VTS327" s="7" t="s">
        <v>724</v>
      </c>
      <c r="VTT327" s="7" t="s">
        <v>724</v>
      </c>
      <c r="VTU327" s="7" t="s">
        <v>724</v>
      </c>
      <c r="VTV327" s="7" t="s">
        <v>724</v>
      </c>
      <c r="VTW327" s="7" t="s">
        <v>724</v>
      </c>
      <c r="VTX327" s="7" t="s">
        <v>724</v>
      </c>
      <c r="VTY327" s="7" t="s">
        <v>724</v>
      </c>
      <c r="VTZ327" s="7" t="s">
        <v>724</v>
      </c>
      <c r="VUA327" s="7" t="s">
        <v>724</v>
      </c>
      <c r="VUB327" s="7" t="s">
        <v>724</v>
      </c>
      <c r="VUC327" s="7" t="s">
        <v>724</v>
      </c>
      <c r="VUD327" s="7" t="s">
        <v>724</v>
      </c>
      <c r="VUE327" s="7" t="s">
        <v>724</v>
      </c>
      <c r="VUF327" s="7" t="s">
        <v>724</v>
      </c>
      <c r="VUG327" s="7" t="s">
        <v>724</v>
      </c>
      <c r="VUH327" s="7" t="s">
        <v>724</v>
      </c>
      <c r="VUI327" s="7" t="s">
        <v>724</v>
      </c>
      <c r="VUJ327" s="7" t="s">
        <v>724</v>
      </c>
      <c r="VUK327" s="7" t="s">
        <v>724</v>
      </c>
      <c r="VUL327" s="7" t="s">
        <v>724</v>
      </c>
      <c r="VUM327" s="7" t="s">
        <v>724</v>
      </c>
      <c r="VUN327" s="7" t="s">
        <v>724</v>
      </c>
      <c r="VUO327" s="7" t="s">
        <v>724</v>
      </c>
      <c r="VUP327" s="7" t="s">
        <v>724</v>
      </c>
      <c r="VUQ327" s="7" t="s">
        <v>724</v>
      </c>
      <c r="VUR327" s="7" t="s">
        <v>724</v>
      </c>
      <c r="VUS327" s="7" t="s">
        <v>724</v>
      </c>
      <c r="VUT327" s="7" t="s">
        <v>724</v>
      </c>
      <c r="VUU327" s="7" t="s">
        <v>724</v>
      </c>
      <c r="VUV327" s="7" t="s">
        <v>724</v>
      </c>
      <c r="VUW327" s="7" t="s">
        <v>724</v>
      </c>
      <c r="VUX327" s="7" t="s">
        <v>724</v>
      </c>
      <c r="VUY327" s="7" t="s">
        <v>724</v>
      </c>
      <c r="VUZ327" s="7" t="s">
        <v>724</v>
      </c>
      <c r="VVA327" s="7" t="s">
        <v>724</v>
      </c>
      <c r="VVB327" s="7" t="s">
        <v>724</v>
      </c>
      <c r="VVC327" s="7" t="s">
        <v>724</v>
      </c>
      <c r="VVD327" s="7" t="s">
        <v>724</v>
      </c>
      <c r="VVE327" s="7" t="s">
        <v>724</v>
      </c>
      <c r="VVF327" s="7" t="s">
        <v>724</v>
      </c>
      <c r="VVG327" s="7" t="s">
        <v>724</v>
      </c>
      <c r="VVH327" s="7" t="s">
        <v>724</v>
      </c>
      <c r="VVI327" s="7" t="s">
        <v>724</v>
      </c>
      <c r="VVJ327" s="7" t="s">
        <v>724</v>
      </c>
      <c r="VVK327" s="7" t="s">
        <v>724</v>
      </c>
      <c r="VVL327" s="7" t="s">
        <v>724</v>
      </c>
      <c r="VVM327" s="7" t="s">
        <v>724</v>
      </c>
      <c r="VVN327" s="7" t="s">
        <v>724</v>
      </c>
      <c r="VVO327" s="7" t="s">
        <v>724</v>
      </c>
      <c r="VVP327" s="7" t="s">
        <v>724</v>
      </c>
      <c r="VVQ327" s="7" t="s">
        <v>724</v>
      </c>
      <c r="VVR327" s="7" t="s">
        <v>724</v>
      </c>
      <c r="VVS327" s="7" t="s">
        <v>724</v>
      </c>
      <c r="VVT327" s="7" t="s">
        <v>724</v>
      </c>
      <c r="VVU327" s="7" t="s">
        <v>724</v>
      </c>
      <c r="VVV327" s="7" t="s">
        <v>724</v>
      </c>
      <c r="VVW327" s="7" t="s">
        <v>724</v>
      </c>
      <c r="VVX327" s="7" t="s">
        <v>724</v>
      </c>
      <c r="VVY327" s="7" t="s">
        <v>724</v>
      </c>
      <c r="VVZ327" s="7" t="s">
        <v>724</v>
      </c>
      <c r="VWA327" s="7" t="s">
        <v>724</v>
      </c>
      <c r="VWB327" s="7" t="s">
        <v>724</v>
      </c>
      <c r="VWC327" s="7" t="s">
        <v>724</v>
      </c>
      <c r="VWD327" s="7" t="s">
        <v>724</v>
      </c>
      <c r="VWE327" s="7" t="s">
        <v>724</v>
      </c>
      <c r="VWF327" s="7" t="s">
        <v>724</v>
      </c>
      <c r="VWG327" s="7" t="s">
        <v>724</v>
      </c>
      <c r="VWH327" s="7" t="s">
        <v>724</v>
      </c>
      <c r="VWI327" s="7" t="s">
        <v>724</v>
      </c>
      <c r="VWJ327" s="7" t="s">
        <v>724</v>
      </c>
      <c r="VWK327" s="7" t="s">
        <v>724</v>
      </c>
      <c r="VWL327" s="7" t="s">
        <v>724</v>
      </c>
      <c r="VWM327" s="7" t="s">
        <v>724</v>
      </c>
      <c r="VWN327" s="7" t="s">
        <v>724</v>
      </c>
      <c r="VWO327" s="7" t="s">
        <v>724</v>
      </c>
      <c r="VWP327" s="7" t="s">
        <v>724</v>
      </c>
      <c r="VWQ327" s="7" t="s">
        <v>724</v>
      </c>
      <c r="VWR327" s="7" t="s">
        <v>724</v>
      </c>
      <c r="VWS327" s="7" t="s">
        <v>724</v>
      </c>
      <c r="VWT327" s="7" t="s">
        <v>724</v>
      </c>
      <c r="VWU327" s="7" t="s">
        <v>724</v>
      </c>
      <c r="VWV327" s="7" t="s">
        <v>724</v>
      </c>
      <c r="VWW327" s="7" t="s">
        <v>724</v>
      </c>
      <c r="VWX327" s="7" t="s">
        <v>724</v>
      </c>
      <c r="VWY327" s="7" t="s">
        <v>724</v>
      </c>
      <c r="VWZ327" s="7" t="s">
        <v>724</v>
      </c>
      <c r="VXA327" s="7" t="s">
        <v>724</v>
      </c>
      <c r="VXB327" s="7" t="s">
        <v>724</v>
      </c>
      <c r="VXC327" s="7" t="s">
        <v>724</v>
      </c>
      <c r="VXD327" s="7" t="s">
        <v>724</v>
      </c>
      <c r="VXE327" s="7" t="s">
        <v>724</v>
      </c>
      <c r="VXF327" s="7" t="s">
        <v>724</v>
      </c>
      <c r="VXG327" s="7" t="s">
        <v>724</v>
      </c>
      <c r="VXH327" s="7" t="s">
        <v>724</v>
      </c>
      <c r="VXI327" s="7" t="s">
        <v>724</v>
      </c>
      <c r="VXJ327" s="7" t="s">
        <v>724</v>
      </c>
      <c r="VXK327" s="7" t="s">
        <v>724</v>
      </c>
      <c r="VXL327" s="7" t="s">
        <v>724</v>
      </c>
      <c r="VXM327" s="7" t="s">
        <v>724</v>
      </c>
      <c r="VXN327" s="7" t="s">
        <v>724</v>
      </c>
      <c r="VXO327" s="7" t="s">
        <v>724</v>
      </c>
      <c r="VXP327" s="7" t="s">
        <v>724</v>
      </c>
      <c r="VXQ327" s="7" t="s">
        <v>724</v>
      </c>
      <c r="VXR327" s="7" t="s">
        <v>724</v>
      </c>
      <c r="VXS327" s="7" t="s">
        <v>724</v>
      </c>
      <c r="VXT327" s="7" t="s">
        <v>724</v>
      </c>
      <c r="VXU327" s="7" t="s">
        <v>724</v>
      </c>
      <c r="VXV327" s="7" t="s">
        <v>724</v>
      </c>
      <c r="VXW327" s="7" t="s">
        <v>724</v>
      </c>
      <c r="VXX327" s="7" t="s">
        <v>724</v>
      </c>
      <c r="VXY327" s="7" t="s">
        <v>724</v>
      </c>
      <c r="VXZ327" s="7" t="s">
        <v>724</v>
      </c>
      <c r="VYA327" s="7" t="s">
        <v>724</v>
      </c>
      <c r="VYB327" s="7" t="s">
        <v>724</v>
      </c>
      <c r="VYC327" s="7" t="s">
        <v>724</v>
      </c>
      <c r="VYD327" s="7" t="s">
        <v>724</v>
      </c>
      <c r="VYE327" s="7" t="s">
        <v>724</v>
      </c>
      <c r="VYF327" s="7" t="s">
        <v>724</v>
      </c>
      <c r="VYG327" s="7" t="s">
        <v>724</v>
      </c>
      <c r="VYH327" s="7" t="s">
        <v>724</v>
      </c>
      <c r="VYI327" s="7" t="s">
        <v>724</v>
      </c>
      <c r="VYJ327" s="7" t="s">
        <v>724</v>
      </c>
      <c r="VYK327" s="7" t="s">
        <v>724</v>
      </c>
      <c r="VYL327" s="7" t="s">
        <v>724</v>
      </c>
      <c r="VYM327" s="7" t="s">
        <v>724</v>
      </c>
      <c r="VYN327" s="7" t="s">
        <v>724</v>
      </c>
      <c r="VYO327" s="7" t="s">
        <v>724</v>
      </c>
      <c r="VYP327" s="7" t="s">
        <v>724</v>
      </c>
      <c r="VYQ327" s="7" t="s">
        <v>724</v>
      </c>
      <c r="VYR327" s="7" t="s">
        <v>724</v>
      </c>
      <c r="VYS327" s="7" t="s">
        <v>724</v>
      </c>
      <c r="VYT327" s="7" t="s">
        <v>724</v>
      </c>
      <c r="VYU327" s="7" t="s">
        <v>724</v>
      </c>
      <c r="VYV327" s="7" t="s">
        <v>724</v>
      </c>
      <c r="VYW327" s="7" t="s">
        <v>724</v>
      </c>
      <c r="VYX327" s="7" t="s">
        <v>724</v>
      </c>
      <c r="VYY327" s="7" t="s">
        <v>724</v>
      </c>
      <c r="VYZ327" s="7" t="s">
        <v>724</v>
      </c>
      <c r="VZA327" s="7" t="s">
        <v>724</v>
      </c>
      <c r="VZB327" s="7" t="s">
        <v>724</v>
      </c>
      <c r="VZC327" s="7" t="s">
        <v>724</v>
      </c>
      <c r="VZD327" s="7" t="s">
        <v>724</v>
      </c>
      <c r="VZE327" s="7" t="s">
        <v>724</v>
      </c>
      <c r="VZF327" s="7" t="s">
        <v>724</v>
      </c>
      <c r="VZG327" s="7" t="s">
        <v>724</v>
      </c>
      <c r="VZH327" s="7" t="s">
        <v>724</v>
      </c>
      <c r="VZI327" s="7" t="s">
        <v>724</v>
      </c>
      <c r="VZJ327" s="7" t="s">
        <v>724</v>
      </c>
      <c r="VZK327" s="7" t="s">
        <v>724</v>
      </c>
      <c r="VZL327" s="7" t="s">
        <v>724</v>
      </c>
      <c r="VZM327" s="7" t="s">
        <v>724</v>
      </c>
      <c r="VZN327" s="7" t="s">
        <v>724</v>
      </c>
      <c r="VZO327" s="7" t="s">
        <v>724</v>
      </c>
      <c r="VZP327" s="7" t="s">
        <v>724</v>
      </c>
      <c r="VZQ327" s="7" t="s">
        <v>724</v>
      </c>
      <c r="VZR327" s="7" t="s">
        <v>724</v>
      </c>
      <c r="VZS327" s="7" t="s">
        <v>724</v>
      </c>
      <c r="VZT327" s="7" t="s">
        <v>724</v>
      </c>
      <c r="VZU327" s="7" t="s">
        <v>724</v>
      </c>
      <c r="VZV327" s="7" t="s">
        <v>724</v>
      </c>
      <c r="VZW327" s="7" t="s">
        <v>724</v>
      </c>
      <c r="VZX327" s="7" t="s">
        <v>724</v>
      </c>
      <c r="VZY327" s="7" t="s">
        <v>724</v>
      </c>
      <c r="VZZ327" s="7" t="s">
        <v>724</v>
      </c>
      <c r="WAA327" s="7" t="s">
        <v>724</v>
      </c>
      <c r="WAB327" s="7" t="s">
        <v>724</v>
      </c>
      <c r="WAC327" s="7" t="s">
        <v>724</v>
      </c>
      <c r="WAD327" s="7" t="s">
        <v>724</v>
      </c>
      <c r="WAE327" s="7" t="s">
        <v>724</v>
      </c>
      <c r="WAF327" s="7" t="s">
        <v>724</v>
      </c>
      <c r="WAG327" s="7" t="s">
        <v>724</v>
      </c>
      <c r="WAH327" s="7" t="s">
        <v>724</v>
      </c>
      <c r="WAI327" s="7" t="s">
        <v>724</v>
      </c>
      <c r="WAJ327" s="7" t="s">
        <v>724</v>
      </c>
      <c r="WAK327" s="7" t="s">
        <v>724</v>
      </c>
      <c r="WAL327" s="7" t="s">
        <v>724</v>
      </c>
      <c r="WAM327" s="7" t="s">
        <v>724</v>
      </c>
      <c r="WAN327" s="7" t="s">
        <v>724</v>
      </c>
      <c r="WAO327" s="7" t="s">
        <v>724</v>
      </c>
      <c r="WAP327" s="7" t="s">
        <v>724</v>
      </c>
      <c r="WAQ327" s="7" t="s">
        <v>724</v>
      </c>
      <c r="WAR327" s="7" t="s">
        <v>724</v>
      </c>
      <c r="WAS327" s="7" t="s">
        <v>724</v>
      </c>
      <c r="WAT327" s="7" t="s">
        <v>724</v>
      </c>
      <c r="WAU327" s="7" t="s">
        <v>724</v>
      </c>
      <c r="WAV327" s="7" t="s">
        <v>724</v>
      </c>
      <c r="WAW327" s="7" t="s">
        <v>724</v>
      </c>
      <c r="WAX327" s="7" t="s">
        <v>724</v>
      </c>
      <c r="WAY327" s="7" t="s">
        <v>724</v>
      </c>
      <c r="WAZ327" s="7" t="s">
        <v>724</v>
      </c>
      <c r="WBA327" s="7" t="s">
        <v>724</v>
      </c>
      <c r="WBB327" s="7" t="s">
        <v>724</v>
      </c>
      <c r="WBC327" s="7" t="s">
        <v>724</v>
      </c>
      <c r="WBD327" s="7" t="s">
        <v>724</v>
      </c>
      <c r="WBE327" s="7" t="s">
        <v>724</v>
      </c>
      <c r="WBF327" s="7" t="s">
        <v>724</v>
      </c>
      <c r="WBG327" s="7" t="s">
        <v>724</v>
      </c>
      <c r="WBH327" s="7" t="s">
        <v>724</v>
      </c>
      <c r="WBI327" s="7" t="s">
        <v>724</v>
      </c>
      <c r="WBJ327" s="7" t="s">
        <v>724</v>
      </c>
      <c r="WBK327" s="7" t="s">
        <v>724</v>
      </c>
      <c r="WBL327" s="7" t="s">
        <v>724</v>
      </c>
      <c r="WBM327" s="7" t="s">
        <v>724</v>
      </c>
      <c r="WBN327" s="7" t="s">
        <v>724</v>
      </c>
      <c r="WBO327" s="7" t="s">
        <v>724</v>
      </c>
      <c r="WBP327" s="7" t="s">
        <v>724</v>
      </c>
      <c r="WBQ327" s="7" t="s">
        <v>724</v>
      </c>
      <c r="WBR327" s="7" t="s">
        <v>724</v>
      </c>
      <c r="WBS327" s="7" t="s">
        <v>724</v>
      </c>
      <c r="WBT327" s="7" t="s">
        <v>724</v>
      </c>
      <c r="WBU327" s="7" t="s">
        <v>724</v>
      </c>
      <c r="WBV327" s="7" t="s">
        <v>724</v>
      </c>
      <c r="WBW327" s="7" t="s">
        <v>724</v>
      </c>
      <c r="WBX327" s="7" t="s">
        <v>724</v>
      </c>
      <c r="WBY327" s="7" t="s">
        <v>724</v>
      </c>
      <c r="WBZ327" s="7" t="s">
        <v>724</v>
      </c>
      <c r="WCA327" s="7" t="s">
        <v>724</v>
      </c>
      <c r="WCB327" s="7" t="s">
        <v>724</v>
      </c>
      <c r="WCC327" s="7" t="s">
        <v>724</v>
      </c>
      <c r="WCD327" s="7" t="s">
        <v>724</v>
      </c>
      <c r="WCE327" s="7" t="s">
        <v>724</v>
      </c>
      <c r="WCF327" s="7" t="s">
        <v>724</v>
      </c>
      <c r="WCG327" s="7" t="s">
        <v>724</v>
      </c>
      <c r="WCH327" s="7" t="s">
        <v>724</v>
      </c>
      <c r="WCI327" s="7" t="s">
        <v>724</v>
      </c>
      <c r="WCJ327" s="7" t="s">
        <v>724</v>
      </c>
      <c r="WCK327" s="7" t="s">
        <v>724</v>
      </c>
      <c r="WCL327" s="7" t="s">
        <v>724</v>
      </c>
      <c r="WCM327" s="7" t="s">
        <v>724</v>
      </c>
      <c r="WCN327" s="7" t="s">
        <v>724</v>
      </c>
      <c r="WCO327" s="7" t="s">
        <v>724</v>
      </c>
      <c r="WCP327" s="7" t="s">
        <v>724</v>
      </c>
      <c r="WCQ327" s="7" t="s">
        <v>724</v>
      </c>
      <c r="WCR327" s="7" t="s">
        <v>724</v>
      </c>
      <c r="WCS327" s="7" t="s">
        <v>724</v>
      </c>
      <c r="WCT327" s="7" t="s">
        <v>724</v>
      </c>
      <c r="WCU327" s="7" t="s">
        <v>724</v>
      </c>
      <c r="WCV327" s="7" t="s">
        <v>724</v>
      </c>
      <c r="WCW327" s="7" t="s">
        <v>724</v>
      </c>
      <c r="WCX327" s="7" t="s">
        <v>724</v>
      </c>
      <c r="WCY327" s="7" t="s">
        <v>724</v>
      </c>
      <c r="WCZ327" s="7" t="s">
        <v>724</v>
      </c>
      <c r="WDA327" s="7" t="s">
        <v>724</v>
      </c>
      <c r="WDB327" s="7" t="s">
        <v>724</v>
      </c>
      <c r="WDC327" s="7" t="s">
        <v>724</v>
      </c>
      <c r="WDD327" s="7" t="s">
        <v>724</v>
      </c>
      <c r="WDE327" s="7" t="s">
        <v>724</v>
      </c>
      <c r="WDF327" s="7" t="s">
        <v>724</v>
      </c>
      <c r="WDG327" s="7" t="s">
        <v>724</v>
      </c>
      <c r="WDH327" s="7" t="s">
        <v>724</v>
      </c>
      <c r="WDI327" s="7" t="s">
        <v>724</v>
      </c>
      <c r="WDJ327" s="7" t="s">
        <v>724</v>
      </c>
      <c r="WDK327" s="7" t="s">
        <v>724</v>
      </c>
      <c r="WDL327" s="7" t="s">
        <v>724</v>
      </c>
      <c r="WDM327" s="7" t="s">
        <v>724</v>
      </c>
      <c r="WDN327" s="7" t="s">
        <v>724</v>
      </c>
      <c r="WDO327" s="7" t="s">
        <v>724</v>
      </c>
      <c r="WDP327" s="7" t="s">
        <v>724</v>
      </c>
      <c r="WDQ327" s="7" t="s">
        <v>724</v>
      </c>
      <c r="WDR327" s="7" t="s">
        <v>724</v>
      </c>
      <c r="WDS327" s="7" t="s">
        <v>724</v>
      </c>
      <c r="WDT327" s="7" t="s">
        <v>724</v>
      </c>
      <c r="WDU327" s="7" t="s">
        <v>724</v>
      </c>
      <c r="WDV327" s="7" t="s">
        <v>724</v>
      </c>
      <c r="WDW327" s="7" t="s">
        <v>724</v>
      </c>
      <c r="WDX327" s="7" t="s">
        <v>724</v>
      </c>
      <c r="WDY327" s="7" t="s">
        <v>724</v>
      </c>
      <c r="WDZ327" s="7" t="s">
        <v>724</v>
      </c>
      <c r="WEA327" s="7" t="s">
        <v>724</v>
      </c>
      <c r="WEB327" s="7" t="s">
        <v>724</v>
      </c>
      <c r="WEC327" s="7" t="s">
        <v>724</v>
      </c>
      <c r="WED327" s="7" t="s">
        <v>724</v>
      </c>
      <c r="WEE327" s="7" t="s">
        <v>724</v>
      </c>
      <c r="WEF327" s="7" t="s">
        <v>724</v>
      </c>
      <c r="WEG327" s="7" t="s">
        <v>724</v>
      </c>
      <c r="WEH327" s="7" t="s">
        <v>724</v>
      </c>
      <c r="WEI327" s="7" t="s">
        <v>724</v>
      </c>
      <c r="WEJ327" s="7" t="s">
        <v>724</v>
      </c>
      <c r="WEK327" s="7" t="s">
        <v>724</v>
      </c>
      <c r="WEL327" s="7" t="s">
        <v>724</v>
      </c>
      <c r="WEM327" s="7" t="s">
        <v>724</v>
      </c>
      <c r="WEN327" s="7" t="s">
        <v>724</v>
      </c>
      <c r="WEO327" s="7" t="s">
        <v>724</v>
      </c>
      <c r="WEP327" s="7" t="s">
        <v>724</v>
      </c>
      <c r="WEQ327" s="7" t="s">
        <v>724</v>
      </c>
      <c r="WER327" s="7" t="s">
        <v>724</v>
      </c>
      <c r="WES327" s="7" t="s">
        <v>724</v>
      </c>
      <c r="WET327" s="7" t="s">
        <v>724</v>
      </c>
      <c r="WEU327" s="7" t="s">
        <v>724</v>
      </c>
      <c r="WEV327" s="7" t="s">
        <v>724</v>
      </c>
      <c r="WEW327" s="7" t="s">
        <v>724</v>
      </c>
      <c r="WEX327" s="7" t="s">
        <v>724</v>
      </c>
      <c r="WEY327" s="7" t="s">
        <v>724</v>
      </c>
      <c r="WEZ327" s="7" t="s">
        <v>724</v>
      </c>
      <c r="WFA327" s="7" t="s">
        <v>724</v>
      </c>
      <c r="WFB327" s="7" t="s">
        <v>724</v>
      </c>
      <c r="WFC327" s="7" t="s">
        <v>724</v>
      </c>
      <c r="WFD327" s="7" t="s">
        <v>724</v>
      </c>
      <c r="WFE327" s="7" t="s">
        <v>724</v>
      </c>
      <c r="WFF327" s="7" t="s">
        <v>724</v>
      </c>
      <c r="WFG327" s="7" t="s">
        <v>724</v>
      </c>
      <c r="WFH327" s="7" t="s">
        <v>724</v>
      </c>
      <c r="WFI327" s="7" t="s">
        <v>724</v>
      </c>
      <c r="WFJ327" s="7" t="s">
        <v>724</v>
      </c>
      <c r="WFK327" s="7" t="s">
        <v>724</v>
      </c>
      <c r="WFL327" s="7" t="s">
        <v>724</v>
      </c>
      <c r="WFM327" s="7" t="s">
        <v>724</v>
      </c>
      <c r="WFN327" s="7" t="s">
        <v>724</v>
      </c>
      <c r="WFO327" s="7" t="s">
        <v>724</v>
      </c>
      <c r="WFP327" s="7" t="s">
        <v>724</v>
      </c>
      <c r="WFQ327" s="7" t="s">
        <v>724</v>
      </c>
      <c r="WFR327" s="7" t="s">
        <v>724</v>
      </c>
      <c r="WFS327" s="7" t="s">
        <v>724</v>
      </c>
      <c r="WFT327" s="7" t="s">
        <v>724</v>
      </c>
      <c r="WFU327" s="7" t="s">
        <v>724</v>
      </c>
      <c r="WFV327" s="7" t="s">
        <v>724</v>
      </c>
      <c r="WFW327" s="7" t="s">
        <v>724</v>
      </c>
      <c r="WFX327" s="7" t="s">
        <v>724</v>
      </c>
      <c r="WFY327" s="7" t="s">
        <v>724</v>
      </c>
      <c r="WFZ327" s="7" t="s">
        <v>724</v>
      </c>
      <c r="WGA327" s="7" t="s">
        <v>724</v>
      </c>
      <c r="WGB327" s="7" t="s">
        <v>724</v>
      </c>
      <c r="WGC327" s="7" t="s">
        <v>724</v>
      </c>
      <c r="WGD327" s="7" t="s">
        <v>724</v>
      </c>
      <c r="WGE327" s="7" t="s">
        <v>724</v>
      </c>
      <c r="WGF327" s="7" t="s">
        <v>724</v>
      </c>
      <c r="WGG327" s="7" t="s">
        <v>724</v>
      </c>
      <c r="WGH327" s="7" t="s">
        <v>724</v>
      </c>
      <c r="WGI327" s="7" t="s">
        <v>724</v>
      </c>
      <c r="WGJ327" s="7" t="s">
        <v>724</v>
      </c>
      <c r="WGK327" s="7" t="s">
        <v>724</v>
      </c>
      <c r="WGL327" s="7" t="s">
        <v>724</v>
      </c>
      <c r="WGM327" s="7" t="s">
        <v>724</v>
      </c>
      <c r="WGN327" s="7" t="s">
        <v>724</v>
      </c>
      <c r="WGO327" s="7" t="s">
        <v>724</v>
      </c>
      <c r="WGP327" s="7" t="s">
        <v>724</v>
      </c>
      <c r="WGQ327" s="7" t="s">
        <v>724</v>
      </c>
      <c r="WGR327" s="7" t="s">
        <v>724</v>
      </c>
      <c r="WGS327" s="7" t="s">
        <v>724</v>
      </c>
      <c r="WGT327" s="7" t="s">
        <v>724</v>
      </c>
      <c r="WGU327" s="7" t="s">
        <v>724</v>
      </c>
      <c r="WGV327" s="7" t="s">
        <v>724</v>
      </c>
      <c r="WGW327" s="7" t="s">
        <v>724</v>
      </c>
      <c r="WGX327" s="7" t="s">
        <v>724</v>
      </c>
      <c r="WGY327" s="7" t="s">
        <v>724</v>
      </c>
      <c r="WGZ327" s="7" t="s">
        <v>724</v>
      </c>
      <c r="WHA327" s="7" t="s">
        <v>724</v>
      </c>
      <c r="WHB327" s="7" t="s">
        <v>724</v>
      </c>
      <c r="WHC327" s="7" t="s">
        <v>724</v>
      </c>
      <c r="WHD327" s="7" t="s">
        <v>724</v>
      </c>
      <c r="WHE327" s="7" t="s">
        <v>724</v>
      </c>
      <c r="WHF327" s="7" t="s">
        <v>724</v>
      </c>
      <c r="WHG327" s="7" t="s">
        <v>724</v>
      </c>
      <c r="WHH327" s="7" t="s">
        <v>724</v>
      </c>
      <c r="WHI327" s="7" t="s">
        <v>724</v>
      </c>
      <c r="WHJ327" s="7" t="s">
        <v>724</v>
      </c>
      <c r="WHK327" s="7" t="s">
        <v>724</v>
      </c>
      <c r="WHL327" s="7" t="s">
        <v>724</v>
      </c>
      <c r="WHM327" s="7" t="s">
        <v>724</v>
      </c>
      <c r="WHN327" s="7" t="s">
        <v>724</v>
      </c>
      <c r="WHO327" s="7" t="s">
        <v>724</v>
      </c>
      <c r="WHP327" s="7" t="s">
        <v>724</v>
      </c>
      <c r="WHQ327" s="7" t="s">
        <v>724</v>
      </c>
      <c r="WHR327" s="7" t="s">
        <v>724</v>
      </c>
      <c r="WHS327" s="7" t="s">
        <v>724</v>
      </c>
      <c r="WHT327" s="7" t="s">
        <v>724</v>
      </c>
      <c r="WHU327" s="7" t="s">
        <v>724</v>
      </c>
      <c r="WHV327" s="7" t="s">
        <v>724</v>
      </c>
      <c r="WHW327" s="7" t="s">
        <v>724</v>
      </c>
      <c r="WHX327" s="7" t="s">
        <v>724</v>
      </c>
      <c r="WHY327" s="7" t="s">
        <v>724</v>
      </c>
      <c r="WHZ327" s="7" t="s">
        <v>724</v>
      </c>
      <c r="WIA327" s="7" t="s">
        <v>724</v>
      </c>
      <c r="WIB327" s="7" t="s">
        <v>724</v>
      </c>
      <c r="WIC327" s="7" t="s">
        <v>724</v>
      </c>
      <c r="WID327" s="7" t="s">
        <v>724</v>
      </c>
      <c r="WIE327" s="7" t="s">
        <v>724</v>
      </c>
      <c r="WIF327" s="7" t="s">
        <v>724</v>
      </c>
      <c r="WIG327" s="7" t="s">
        <v>724</v>
      </c>
      <c r="WIH327" s="7" t="s">
        <v>724</v>
      </c>
      <c r="WII327" s="7" t="s">
        <v>724</v>
      </c>
      <c r="WIJ327" s="7" t="s">
        <v>724</v>
      </c>
      <c r="WIK327" s="7" t="s">
        <v>724</v>
      </c>
      <c r="WIL327" s="7" t="s">
        <v>724</v>
      </c>
      <c r="WIM327" s="7" t="s">
        <v>724</v>
      </c>
      <c r="WIN327" s="7" t="s">
        <v>724</v>
      </c>
      <c r="WIO327" s="7" t="s">
        <v>724</v>
      </c>
      <c r="WIP327" s="7" t="s">
        <v>724</v>
      </c>
      <c r="WIQ327" s="7" t="s">
        <v>724</v>
      </c>
      <c r="WIR327" s="7" t="s">
        <v>724</v>
      </c>
      <c r="WIS327" s="7" t="s">
        <v>724</v>
      </c>
      <c r="WIT327" s="7" t="s">
        <v>724</v>
      </c>
      <c r="WIU327" s="7" t="s">
        <v>724</v>
      </c>
      <c r="WIV327" s="7" t="s">
        <v>724</v>
      </c>
      <c r="WIW327" s="7" t="s">
        <v>724</v>
      </c>
      <c r="WIX327" s="7" t="s">
        <v>724</v>
      </c>
      <c r="WIY327" s="7" t="s">
        <v>724</v>
      </c>
      <c r="WIZ327" s="7" t="s">
        <v>724</v>
      </c>
      <c r="WJA327" s="7" t="s">
        <v>724</v>
      </c>
      <c r="WJB327" s="7" t="s">
        <v>724</v>
      </c>
      <c r="WJC327" s="7" t="s">
        <v>724</v>
      </c>
      <c r="WJD327" s="7" t="s">
        <v>724</v>
      </c>
      <c r="WJE327" s="7" t="s">
        <v>724</v>
      </c>
      <c r="WJF327" s="7" t="s">
        <v>724</v>
      </c>
      <c r="WJG327" s="7" t="s">
        <v>724</v>
      </c>
      <c r="WJH327" s="7" t="s">
        <v>724</v>
      </c>
      <c r="WJI327" s="7" t="s">
        <v>724</v>
      </c>
      <c r="WJJ327" s="7" t="s">
        <v>724</v>
      </c>
      <c r="WJK327" s="7" t="s">
        <v>724</v>
      </c>
      <c r="WJL327" s="7" t="s">
        <v>724</v>
      </c>
      <c r="WJM327" s="7" t="s">
        <v>724</v>
      </c>
      <c r="WJN327" s="7" t="s">
        <v>724</v>
      </c>
      <c r="WJO327" s="7" t="s">
        <v>724</v>
      </c>
      <c r="WJP327" s="7" t="s">
        <v>724</v>
      </c>
      <c r="WJQ327" s="7" t="s">
        <v>724</v>
      </c>
      <c r="WJR327" s="7" t="s">
        <v>724</v>
      </c>
      <c r="WJS327" s="7" t="s">
        <v>724</v>
      </c>
      <c r="WJT327" s="7" t="s">
        <v>724</v>
      </c>
      <c r="WJU327" s="7" t="s">
        <v>724</v>
      </c>
      <c r="WJV327" s="7" t="s">
        <v>724</v>
      </c>
      <c r="WJW327" s="7" t="s">
        <v>724</v>
      </c>
      <c r="WJX327" s="7" t="s">
        <v>724</v>
      </c>
      <c r="WJY327" s="7" t="s">
        <v>724</v>
      </c>
      <c r="WJZ327" s="7" t="s">
        <v>724</v>
      </c>
      <c r="WKA327" s="7" t="s">
        <v>724</v>
      </c>
      <c r="WKB327" s="7" t="s">
        <v>724</v>
      </c>
      <c r="WKC327" s="7" t="s">
        <v>724</v>
      </c>
      <c r="WKD327" s="7" t="s">
        <v>724</v>
      </c>
      <c r="WKE327" s="7" t="s">
        <v>724</v>
      </c>
      <c r="WKF327" s="7" t="s">
        <v>724</v>
      </c>
      <c r="WKG327" s="7" t="s">
        <v>724</v>
      </c>
      <c r="WKH327" s="7" t="s">
        <v>724</v>
      </c>
      <c r="WKI327" s="7" t="s">
        <v>724</v>
      </c>
      <c r="WKJ327" s="7" t="s">
        <v>724</v>
      </c>
      <c r="WKK327" s="7" t="s">
        <v>724</v>
      </c>
      <c r="WKL327" s="7" t="s">
        <v>724</v>
      </c>
      <c r="WKM327" s="7" t="s">
        <v>724</v>
      </c>
      <c r="WKN327" s="7" t="s">
        <v>724</v>
      </c>
      <c r="WKO327" s="7" t="s">
        <v>724</v>
      </c>
      <c r="WKP327" s="7" t="s">
        <v>724</v>
      </c>
      <c r="WKQ327" s="7" t="s">
        <v>724</v>
      </c>
      <c r="WKR327" s="7" t="s">
        <v>724</v>
      </c>
      <c r="WKS327" s="7" t="s">
        <v>724</v>
      </c>
      <c r="WKT327" s="7" t="s">
        <v>724</v>
      </c>
      <c r="WKU327" s="7" t="s">
        <v>724</v>
      </c>
      <c r="WKV327" s="7" t="s">
        <v>724</v>
      </c>
      <c r="WKW327" s="7" t="s">
        <v>724</v>
      </c>
      <c r="WKX327" s="7" t="s">
        <v>724</v>
      </c>
      <c r="WKY327" s="7" t="s">
        <v>724</v>
      </c>
      <c r="WKZ327" s="7" t="s">
        <v>724</v>
      </c>
      <c r="WLA327" s="7" t="s">
        <v>724</v>
      </c>
      <c r="WLB327" s="7" t="s">
        <v>724</v>
      </c>
      <c r="WLC327" s="7" t="s">
        <v>724</v>
      </c>
      <c r="WLD327" s="7" t="s">
        <v>724</v>
      </c>
      <c r="WLE327" s="7" t="s">
        <v>724</v>
      </c>
      <c r="WLF327" s="7" t="s">
        <v>724</v>
      </c>
      <c r="WLG327" s="7" t="s">
        <v>724</v>
      </c>
      <c r="WLH327" s="7" t="s">
        <v>724</v>
      </c>
      <c r="WLI327" s="7" t="s">
        <v>724</v>
      </c>
      <c r="WLJ327" s="7" t="s">
        <v>724</v>
      </c>
      <c r="WLK327" s="7" t="s">
        <v>724</v>
      </c>
      <c r="WLL327" s="7" t="s">
        <v>724</v>
      </c>
      <c r="WLM327" s="7" t="s">
        <v>724</v>
      </c>
      <c r="WLN327" s="7" t="s">
        <v>724</v>
      </c>
      <c r="WLO327" s="7" t="s">
        <v>724</v>
      </c>
      <c r="WLP327" s="7" t="s">
        <v>724</v>
      </c>
      <c r="WLQ327" s="7" t="s">
        <v>724</v>
      </c>
      <c r="WLR327" s="7" t="s">
        <v>724</v>
      </c>
      <c r="WLS327" s="7" t="s">
        <v>724</v>
      </c>
      <c r="WLT327" s="7" t="s">
        <v>724</v>
      </c>
      <c r="WLU327" s="7" t="s">
        <v>724</v>
      </c>
      <c r="WLV327" s="7" t="s">
        <v>724</v>
      </c>
      <c r="WLW327" s="7" t="s">
        <v>724</v>
      </c>
      <c r="WLX327" s="7" t="s">
        <v>724</v>
      </c>
      <c r="WLY327" s="7" t="s">
        <v>724</v>
      </c>
      <c r="WLZ327" s="7" t="s">
        <v>724</v>
      </c>
      <c r="WMA327" s="7" t="s">
        <v>724</v>
      </c>
      <c r="WMB327" s="7" t="s">
        <v>724</v>
      </c>
      <c r="WMC327" s="7" t="s">
        <v>724</v>
      </c>
      <c r="WMD327" s="7" t="s">
        <v>724</v>
      </c>
      <c r="WME327" s="7" t="s">
        <v>724</v>
      </c>
      <c r="WMF327" s="7" t="s">
        <v>724</v>
      </c>
      <c r="WMG327" s="7" t="s">
        <v>724</v>
      </c>
      <c r="WMH327" s="7" t="s">
        <v>724</v>
      </c>
      <c r="WMI327" s="7" t="s">
        <v>724</v>
      </c>
      <c r="WMJ327" s="7" t="s">
        <v>724</v>
      </c>
      <c r="WMK327" s="7" t="s">
        <v>724</v>
      </c>
      <c r="WML327" s="7" t="s">
        <v>724</v>
      </c>
      <c r="WMM327" s="7" t="s">
        <v>724</v>
      </c>
      <c r="WMN327" s="7" t="s">
        <v>724</v>
      </c>
      <c r="WMO327" s="7" t="s">
        <v>724</v>
      </c>
      <c r="WMP327" s="7" t="s">
        <v>724</v>
      </c>
      <c r="WMQ327" s="7" t="s">
        <v>724</v>
      </c>
      <c r="WMR327" s="7" t="s">
        <v>724</v>
      </c>
      <c r="WMS327" s="7" t="s">
        <v>724</v>
      </c>
      <c r="WMT327" s="7" t="s">
        <v>724</v>
      </c>
      <c r="WMU327" s="7" t="s">
        <v>724</v>
      </c>
      <c r="WMV327" s="7" t="s">
        <v>724</v>
      </c>
      <c r="WMW327" s="7" t="s">
        <v>724</v>
      </c>
      <c r="WMX327" s="7" t="s">
        <v>724</v>
      </c>
      <c r="WMY327" s="7" t="s">
        <v>724</v>
      </c>
      <c r="WMZ327" s="7" t="s">
        <v>724</v>
      </c>
      <c r="WNA327" s="7" t="s">
        <v>724</v>
      </c>
      <c r="WNB327" s="7" t="s">
        <v>724</v>
      </c>
      <c r="WNC327" s="7" t="s">
        <v>724</v>
      </c>
      <c r="WND327" s="7" t="s">
        <v>724</v>
      </c>
      <c r="WNE327" s="7" t="s">
        <v>724</v>
      </c>
      <c r="WNF327" s="7" t="s">
        <v>724</v>
      </c>
      <c r="WNG327" s="7" t="s">
        <v>724</v>
      </c>
      <c r="WNH327" s="7" t="s">
        <v>724</v>
      </c>
      <c r="WNI327" s="7" t="s">
        <v>724</v>
      </c>
      <c r="WNJ327" s="7" t="s">
        <v>724</v>
      </c>
      <c r="WNK327" s="7" t="s">
        <v>724</v>
      </c>
      <c r="WNL327" s="7" t="s">
        <v>724</v>
      </c>
      <c r="WNM327" s="7" t="s">
        <v>724</v>
      </c>
      <c r="WNN327" s="7" t="s">
        <v>724</v>
      </c>
      <c r="WNO327" s="7" t="s">
        <v>724</v>
      </c>
      <c r="WNP327" s="7" t="s">
        <v>724</v>
      </c>
      <c r="WNQ327" s="7" t="s">
        <v>724</v>
      </c>
      <c r="WNR327" s="7" t="s">
        <v>724</v>
      </c>
      <c r="WNS327" s="7" t="s">
        <v>724</v>
      </c>
      <c r="WNT327" s="7" t="s">
        <v>724</v>
      </c>
      <c r="WNU327" s="7" t="s">
        <v>724</v>
      </c>
      <c r="WNV327" s="7" t="s">
        <v>724</v>
      </c>
      <c r="WNW327" s="7" t="s">
        <v>724</v>
      </c>
      <c r="WNX327" s="7" t="s">
        <v>724</v>
      </c>
      <c r="WNY327" s="7" t="s">
        <v>724</v>
      </c>
      <c r="WNZ327" s="7" t="s">
        <v>724</v>
      </c>
      <c r="WOA327" s="7" t="s">
        <v>724</v>
      </c>
      <c r="WOB327" s="7" t="s">
        <v>724</v>
      </c>
      <c r="WOC327" s="7" t="s">
        <v>724</v>
      </c>
      <c r="WOD327" s="7" t="s">
        <v>724</v>
      </c>
      <c r="WOE327" s="7" t="s">
        <v>724</v>
      </c>
      <c r="WOF327" s="7" t="s">
        <v>724</v>
      </c>
      <c r="WOG327" s="7" t="s">
        <v>724</v>
      </c>
      <c r="WOH327" s="7" t="s">
        <v>724</v>
      </c>
      <c r="WOI327" s="7" t="s">
        <v>724</v>
      </c>
      <c r="WOJ327" s="7" t="s">
        <v>724</v>
      </c>
      <c r="WOK327" s="7" t="s">
        <v>724</v>
      </c>
      <c r="WOL327" s="7" t="s">
        <v>724</v>
      </c>
      <c r="WOM327" s="7" t="s">
        <v>724</v>
      </c>
      <c r="WON327" s="7" t="s">
        <v>724</v>
      </c>
      <c r="WOO327" s="7" t="s">
        <v>724</v>
      </c>
      <c r="WOP327" s="7" t="s">
        <v>724</v>
      </c>
      <c r="WOQ327" s="7" t="s">
        <v>724</v>
      </c>
      <c r="WOR327" s="7" t="s">
        <v>724</v>
      </c>
      <c r="WOS327" s="7" t="s">
        <v>724</v>
      </c>
      <c r="WOT327" s="7" t="s">
        <v>724</v>
      </c>
      <c r="WOU327" s="7" t="s">
        <v>724</v>
      </c>
      <c r="WOV327" s="7" t="s">
        <v>724</v>
      </c>
      <c r="WOW327" s="7" t="s">
        <v>724</v>
      </c>
      <c r="WOX327" s="7" t="s">
        <v>724</v>
      </c>
      <c r="WOY327" s="7" t="s">
        <v>724</v>
      </c>
      <c r="WOZ327" s="7" t="s">
        <v>724</v>
      </c>
      <c r="WPA327" s="7" t="s">
        <v>724</v>
      </c>
      <c r="WPB327" s="7" t="s">
        <v>724</v>
      </c>
      <c r="WPC327" s="7" t="s">
        <v>724</v>
      </c>
      <c r="WPD327" s="7" t="s">
        <v>724</v>
      </c>
      <c r="WPE327" s="7" t="s">
        <v>724</v>
      </c>
      <c r="WPF327" s="7" t="s">
        <v>724</v>
      </c>
      <c r="WPG327" s="7" t="s">
        <v>724</v>
      </c>
      <c r="WPH327" s="7" t="s">
        <v>724</v>
      </c>
      <c r="WPI327" s="7" t="s">
        <v>724</v>
      </c>
      <c r="WPJ327" s="7" t="s">
        <v>724</v>
      </c>
      <c r="WPK327" s="7" t="s">
        <v>724</v>
      </c>
      <c r="WPL327" s="7" t="s">
        <v>724</v>
      </c>
      <c r="WPM327" s="7" t="s">
        <v>724</v>
      </c>
      <c r="WPN327" s="7" t="s">
        <v>724</v>
      </c>
      <c r="WPO327" s="7" t="s">
        <v>724</v>
      </c>
      <c r="WPP327" s="7" t="s">
        <v>724</v>
      </c>
      <c r="WPQ327" s="7" t="s">
        <v>724</v>
      </c>
      <c r="WPR327" s="7" t="s">
        <v>724</v>
      </c>
      <c r="WPS327" s="7" t="s">
        <v>724</v>
      </c>
      <c r="WPT327" s="7" t="s">
        <v>724</v>
      </c>
      <c r="WPU327" s="7" t="s">
        <v>724</v>
      </c>
      <c r="WPV327" s="7" t="s">
        <v>724</v>
      </c>
      <c r="WPW327" s="7" t="s">
        <v>724</v>
      </c>
      <c r="WPX327" s="7" t="s">
        <v>724</v>
      </c>
      <c r="WPY327" s="7" t="s">
        <v>724</v>
      </c>
      <c r="WPZ327" s="7" t="s">
        <v>724</v>
      </c>
      <c r="WQA327" s="7" t="s">
        <v>724</v>
      </c>
      <c r="WQB327" s="7" t="s">
        <v>724</v>
      </c>
      <c r="WQC327" s="7" t="s">
        <v>724</v>
      </c>
      <c r="WQD327" s="7" t="s">
        <v>724</v>
      </c>
      <c r="WQE327" s="7" t="s">
        <v>724</v>
      </c>
      <c r="WQF327" s="7" t="s">
        <v>724</v>
      </c>
      <c r="WQG327" s="7" t="s">
        <v>724</v>
      </c>
      <c r="WQH327" s="7" t="s">
        <v>724</v>
      </c>
      <c r="WQI327" s="7" t="s">
        <v>724</v>
      </c>
      <c r="WQJ327" s="7" t="s">
        <v>724</v>
      </c>
      <c r="WQK327" s="7" t="s">
        <v>724</v>
      </c>
      <c r="WQL327" s="7" t="s">
        <v>724</v>
      </c>
      <c r="WQM327" s="7" t="s">
        <v>724</v>
      </c>
      <c r="WQN327" s="7" t="s">
        <v>724</v>
      </c>
      <c r="WQO327" s="7" t="s">
        <v>724</v>
      </c>
      <c r="WQP327" s="7" t="s">
        <v>724</v>
      </c>
      <c r="WQQ327" s="7" t="s">
        <v>724</v>
      </c>
      <c r="WQR327" s="7" t="s">
        <v>724</v>
      </c>
      <c r="WQS327" s="7" t="s">
        <v>724</v>
      </c>
      <c r="WQT327" s="7" t="s">
        <v>724</v>
      </c>
      <c r="WQU327" s="7" t="s">
        <v>724</v>
      </c>
      <c r="WQV327" s="7" t="s">
        <v>724</v>
      </c>
      <c r="WQW327" s="7" t="s">
        <v>724</v>
      </c>
      <c r="WQX327" s="7" t="s">
        <v>724</v>
      </c>
      <c r="WQY327" s="7" t="s">
        <v>724</v>
      </c>
      <c r="WQZ327" s="7" t="s">
        <v>724</v>
      </c>
      <c r="WRA327" s="7" t="s">
        <v>724</v>
      </c>
      <c r="WRB327" s="7" t="s">
        <v>724</v>
      </c>
      <c r="WRC327" s="7" t="s">
        <v>724</v>
      </c>
      <c r="WRD327" s="7" t="s">
        <v>724</v>
      </c>
      <c r="WRE327" s="7" t="s">
        <v>724</v>
      </c>
      <c r="WRF327" s="7" t="s">
        <v>724</v>
      </c>
      <c r="WRG327" s="7" t="s">
        <v>724</v>
      </c>
      <c r="WRH327" s="7" t="s">
        <v>724</v>
      </c>
      <c r="WRI327" s="7" t="s">
        <v>724</v>
      </c>
      <c r="WRJ327" s="7" t="s">
        <v>724</v>
      </c>
      <c r="WRK327" s="7" t="s">
        <v>724</v>
      </c>
      <c r="WRL327" s="7" t="s">
        <v>724</v>
      </c>
      <c r="WRM327" s="7" t="s">
        <v>724</v>
      </c>
      <c r="WRN327" s="7" t="s">
        <v>724</v>
      </c>
      <c r="WRO327" s="7" t="s">
        <v>724</v>
      </c>
      <c r="WRP327" s="7" t="s">
        <v>724</v>
      </c>
      <c r="WRQ327" s="7" t="s">
        <v>724</v>
      </c>
      <c r="WRR327" s="7" t="s">
        <v>724</v>
      </c>
      <c r="WRS327" s="7" t="s">
        <v>724</v>
      </c>
      <c r="WRT327" s="7" t="s">
        <v>724</v>
      </c>
      <c r="WRU327" s="7" t="s">
        <v>724</v>
      </c>
      <c r="WRV327" s="7" t="s">
        <v>724</v>
      </c>
      <c r="WRW327" s="7" t="s">
        <v>724</v>
      </c>
      <c r="WRX327" s="7" t="s">
        <v>724</v>
      </c>
      <c r="WRY327" s="7" t="s">
        <v>724</v>
      </c>
      <c r="WRZ327" s="7" t="s">
        <v>724</v>
      </c>
      <c r="WSA327" s="7" t="s">
        <v>724</v>
      </c>
      <c r="WSB327" s="7" t="s">
        <v>724</v>
      </c>
      <c r="WSC327" s="7" t="s">
        <v>724</v>
      </c>
      <c r="WSD327" s="7" t="s">
        <v>724</v>
      </c>
      <c r="WSE327" s="7" t="s">
        <v>724</v>
      </c>
      <c r="WSF327" s="7" t="s">
        <v>724</v>
      </c>
      <c r="WSG327" s="7" t="s">
        <v>724</v>
      </c>
      <c r="WSH327" s="7" t="s">
        <v>724</v>
      </c>
      <c r="WSI327" s="7" t="s">
        <v>724</v>
      </c>
      <c r="WSJ327" s="7" t="s">
        <v>724</v>
      </c>
      <c r="WSK327" s="7" t="s">
        <v>724</v>
      </c>
      <c r="WSL327" s="7" t="s">
        <v>724</v>
      </c>
      <c r="WSM327" s="7" t="s">
        <v>724</v>
      </c>
      <c r="WSN327" s="7" t="s">
        <v>724</v>
      </c>
      <c r="WSO327" s="7" t="s">
        <v>724</v>
      </c>
      <c r="WSP327" s="7" t="s">
        <v>724</v>
      </c>
      <c r="WSQ327" s="7" t="s">
        <v>724</v>
      </c>
      <c r="WSR327" s="7" t="s">
        <v>724</v>
      </c>
      <c r="WSS327" s="7" t="s">
        <v>724</v>
      </c>
      <c r="WST327" s="7" t="s">
        <v>724</v>
      </c>
      <c r="WSU327" s="7" t="s">
        <v>724</v>
      </c>
      <c r="WSV327" s="7" t="s">
        <v>724</v>
      </c>
      <c r="WSW327" s="7" t="s">
        <v>724</v>
      </c>
      <c r="WSX327" s="7" t="s">
        <v>724</v>
      </c>
      <c r="WSY327" s="7" t="s">
        <v>724</v>
      </c>
      <c r="WSZ327" s="7" t="s">
        <v>724</v>
      </c>
      <c r="WTA327" s="7" t="s">
        <v>724</v>
      </c>
      <c r="WTB327" s="7" t="s">
        <v>724</v>
      </c>
      <c r="WTC327" s="7" t="s">
        <v>724</v>
      </c>
      <c r="WTD327" s="7" t="s">
        <v>724</v>
      </c>
      <c r="WTE327" s="7" t="s">
        <v>724</v>
      </c>
      <c r="WTF327" s="7" t="s">
        <v>724</v>
      </c>
      <c r="WTG327" s="7" t="s">
        <v>724</v>
      </c>
      <c r="WTH327" s="7" t="s">
        <v>724</v>
      </c>
      <c r="WTI327" s="7" t="s">
        <v>724</v>
      </c>
      <c r="WTJ327" s="7" t="s">
        <v>724</v>
      </c>
      <c r="WTK327" s="7" t="s">
        <v>724</v>
      </c>
      <c r="WTL327" s="7" t="s">
        <v>724</v>
      </c>
      <c r="WTM327" s="7" t="s">
        <v>724</v>
      </c>
      <c r="WTN327" s="7" t="s">
        <v>724</v>
      </c>
      <c r="WTO327" s="7" t="s">
        <v>724</v>
      </c>
      <c r="WTP327" s="7" t="s">
        <v>724</v>
      </c>
      <c r="WTQ327" s="7" t="s">
        <v>724</v>
      </c>
      <c r="WTR327" s="7" t="s">
        <v>724</v>
      </c>
      <c r="WTS327" s="7" t="s">
        <v>724</v>
      </c>
      <c r="WTT327" s="7" t="s">
        <v>724</v>
      </c>
      <c r="WTU327" s="7" t="s">
        <v>724</v>
      </c>
      <c r="WTV327" s="7" t="s">
        <v>724</v>
      </c>
      <c r="WTW327" s="7" t="s">
        <v>724</v>
      </c>
      <c r="WTX327" s="7" t="s">
        <v>724</v>
      </c>
      <c r="WTY327" s="7" t="s">
        <v>724</v>
      </c>
      <c r="WTZ327" s="7" t="s">
        <v>724</v>
      </c>
      <c r="WUA327" s="7" t="s">
        <v>724</v>
      </c>
      <c r="WUB327" s="7" t="s">
        <v>724</v>
      </c>
      <c r="WUC327" s="7" t="s">
        <v>724</v>
      </c>
      <c r="WUD327" s="7" t="s">
        <v>724</v>
      </c>
      <c r="WUE327" s="7" t="s">
        <v>724</v>
      </c>
      <c r="WUF327" s="7" t="s">
        <v>724</v>
      </c>
      <c r="WUG327" s="7" t="s">
        <v>724</v>
      </c>
      <c r="WUH327" s="7" t="s">
        <v>724</v>
      </c>
      <c r="WUI327" s="7" t="s">
        <v>724</v>
      </c>
      <c r="WUJ327" s="7" t="s">
        <v>724</v>
      </c>
      <c r="WUK327" s="7" t="s">
        <v>724</v>
      </c>
      <c r="WUL327" s="7" t="s">
        <v>724</v>
      </c>
      <c r="WUM327" s="7" t="s">
        <v>724</v>
      </c>
      <c r="WUN327" s="7" t="s">
        <v>724</v>
      </c>
      <c r="WUO327" s="7" t="s">
        <v>724</v>
      </c>
      <c r="WUP327" s="7" t="s">
        <v>724</v>
      </c>
      <c r="WUQ327" s="7" t="s">
        <v>724</v>
      </c>
      <c r="WUR327" s="7" t="s">
        <v>724</v>
      </c>
      <c r="WUS327" s="7" t="s">
        <v>724</v>
      </c>
      <c r="WUT327" s="7" t="s">
        <v>724</v>
      </c>
      <c r="WUU327" s="7" t="s">
        <v>724</v>
      </c>
      <c r="WUV327" s="7" t="s">
        <v>724</v>
      </c>
      <c r="WUW327" s="7" t="s">
        <v>724</v>
      </c>
      <c r="WUX327" s="7" t="s">
        <v>724</v>
      </c>
      <c r="WUY327" s="7" t="s">
        <v>724</v>
      </c>
      <c r="WUZ327" s="7" t="s">
        <v>724</v>
      </c>
      <c r="WVA327" s="7" t="s">
        <v>724</v>
      </c>
      <c r="WVB327" s="7" t="s">
        <v>724</v>
      </c>
      <c r="WVC327" s="7" t="s">
        <v>724</v>
      </c>
      <c r="WVD327" s="7" t="s">
        <v>724</v>
      </c>
      <c r="WVE327" s="7" t="s">
        <v>724</v>
      </c>
      <c r="WVF327" s="7" t="s">
        <v>724</v>
      </c>
      <c r="WVG327" s="7" t="s">
        <v>724</v>
      </c>
      <c r="WVH327" s="7" t="s">
        <v>724</v>
      </c>
      <c r="WVI327" s="7" t="s">
        <v>724</v>
      </c>
      <c r="WVJ327" s="7" t="s">
        <v>724</v>
      </c>
      <c r="WVK327" s="7" t="s">
        <v>724</v>
      </c>
      <c r="WVL327" s="7" t="s">
        <v>724</v>
      </c>
      <c r="WVM327" s="7" t="s">
        <v>724</v>
      </c>
      <c r="WVN327" s="7" t="s">
        <v>724</v>
      </c>
      <c r="WVO327" s="7" t="s">
        <v>724</v>
      </c>
      <c r="WVP327" s="7" t="s">
        <v>724</v>
      </c>
      <c r="WVQ327" s="7" t="s">
        <v>724</v>
      </c>
      <c r="WVR327" s="7" t="s">
        <v>724</v>
      </c>
      <c r="WVS327" s="7" t="s">
        <v>724</v>
      </c>
      <c r="WVT327" s="7" t="s">
        <v>724</v>
      </c>
      <c r="WVU327" s="7" t="s">
        <v>724</v>
      </c>
      <c r="WVV327" s="7" t="s">
        <v>724</v>
      </c>
      <c r="WVW327" s="7" t="s">
        <v>724</v>
      </c>
      <c r="WVX327" s="7" t="s">
        <v>724</v>
      </c>
      <c r="WVY327" s="7" t="s">
        <v>724</v>
      </c>
      <c r="WVZ327" s="7" t="s">
        <v>724</v>
      </c>
      <c r="WWA327" s="7" t="s">
        <v>724</v>
      </c>
      <c r="WWB327" s="7" t="s">
        <v>724</v>
      </c>
      <c r="WWC327" s="7" t="s">
        <v>724</v>
      </c>
      <c r="WWD327" s="7" t="s">
        <v>724</v>
      </c>
      <c r="WWE327" s="7" t="s">
        <v>724</v>
      </c>
      <c r="WWF327" s="7" t="s">
        <v>724</v>
      </c>
      <c r="WWG327" s="7" t="s">
        <v>724</v>
      </c>
      <c r="WWH327" s="7" t="s">
        <v>724</v>
      </c>
      <c r="WWI327" s="7" t="s">
        <v>724</v>
      </c>
      <c r="WWJ327" s="7" t="s">
        <v>724</v>
      </c>
      <c r="WWK327" s="7" t="s">
        <v>724</v>
      </c>
      <c r="WWL327" s="7" t="s">
        <v>724</v>
      </c>
      <c r="WWM327" s="7" t="s">
        <v>724</v>
      </c>
      <c r="WWN327" s="7" t="s">
        <v>724</v>
      </c>
      <c r="WWO327" s="7" t="s">
        <v>724</v>
      </c>
      <c r="WWP327" s="7" t="s">
        <v>724</v>
      </c>
      <c r="WWQ327" s="7" t="s">
        <v>724</v>
      </c>
      <c r="WWR327" s="7" t="s">
        <v>724</v>
      </c>
      <c r="WWS327" s="7" t="s">
        <v>724</v>
      </c>
      <c r="WWT327" s="7" t="s">
        <v>724</v>
      </c>
      <c r="WWU327" s="7" t="s">
        <v>724</v>
      </c>
      <c r="WWV327" s="7" t="s">
        <v>724</v>
      </c>
      <c r="WWW327" s="7" t="s">
        <v>724</v>
      </c>
      <c r="WWX327" s="7" t="s">
        <v>724</v>
      </c>
      <c r="WWY327" s="7" t="s">
        <v>724</v>
      </c>
      <c r="WWZ327" s="7" t="s">
        <v>724</v>
      </c>
      <c r="WXA327" s="7" t="s">
        <v>724</v>
      </c>
      <c r="WXB327" s="7" t="s">
        <v>724</v>
      </c>
      <c r="WXC327" s="7" t="s">
        <v>724</v>
      </c>
      <c r="WXD327" s="7" t="s">
        <v>724</v>
      </c>
      <c r="WXE327" s="7" t="s">
        <v>724</v>
      </c>
      <c r="WXF327" s="7" t="s">
        <v>724</v>
      </c>
      <c r="WXG327" s="7" t="s">
        <v>724</v>
      </c>
      <c r="WXH327" s="7" t="s">
        <v>724</v>
      </c>
      <c r="WXI327" s="7" t="s">
        <v>724</v>
      </c>
      <c r="WXJ327" s="7" t="s">
        <v>724</v>
      </c>
      <c r="WXK327" s="7" t="s">
        <v>724</v>
      </c>
      <c r="WXL327" s="7" t="s">
        <v>724</v>
      </c>
      <c r="WXM327" s="7" t="s">
        <v>724</v>
      </c>
      <c r="WXN327" s="7" t="s">
        <v>724</v>
      </c>
      <c r="WXO327" s="7" t="s">
        <v>724</v>
      </c>
    </row>
    <row r="328" spans="1:16187" s="7" customFormat="1">
      <c r="A328" s="25">
        <f t="shared" si="35"/>
        <v>313</v>
      </c>
      <c r="B328" s="26">
        <f t="shared" si="36"/>
        <v>120</v>
      </c>
      <c r="C328" s="55" t="s">
        <v>725</v>
      </c>
      <c r="D328" s="27" t="s">
        <v>392</v>
      </c>
      <c r="E328" s="28">
        <f t="shared" si="37"/>
        <v>2279305.7500000019</v>
      </c>
      <c r="F328" s="40"/>
      <c r="G328" s="40"/>
      <c r="H328" s="40"/>
      <c r="I328" s="40"/>
      <c r="J328" s="29">
        <v>2006081.9399206</v>
      </c>
      <c r="K328" s="29"/>
      <c r="L328" s="29"/>
      <c r="M328" s="29"/>
      <c r="N328" s="29"/>
      <c r="O328" s="29"/>
      <c r="P328" s="29"/>
      <c r="Q328" s="29"/>
      <c r="R328" s="29">
        <v>205354.86105599999</v>
      </c>
      <c r="S328" s="29">
        <v>24000</v>
      </c>
      <c r="T328" s="56">
        <v>43868.949023401598</v>
      </c>
      <c r="U328" s="37">
        <f t="shared" si="38"/>
        <v>1</v>
      </c>
      <c r="CW328" s="7" t="s">
        <v>725</v>
      </c>
      <c r="CX328" s="7" t="s">
        <v>725</v>
      </c>
      <c r="CY328" s="7" t="s">
        <v>725</v>
      </c>
      <c r="CZ328" s="7" t="s">
        <v>725</v>
      </c>
      <c r="DA328" s="7" t="s">
        <v>725</v>
      </c>
      <c r="DB328" s="7" t="s">
        <v>725</v>
      </c>
      <c r="DC328" s="7" t="s">
        <v>725</v>
      </c>
      <c r="DD328" s="7" t="s">
        <v>725</v>
      </c>
      <c r="DE328" s="7" t="s">
        <v>725</v>
      </c>
      <c r="DF328" s="7" t="s">
        <v>725</v>
      </c>
      <c r="DG328" s="7" t="s">
        <v>725</v>
      </c>
      <c r="DH328" s="7" t="s">
        <v>725</v>
      </c>
      <c r="DI328" s="7" t="s">
        <v>725</v>
      </c>
      <c r="DJ328" s="7" t="s">
        <v>725</v>
      </c>
      <c r="DK328" s="7" t="s">
        <v>725</v>
      </c>
      <c r="DL328" s="7" t="s">
        <v>725</v>
      </c>
      <c r="DM328" s="7" t="s">
        <v>725</v>
      </c>
      <c r="DN328" s="7" t="s">
        <v>725</v>
      </c>
      <c r="DO328" s="7" t="s">
        <v>725</v>
      </c>
      <c r="DP328" s="7" t="s">
        <v>725</v>
      </c>
      <c r="DQ328" s="7" t="s">
        <v>725</v>
      </c>
      <c r="DR328" s="7" t="s">
        <v>725</v>
      </c>
      <c r="DS328" s="7" t="s">
        <v>725</v>
      </c>
      <c r="DT328" s="7" t="s">
        <v>725</v>
      </c>
      <c r="DU328" s="7" t="s">
        <v>725</v>
      </c>
      <c r="DV328" s="7" t="s">
        <v>725</v>
      </c>
      <c r="DW328" s="7" t="s">
        <v>725</v>
      </c>
      <c r="DX328" s="7" t="s">
        <v>725</v>
      </c>
      <c r="DY328" s="7" t="s">
        <v>725</v>
      </c>
      <c r="DZ328" s="7" t="s">
        <v>725</v>
      </c>
      <c r="EA328" s="7" t="s">
        <v>725</v>
      </c>
      <c r="EB328" s="7" t="s">
        <v>725</v>
      </c>
      <c r="EC328" s="7" t="s">
        <v>725</v>
      </c>
      <c r="ED328" s="7" t="s">
        <v>725</v>
      </c>
      <c r="EE328" s="7" t="s">
        <v>725</v>
      </c>
      <c r="EF328" s="7" t="s">
        <v>725</v>
      </c>
      <c r="EG328" s="7" t="s">
        <v>725</v>
      </c>
      <c r="EH328" s="7" t="s">
        <v>725</v>
      </c>
      <c r="EI328" s="7" t="s">
        <v>725</v>
      </c>
      <c r="EJ328" s="7" t="s">
        <v>725</v>
      </c>
      <c r="EK328" s="7" t="s">
        <v>725</v>
      </c>
      <c r="EL328" s="7" t="s">
        <v>725</v>
      </c>
      <c r="EM328" s="7" t="s">
        <v>725</v>
      </c>
      <c r="EN328" s="7" t="s">
        <v>725</v>
      </c>
      <c r="EO328" s="7" t="s">
        <v>725</v>
      </c>
      <c r="EP328" s="7" t="s">
        <v>725</v>
      </c>
      <c r="EQ328" s="7" t="s">
        <v>725</v>
      </c>
      <c r="ER328" s="7" t="s">
        <v>725</v>
      </c>
      <c r="ES328" s="7" t="s">
        <v>725</v>
      </c>
      <c r="ET328" s="7" t="s">
        <v>725</v>
      </c>
      <c r="EU328" s="7" t="s">
        <v>725</v>
      </c>
      <c r="EV328" s="7" t="s">
        <v>725</v>
      </c>
      <c r="EW328" s="7" t="s">
        <v>725</v>
      </c>
      <c r="EX328" s="7" t="s">
        <v>725</v>
      </c>
      <c r="EY328" s="7" t="s">
        <v>725</v>
      </c>
      <c r="EZ328" s="7" t="s">
        <v>725</v>
      </c>
      <c r="FA328" s="7" t="s">
        <v>725</v>
      </c>
      <c r="FB328" s="7" t="s">
        <v>725</v>
      </c>
      <c r="FC328" s="7" t="s">
        <v>725</v>
      </c>
      <c r="FD328" s="7" t="s">
        <v>725</v>
      </c>
      <c r="FE328" s="7" t="s">
        <v>725</v>
      </c>
      <c r="FF328" s="7" t="s">
        <v>725</v>
      </c>
      <c r="FG328" s="7" t="s">
        <v>725</v>
      </c>
      <c r="FH328" s="7" t="s">
        <v>725</v>
      </c>
      <c r="FI328" s="7" t="s">
        <v>725</v>
      </c>
      <c r="FJ328" s="7" t="s">
        <v>725</v>
      </c>
      <c r="FK328" s="7" t="s">
        <v>725</v>
      </c>
      <c r="FL328" s="7" t="s">
        <v>725</v>
      </c>
      <c r="FM328" s="7" t="s">
        <v>725</v>
      </c>
      <c r="FN328" s="7" t="s">
        <v>725</v>
      </c>
      <c r="FO328" s="7" t="s">
        <v>725</v>
      </c>
      <c r="FP328" s="7" t="s">
        <v>725</v>
      </c>
      <c r="FQ328" s="7" t="s">
        <v>725</v>
      </c>
      <c r="FR328" s="7" t="s">
        <v>725</v>
      </c>
      <c r="FS328" s="7" t="s">
        <v>725</v>
      </c>
      <c r="FT328" s="7" t="s">
        <v>725</v>
      </c>
      <c r="FU328" s="7" t="s">
        <v>725</v>
      </c>
      <c r="FV328" s="7" t="s">
        <v>725</v>
      </c>
      <c r="FW328" s="7" t="s">
        <v>725</v>
      </c>
      <c r="FX328" s="7" t="s">
        <v>725</v>
      </c>
      <c r="FY328" s="7" t="s">
        <v>725</v>
      </c>
      <c r="FZ328" s="7" t="s">
        <v>725</v>
      </c>
      <c r="GA328" s="7" t="s">
        <v>725</v>
      </c>
      <c r="GB328" s="7" t="s">
        <v>725</v>
      </c>
      <c r="GC328" s="7" t="s">
        <v>725</v>
      </c>
      <c r="GD328" s="7" t="s">
        <v>725</v>
      </c>
      <c r="GE328" s="7" t="s">
        <v>725</v>
      </c>
      <c r="GF328" s="7" t="s">
        <v>725</v>
      </c>
      <c r="GG328" s="7" t="s">
        <v>725</v>
      </c>
      <c r="GH328" s="7" t="s">
        <v>725</v>
      </c>
      <c r="GI328" s="7" t="s">
        <v>725</v>
      </c>
      <c r="GJ328" s="7" t="s">
        <v>725</v>
      </c>
      <c r="GK328" s="7" t="s">
        <v>725</v>
      </c>
      <c r="GL328" s="7" t="s">
        <v>725</v>
      </c>
      <c r="GM328" s="7" t="s">
        <v>725</v>
      </c>
      <c r="GN328" s="7" t="s">
        <v>725</v>
      </c>
      <c r="GO328" s="7" t="s">
        <v>725</v>
      </c>
      <c r="GP328" s="7" t="s">
        <v>725</v>
      </c>
      <c r="GQ328" s="7" t="s">
        <v>725</v>
      </c>
      <c r="GR328" s="7" t="s">
        <v>725</v>
      </c>
      <c r="GS328" s="7" t="s">
        <v>725</v>
      </c>
      <c r="GT328" s="7" t="s">
        <v>725</v>
      </c>
      <c r="GU328" s="7" t="s">
        <v>725</v>
      </c>
      <c r="GV328" s="7" t="s">
        <v>725</v>
      </c>
      <c r="GW328" s="7" t="s">
        <v>725</v>
      </c>
      <c r="GX328" s="7" t="s">
        <v>725</v>
      </c>
      <c r="GY328" s="7" t="s">
        <v>725</v>
      </c>
      <c r="GZ328" s="7" t="s">
        <v>725</v>
      </c>
      <c r="HA328" s="7" t="s">
        <v>725</v>
      </c>
      <c r="HB328" s="7" t="s">
        <v>725</v>
      </c>
      <c r="HC328" s="7" t="s">
        <v>725</v>
      </c>
      <c r="HD328" s="7" t="s">
        <v>725</v>
      </c>
      <c r="HE328" s="7" t="s">
        <v>725</v>
      </c>
      <c r="HF328" s="7" t="s">
        <v>725</v>
      </c>
      <c r="HG328" s="7" t="s">
        <v>725</v>
      </c>
      <c r="HH328" s="7" t="s">
        <v>725</v>
      </c>
      <c r="HI328" s="7" t="s">
        <v>725</v>
      </c>
      <c r="HJ328" s="7" t="s">
        <v>725</v>
      </c>
      <c r="HK328" s="7" t="s">
        <v>725</v>
      </c>
      <c r="HL328" s="7" t="s">
        <v>725</v>
      </c>
      <c r="HM328" s="7" t="s">
        <v>725</v>
      </c>
      <c r="HN328" s="7" t="s">
        <v>725</v>
      </c>
      <c r="HO328" s="7" t="s">
        <v>725</v>
      </c>
      <c r="HP328" s="7" t="s">
        <v>725</v>
      </c>
      <c r="HQ328" s="7" t="s">
        <v>725</v>
      </c>
      <c r="HR328" s="7" t="s">
        <v>725</v>
      </c>
      <c r="HS328" s="7" t="s">
        <v>725</v>
      </c>
      <c r="HT328" s="7" t="s">
        <v>725</v>
      </c>
      <c r="HU328" s="7" t="s">
        <v>725</v>
      </c>
      <c r="HV328" s="7" t="s">
        <v>725</v>
      </c>
      <c r="HW328" s="7" t="s">
        <v>725</v>
      </c>
      <c r="HX328" s="7" t="s">
        <v>725</v>
      </c>
      <c r="HY328" s="7" t="s">
        <v>725</v>
      </c>
      <c r="HZ328" s="7" t="s">
        <v>725</v>
      </c>
      <c r="IA328" s="7" t="s">
        <v>725</v>
      </c>
      <c r="IB328" s="7" t="s">
        <v>725</v>
      </c>
      <c r="IC328" s="7" t="s">
        <v>725</v>
      </c>
      <c r="ID328" s="7" t="s">
        <v>725</v>
      </c>
      <c r="IE328" s="7" t="s">
        <v>725</v>
      </c>
      <c r="IF328" s="7" t="s">
        <v>725</v>
      </c>
      <c r="IG328" s="7" t="s">
        <v>725</v>
      </c>
      <c r="IH328" s="7" t="s">
        <v>725</v>
      </c>
      <c r="II328" s="7" t="s">
        <v>725</v>
      </c>
      <c r="IJ328" s="7" t="s">
        <v>725</v>
      </c>
      <c r="IK328" s="7" t="s">
        <v>725</v>
      </c>
      <c r="IL328" s="7" t="s">
        <v>725</v>
      </c>
      <c r="IM328" s="7" t="s">
        <v>725</v>
      </c>
      <c r="IN328" s="7" t="s">
        <v>725</v>
      </c>
      <c r="IO328" s="7" t="s">
        <v>725</v>
      </c>
      <c r="IP328" s="7" t="s">
        <v>725</v>
      </c>
      <c r="IQ328" s="7" t="s">
        <v>725</v>
      </c>
      <c r="IR328" s="7" t="s">
        <v>725</v>
      </c>
      <c r="IS328" s="7" t="s">
        <v>725</v>
      </c>
      <c r="IT328" s="7" t="s">
        <v>725</v>
      </c>
      <c r="IU328" s="7" t="s">
        <v>725</v>
      </c>
      <c r="IV328" s="7" t="s">
        <v>725</v>
      </c>
      <c r="IW328" s="7" t="s">
        <v>725</v>
      </c>
      <c r="IX328" s="7" t="s">
        <v>725</v>
      </c>
      <c r="IY328" s="7" t="s">
        <v>725</v>
      </c>
      <c r="IZ328" s="7" t="s">
        <v>725</v>
      </c>
      <c r="JA328" s="7" t="s">
        <v>725</v>
      </c>
      <c r="JB328" s="7" t="s">
        <v>725</v>
      </c>
      <c r="JC328" s="7" t="s">
        <v>725</v>
      </c>
      <c r="JD328" s="7" t="s">
        <v>725</v>
      </c>
      <c r="JE328" s="7" t="s">
        <v>725</v>
      </c>
      <c r="JF328" s="7" t="s">
        <v>725</v>
      </c>
      <c r="JG328" s="7" t="s">
        <v>725</v>
      </c>
      <c r="JH328" s="7" t="s">
        <v>725</v>
      </c>
      <c r="JI328" s="7" t="s">
        <v>725</v>
      </c>
      <c r="JJ328" s="7" t="s">
        <v>725</v>
      </c>
      <c r="JK328" s="7" t="s">
        <v>725</v>
      </c>
      <c r="JL328" s="7" t="s">
        <v>725</v>
      </c>
      <c r="JM328" s="7" t="s">
        <v>725</v>
      </c>
      <c r="JN328" s="7" t="s">
        <v>725</v>
      </c>
      <c r="JO328" s="7" t="s">
        <v>725</v>
      </c>
      <c r="JP328" s="7" t="s">
        <v>725</v>
      </c>
      <c r="JQ328" s="7" t="s">
        <v>725</v>
      </c>
      <c r="JR328" s="7" t="s">
        <v>725</v>
      </c>
      <c r="JS328" s="7" t="s">
        <v>725</v>
      </c>
      <c r="JT328" s="7" t="s">
        <v>725</v>
      </c>
      <c r="JU328" s="7" t="s">
        <v>725</v>
      </c>
      <c r="JV328" s="7" t="s">
        <v>725</v>
      </c>
      <c r="JW328" s="7" t="s">
        <v>725</v>
      </c>
      <c r="JX328" s="7" t="s">
        <v>725</v>
      </c>
      <c r="JY328" s="7" t="s">
        <v>725</v>
      </c>
      <c r="JZ328" s="7" t="s">
        <v>725</v>
      </c>
      <c r="KA328" s="7" t="s">
        <v>725</v>
      </c>
      <c r="KB328" s="7" t="s">
        <v>725</v>
      </c>
      <c r="KC328" s="7" t="s">
        <v>725</v>
      </c>
      <c r="KD328" s="7" t="s">
        <v>725</v>
      </c>
      <c r="KE328" s="7" t="s">
        <v>725</v>
      </c>
      <c r="KF328" s="7" t="s">
        <v>725</v>
      </c>
      <c r="KG328" s="7" t="s">
        <v>725</v>
      </c>
      <c r="KH328" s="7" t="s">
        <v>725</v>
      </c>
      <c r="KI328" s="7" t="s">
        <v>725</v>
      </c>
      <c r="KJ328" s="7" t="s">
        <v>725</v>
      </c>
      <c r="KK328" s="7" t="s">
        <v>725</v>
      </c>
      <c r="KL328" s="7" t="s">
        <v>725</v>
      </c>
      <c r="KM328" s="7" t="s">
        <v>725</v>
      </c>
      <c r="KN328" s="7" t="s">
        <v>725</v>
      </c>
      <c r="KO328" s="7" t="s">
        <v>725</v>
      </c>
      <c r="KP328" s="7" t="s">
        <v>725</v>
      </c>
      <c r="KQ328" s="7" t="s">
        <v>725</v>
      </c>
      <c r="KR328" s="7" t="s">
        <v>725</v>
      </c>
      <c r="KS328" s="7" t="s">
        <v>725</v>
      </c>
      <c r="KT328" s="7" t="s">
        <v>725</v>
      </c>
      <c r="KU328" s="7" t="s">
        <v>725</v>
      </c>
      <c r="KV328" s="7" t="s">
        <v>725</v>
      </c>
      <c r="KW328" s="7" t="s">
        <v>725</v>
      </c>
      <c r="KX328" s="7" t="s">
        <v>725</v>
      </c>
      <c r="KY328" s="7" t="s">
        <v>725</v>
      </c>
      <c r="KZ328" s="7" t="s">
        <v>725</v>
      </c>
      <c r="LA328" s="7" t="s">
        <v>725</v>
      </c>
      <c r="LB328" s="7" t="s">
        <v>725</v>
      </c>
      <c r="LC328" s="7" t="s">
        <v>725</v>
      </c>
      <c r="LD328" s="7" t="s">
        <v>725</v>
      </c>
      <c r="LE328" s="7" t="s">
        <v>725</v>
      </c>
      <c r="LF328" s="7" t="s">
        <v>725</v>
      </c>
      <c r="LG328" s="7" t="s">
        <v>725</v>
      </c>
      <c r="LH328" s="7" t="s">
        <v>725</v>
      </c>
      <c r="LI328" s="7" t="s">
        <v>725</v>
      </c>
      <c r="LJ328" s="7" t="s">
        <v>725</v>
      </c>
      <c r="LK328" s="7" t="s">
        <v>725</v>
      </c>
      <c r="LL328" s="7" t="s">
        <v>725</v>
      </c>
      <c r="LM328" s="7" t="s">
        <v>725</v>
      </c>
      <c r="LN328" s="7" t="s">
        <v>725</v>
      </c>
      <c r="LO328" s="7" t="s">
        <v>725</v>
      </c>
      <c r="LP328" s="7" t="s">
        <v>725</v>
      </c>
      <c r="LQ328" s="7" t="s">
        <v>725</v>
      </c>
      <c r="LR328" s="7" t="s">
        <v>725</v>
      </c>
      <c r="LS328" s="7" t="s">
        <v>725</v>
      </c>
      <c r="LT328" s="7" t="s">
        <v>725</v>
      </c>
      <c r="LU328" s="7" t="s">
        <v>725</v>
      </c>
      <c r="LV328" s="7" t="s">
        <v>725</v>
      </c>
      <c r="LW328" s="7" t="s">
        <v>725</v>
      </c>
      <c r="LX328" s="7" t="s">
        <v>725</v>
      </c>
      <c r="LY328" s="7" t="s">
        <v>725</v>
      </c>
      <c r="LZ328" s="7" t="s">
        <v>725</v>
      </c>
      <c r="MA328" s="7" t="s">
        <v>725</v>
      </c>
      <c r="MB328" s="7" t="s">
        <v>725</v>
      </c>
      <c r="MC328" s="7" t="s">
        <v>725</v>
      </c>
      <c r="MD328" s="7" t="s">
        <v>725</v>
      </c>
      <c r="ME328" s="7" t="s">
        <v>725</v>
      </c>
      <c r="MF328" s="7" t="s">
        <v>725</v>
      </c>
      <c r="MG328" s="7" t="s">
        <v>725</v>
      </c>
      <c r="MH328" s="7" t="s">
        <v>725</v>
      </c>
      <c r="MI328" s="7" t="s">
        <v>725</v>
      </c>
      <c r="MJ328" s="7" t="s">
        <v>725</v>
      </c>
      <c r="MK328" s="7" t="s">
        <v>725</v>
      </c>
      <c r="ML328" s="7" t="s">
        <v>725</v>
      </c>
      <c r="MM328" s="7" t="s">
        <v>725</v>
      </c>
      <c r="MN328" s="7" t="s">
        <v>725</v>
      </c>
      <c r="MO328" s="7" t="s">
        <v>725</v>
      </c>
      <c r="MP328" s="7" t="s">
        <v>725</v>
      </c>
      <c r="MQ328" s="7" t="s">
        <v>725</v>
      </c>
      <c r="MR328" s="7" t="s">
        <v>725</v>
      </c>
      <c r="MS328" s="7" t="s">
        <v>725</v>
      </c>
      <c r="MT328" s="7" t="s">
        <v>725</v>
      </c>
      <c r="MU328" s="7" t="s">
        <v>725</v>
      </c>
      <c r="MV328" s="7" t="s">
        <v>725</v>
      </c>
      <c r="MW328" s="7" t="s">
        <v>725</v>
      </c>
      <c r="MX328" s="7" t="s">
        <v>725</v>
      </c>
      <c r="MY328" s="7" t="s">
        <v>725</v>
      </c>
      <c r="MZ328" s="7" t="s">
        <v>725</v>
      </c>
      <c r="NA328" s="7" t="s">
        <v>725</v>
      </c>
      <c r="NB328" s="7" t="s">
        <v>725</v>
      </c>
      <c r="NC328" s="7" t="s">
        <v>725</v>
      </c>
      <c r="ND328" s="7" t="s">
        <v>725</v>
      </c>
      <c r="NE328" s="7" t="s">
        <v>725</v>
      </c>
      <c r="NF328" s="7" t="s">
        <v>725</v>
      </c>
      <c r="NG328" s="7" t="s">
        <v>725</v>
      </c>
      <c r="NH328" s="7" t="s">
        <v>725</v>
      </c>
      <c r="NI328" s="7" t="s">
        <v>725</v>
      </c>
      <c r="NJ328" s="7" t="s">
        <v>725</v>
      </c>
      <c r="NK328" s="7" t="s">
        <v>725</v>
      </c>
      <c r="NL328" s="7" t="s">
        <v>725</v>
      </c>
      <c r="NM328" s="7" t="s">
        <v>725</v>
      </c>
      <c r="NN328" s="7" t="s">
        <v>725</v>
      </c>
      <c r="NO328" s="7" t="s">
        <v>725</v>
      </c>
      <c r="NP328" s="7" t="s">
        <v>725</v>
      </c>
      <c r="NQ328" s="7" t="s">
        <v>725</v>
      </c>
      <c r="NR328" s="7" t="s">
        <v>725</v>
      </c>
      <c r="NS328" s="7" t="s">
        <v>725</v>
      </c>
      <c r="NT328" s="7" t="s">
        <v>725</v>
      </c>
      <c r="NU328" s="7" t="s">
        <v>725</v>
      </c>
      <c r="NV328" s="7" t="s">
        <v>725</v>
      </c>
      <c r="NW328" s="7" t="s">
        <v>725</v>
      </c>
      <c r="NX328" s="7" t="s">
        <v>725</v>
      </c>
      <c r="NY328" s="7" t="s">
        <v>725</v>
      </c>
      <c r="NZ328" s="7" t="s">
        <v>725</v>
      </c>
      <c r="OA328" s="7" t="s">
        <v>725</v>
      </c>
      <c r="OB328" s="7" t="s">
        <v>725</v>
      </c>
      <c r="OC328" s="7" t="s">
        <v>725</v>
      </c>
      <c r="OD328" s="7" t="s">
        <v>725</v>
      </c>
      <c r="OE328" s="7" t="s">
        <v>725</v>
      </c>
      <c r="OF328" s="7" t="s">
        <v>725</v>
      </c>
      <c r="OG328" s="7" t="s">
        <v>725</v>
      </c>
      <c r="OH328" s="7" t="s">
        <v>725</v>
      </c>
      <c r="OI328" s="7" t="s">
        <v>725</v>
      </c>
      <c r="OJ328" s="7" t="s">
        <v>725</v>
      </c>
      <c r="OK328" s="7" t="s">
        <v>725</v>
      </c>
      <c r="OL328" s="7" t="s">
        <v>725</v>
      </c>
      <c r="OM328" s="7" t="s">
        <v>725</v>
      </c>
      <c r="ON328" s="7" t="s">
        <v>725</v>
      </c>
      <c r="OO328" s="7" t="s">
        <v>725</v>
      </c>
      <c r="OP328" s="7" t="s">
        <v>725</v>
      </c>
      <c r="OQ328" s="7" t="s">
        <v>725</v>
      </c>
      <c r="OR328" s="7" t="s">
        <v>725</v>
      </c>
      <c r="OS328" s="7" t="s">
        <v>725</v>
      </c>
      <c r="OT328" s="7" t="s">
        <v>725</v>
      </c>
      <c r="OU328" s="7" t="s">
        <v>725</v>
      </c>
      <c r="OV328" s="7" t="s">
        <v>725</v>
      </c>
      <c r="OW328" s="7" t="s">
        <v>725</v>
      </c>
      <c r="OX328" s="7" t="s">
        <v>725</v>
      </c>
      <c r="OY328" s="7" t="s">
        <v>725</v>
      </c>
      <c r="OZ328" s="7" t="s">
        <v>725</v>
      </c>
      <c r="PA328" s="7" t="s">
        <v>725</v>
      </c>
      <c r="PB328" s="7" t="s">
        <v>725</v>
      </c>
      <c r="PC328" s="7" t="s">
        <v>725</v>
      </c>
      <c r="PD328" s="7" t="s">
        <v>725</v>
      </c>
      <c r="PE328" s="7" t="s">
        <v>725</v>
      </c>
      <c r="PF328" s="7" t="s">
        <v>725</v>
      </c>
      <c r="PG328" s="7" t="s">
        <v>725</v>
      </c>
      <c r="PH328" s="7" t="s">
        <v>725</v>
      </c>
      <c r="PI328" s="7" t="s">
        <v>725</v>
      </c>
      <c r="PJ328" s="7" t="s">
        <v>725</v>
      </c>
      <c r="PK328" s="7" t="s">
        <v>725</v>
      </c>
      <c r="PL328" s="7" t="s">
        <v>725</v>
      </c>
      <c r="PM328" s="7" t="s">
        <v>725</v>
      </c>
      <c r="PN328" s="7" t="s">
        <v>725</v>
      </c>
      <c r="PO328" s="7" t="s">
        <v>725</v>
      </c>
      <c r="PP328" s="7" t="s">
        <v>725</v>
      </c>
      <c r="PQ328" s="7" t="s">
        <v>725</v>
      </c>
      <c r="PR328" s="7" t="s">
        <v>725</v>
      </c>
      <c r="PS328" s="7" t="s">
        <v>725</v>
      </c>
      <c r="PT328" s="7" t="s">
        <v>725</v>
      </c>
      <c r="PU328" s="7" t="s">
        <v>725</v>
      </c>
      <c r="PV328" s="7" t="s">
        <v>725</v>
      </c>
      <c r="PW328" s="7" t="s">
        <v>725</v>
      </c>
      <c r="PX328" s="7" t="s">
        <v>725</v>
      </c>
      <c r="PY328" s="7" t="s">
        <v>725</v>
      </c>
      <c r="PZ328" s="7" t="s">
        <v>725</v>
      </c>
      <c r="QA328" s="7" t="s">
        <v>725</v>
      </c>
      <c r="QB328" s="7" t="s">
        <v>725</v>
      </c>
      <c r="QC328" s="7" t="s">
        <v>725</v>
      </c>
      <c r="QD328" s="7" t="s">
        <v>725</v>
      </c>
      <c r="QE328" s="7" t="s">
        <v>725</v>
      </c>
      <c r="QF328" s="7" t="s">
        <v>725</v>
      </c>
      <c r="QG328" s="7" t="s">
        <v>725</v>
      </c>
      <c r="QH328" s="7" t="s">
        <v>725</v>
      </c>
      <c r="QI328" s="7" t="s">
        <v>725</v>
      </c>
      <c r="QJ328" s="7" t="s">
        <v>725</v>
      </c>
      <c r="QK328" s="7" t="s">
        <v>725</v>
      </c>
      <c r="QL328" s="7" t="s">
        <v>725</v>
      </c>
      <c r="QM328" s="7" t="s">
        <v>725</v>
      </c>
      <c r="QN328" s="7" t="s">
        <v>725</v>
      </c>
      <c r="QO328" s="7" t="s">
        <v>725</v>
      </c>
      <c r="QP328" s="7" t="s">
        <v>725</v>
      </c>
      <c r="QQ328" s="7" t="s">
        <v>725</v>
      </c>
      <c r="QR328" s="7" t="s">
        <v>725</v>
      </c>
      <c r="QS328" s="7" t="s">
        <v>725</v>
      </c>
      <c r="QT328" s="7" t="s">
        <v>725</v>
      </c>
      <c r="QU328" s="7" t="s">
        <v>725</v>
      </c>
      <c r="QV328" s="7" t="s">
        <v>725</v>
      </c>
      <c r="QW328" s="7" t="s">
        <v>725</v>
      </c>
      <c r="QX328" s="7" t="s">
        <v>725</v>
      </c>
      <c r="QY328" s="7" t="s">
        <v>725</v>
      </c>
      <c r="QZ328" s="7" t="s">
        <v>725</v>
      </c>
      <c r="RA328" s="7" t="s">
        <v>725</v>
      </c>
      <c r="RB328" s="7" t="s">
        <v>725</v>
      </c>
      <c r="RC328" s="7" t="s">
        <v>725</v>
      </c>
      <c r="RD328" s="7" t="s">
        <v>725</v>
      </c>
      <c r="RE328" s="7" t="s">
        <v>725</v>
      </c>
      <c r="RF328" s="7" t="s">
        <v>725</v>
      </c>
      <c r="RG328" s="7" t="s">
        <v>725</v>
      </c>
      <c r="RH328" s="7" t="s">
        <v>725</v>
      </c>
      <c r="RI328" s="7" t="s">
        <v>725</v>
      </c>
      <c r="RJ328" s="7" t="s">
        <v>725</v>
      </c>
      <c r="RK328" s="7" t="s">
        <v>725</v>
      </c>
      <c r="RL328" s="7" t="s">
        <v>725</v>
      </c>
      <c r="RM328" s="7" t="s">
        <v>725</v>
      </c>
      <c r="RN328" s="7" t="s">
        <v>725</v>
      </c>
      <c r="RO328" s="7" t="s">
        <v>725</v>
      </c>
      <c r="RP328" s="7" t="s">
        <v>725</v>
      </c>
      <c r="RQ328" s="7" t="s">
        <v>725</v>
      </c>
      <c r="RR328" s="7" t="s">
        <v>725</v>
      </c>
      <c r="RS328" s="7" t="s">
        <v>725</v>
      </c>
      <c r="RT328" s="7" t="s">
        <v>725</v>
      </c>
      <c r="RU328" s="7" t="s">
        <v>725</v>
      </c>
      <c r="RV328" s="7" t="s">
        <v>725</v>
      </c>
      <c r="RW328" s="7" t="s">
        <v>725</v>
      </c>
      <c r="RX328" s="7" t="s">
        <v>725</v>
      </c>
      <c r="RY328" s="7" t="s">
        <v>725</v>
      </c>
      <c r="RZ328" s="7" t="s">
        <v>725</v>
      </c>
      <c r="SA328" s="7" t="s">
        <v>725</v>
      </c>
      <c r="SB328" s="7" t="s">
        <v>725</v>
      </c>
      <c r="SC328" s="7" t="s">
        <v>725</v>
      </c>
      <c r="SD328" s="7" t="s">
        <v>725</v>
      </c>
      <c r="SE328" s="7" t="s">
        <v>725</v>
      </c>
      <c r="SF328" s="7" t="s">
        <v>725</v>
      </c>
      <c r="SG328" s="7" t="s">
        <v>725</v>
      </c>
      <c r="SH328" s="7" t="s">
        <v>725</v>
      </c>
      <c r="SI328" s="7" t="s">
        <v>725</v>
      </c>
      <c r="SJ328" s="7" t="s">
        <v>725</v>
      </c>
      <c r="SK328" s="7" t="s">
        <v>725</v>
      </c>
      <c r="SL328" s="7" t="s">
        <v>725</v>
      </c>
      <c r="SM328" s="7" t="s">
        <v>725</v>
      </c>
      <c r="SN328" s="7" t="s">
        <v>725</v>
      </c>
      <c r="SO328" s="7" t="s">
        <v>725</v>
      </c>
      <c r="SP328" s="7" t="s">
        <v>725</v>
      </c>
      <c r="SQ328" s="7" t="s">
        <v>725</v>
      </c>
      <c r="SR328" s="7" t="s">
        <v>725</v>
      </c>
      <c r="SS328" s="7" t="s">
        <v>725</v>
      </c>
      <c r="ST328" s="7" t="s">
        <v>725</v>
      </c>
      <c r="SU328" s="7" t="s">
        <v>725</v>
      </c>
      <c r="SV328" s="7" t="s">
        <v>725</v>
      </c>
      <c r="SW328" s="7" t="s">
        <v>725</v>
      </c>
      <c r="SX328" s="7" t="s">
        <v>725</v>
      </c>
      <c r="SY328" s="7" t="s">
        <v>725</v>
      </c>
      <c r="SZ328" s="7" t="s">
        <v>725</v>
      </c>
      <c r="TA328" s="7" t="s">
        <v>725</v>
      </c>
      <c r="TB328" s="7" t="s">
        <v>725</v>
      </c>
      <c r="TC328" s="7" t="s">
        <v>725</v>
      </c>
      <c r="TD328" s="7" t="s">
        <v>725</v>
      </c>
      <c r="TE328" s="7" t="s">
        <v>725</v>
      </c>
      <c r="TF328" s="7" t="s">
        <v>725</v>
      </c>
      <c r="TG328" s="7" t="s">
        <v>725</v>
      </c>
      <c r="TH328" s="7" t="s">
        <v>725</v>
      </c>
      <c r="TI328" s="7" t="s">
        <v>725</v>
      </c>
      <c r="TJ328" s="7" t="s">
        <v>725</v>
      </c>
      <c r="TK328" s="7" t="s">
        <v>725</v>
      </c>
      <c r="TL328" s="7" t="s">
        <v>725</v>
      </c>
      <c r="TM328" s="7" t="s">
        <v>725</v>
      </c>
      <c r="TN328" s="7" t="s">
        <v>725</v>
      </c>
      <c r="TO328" s="7" t="s">
        <v>725</v>
      </c>
      <c r="TP328" s="7" t="s">
        <v>725</v>
      </c>
      <c r="TQ328" s="7" t="s">
        <v>725</v>
      </c>
      <c r="TR328" s="7" t="s">
        <v>725</v>
      </c>
      <c r="TS328" s="7" t="s">
        <v>725</v>
      </c>
      <c r="TT328" s="7" t="s">
        <v>725</v>
      </c>
      <c r="TU328" s="7" t="s">
        <v>725</v>
      </c>
      <c r="TV328" s="7" t="s">
        <v>725</v>
      </c>
      <c r="TW328" s="7" t="s">
        <v>725</v>
      </c>
      <c r="TX328" s="7" t="s">
        <v>725</v>
      </c>
      <c r="TY328" s="7" t="s">
        <v>725</v>
      </c>
      <c r="TZ328" s="7" t="s">
        <v>725</v>
      </c>
      <c r="UA328" s="7" t="s">
        <v>725</v>
      </c>
      <c r="UB328" s="7" t="s">
        <v>725</v>
      </c>
      <c r="UC328" s="7" t="s">
        <v>725</v>
      </c>
      <c r="UD328" s="7" t="s">
        <v>725</v>
      </c>
      <c r="UE328" s="7" t="s">
        <v>725</v>
      </c>
      <c r="UF328" s="7" t="s">
        <v>725</v>
      </c>
      <c r="UG328" s="7" t="s">
        <v>725</v>
      </c>
      <c r="UH328" s="7" t="s">
        <v>725</v>
      </c>
      <c r="UI328" s="7" t="s">
        <v>725</v>
      </c>
      <c r="UJ328" s="7" t="s">
        <v>725</v>
      </c>
      <c r="UK328" s="7" t="s">
        <v>725</v>
      </c>
      <c r="UL328" s="7" t="s">
        <v>725</v>
      </c>
      <c r="UM328" s="7" t="s">
        <v>725</v>
      </c>
      <c r="UN328" s="7" t="s">
        <v>725</v>
      </c>
      <c r="UO328" s="7" t="s">
        <v>725</v>
      </c>
      <c r="UP328" s="7" t="s">
        <v>725</v>
      </c>
      <c r="UQ328" s="7" t="s">
        <v>725</v>
      </c>
      <c r="UR328" s="7" t="s">
        <v>725</v>
      </c>
      <c r="US328" s="7" t="s">
        <v>725</v>
      </c>
      <c r="UT328" s="7" t="s">
        <v>725</v>
      </c>
      <c r="UU328" s="7" t="s">
        <v>725</v>
      </c>
      <c r="UV328" s="7" t="s">
        <v>725</v>
      </c>
      <c r="UW328" s="7" t="s">
        <v>725</v>
      </c>
      <c r="UX328" s="7" t="s">
        <v>725</v>
      </c>
      <c r="UY328" s="7" t="s">
        <v>725</v>
      </c>
      <c r="UZ328" s="7" t="s">
        <v>725</v>
      </c>
      <c r="VA328" s="7" t="s">
        <v>725</v>
      </c>
      <c r="VB328" s="7" t="s">
        <v>725</v>
      </c>
      <c r="VC328" s="7" t="s">
        <v>725</v>
      </c>
      <c r="VD328" s="7" t="s">
        <v>725</v>
      </c>
      <c r="VE328" s="7" t="s">
        <v>725</v>
      </c>
      <c r="VF328" s="7" t="s">
        <v>725</v>
      </c>
      <c r="VG328" s="7" t="s">
        <v>725</v>
      </c>
      <c r="VH328" s="7" t="s">
        <v>725</v>
      </c>
      <c r="VI328" s="7" t="s">
        <v>725</v>
      </c>
      <c r="VJ328" s="7" t="s">
        <v>725</v>
      </c>
      <c r="VK328" s="7" t="s">
        <v>725</v>
      </c>
      <c r="VL328" s="7" t="s">
        <v>725</v>
      </c>
      <c r="VM328" s="7" t="s">
        <v>725</v>
      </c>
      <c r="VN328" s="7" t="s">
        <v>725</v>
      </c>
      <c r="VO328" s="7" t="s">
        <v>725</v>
      </c>
      <c r="VP328" s="7" t="s">
        <v>725</v>
      </c>
      <c r="VQ328" s="7" t="s">
        <v>725</v>
      </c>
      <c r="VR328" s="7" t="s">
        <v>725</v>
      </c>
      <c r="VS328" s="7" t="s">
        <v>725</v>
      </c>
      <c r="VT328" s="7" t="s">
        <v>725</v>
      </c>
      <c r="VU328" s="7" t="s">
        <v>725</v>
      </c>
      <c r="VV328" s="7" t="s">
        <v>725</v>
      </c>
      <c r="VW328" s="7" t="s">
        <v>725</v>
      </c>
      <c r="VX328" s="7" t="s">
        <v>725</v>
      </c>
      <c r="VY328" s="7" t="s">
        <v>725</v>
      </c>
      <c r="VZ328" s="7" t="s">
        <v>725</v>
      </c>
      <c r="WA328" s="7" t="s">
        <v>725</v>
      </c>
      <c r="WB328" s="7" t="s">
        <v>725</v>
      </c>
      <c r="WC328" s="7" t="s">
        <v>725</v>
      </c>
      <c r="WD328" s="7" t="s">
        <v>725</v>
      </c>
      <c r="WE328" s="7" t="s">
        <v>725</v>
      </c>
      <c r="WF328" s="7" t="s">
        <v>725</v>
      </c>
      <c r="WG328" s="7" t="s">
        <v>725</v>
      </c>
      <c r="WH328" s="7" t="s">
        <v>725</v>
      </c>
      <c r="WI328" s="7" t="s">
        <v>725</v>
      </c>
      <c r="WJ328" s="7" t="s">
        <v>725</v>
      </c>
      <c r="WK328" s="7" t="s">
        <v>725</v>
      </c>
      <c r="WL328" s="7" t="s">
        <v>725</v>
      </c>
      <c r="WM328" s="7" t="s">
        <v>725</v>
      </c>
      <c r="WN328" s="7" t="s">
        <v>725</v>
      </c>
      <c r="WO328" s="7" t="s">
        <v>725</v>
      </c>
      <c r="WP328" s="7" t="s">
        <v>725</v>
      </c>
      <c r="WQ328" s="7" t="s">
        <v>725</v>
      </c>
      <c r="WR328" s="7" t="s">
        <v>725</v>
      </c>
      <c r="WS328" s="7" t="s">
        <v>725</v>
      </c>
      <c r="WT328" s="7" t="s">
        <v>725</v>
      </c>
      <c r="WU328" s="7" t="s">
        <v>725</v>
      </c>
      <c r="WV328" s="7" t="s">
        <v>725</v>
      </c>
      <c r="WW328" s="7" t="s">
        <v>725</v>
      </c>
      <c r="WX328" s="7" t="s">
        <v>725</v>
      </c>
      <c r="WY328" s="7" t="s">
        <v>725</v>
      </c>
      <c r="WZ328" s="7" t="s">
        <v>725</v>
      </c>
      <c r="XA328" s="7" t="s">
        <v>725</v>
      </c>
      <c r="XB328" s="7" t="s">
        <v>725</v>
      </c>
      <c r="XC328" s="7" t="s">
        <v>725</v>
      </c>
      <c r="XD328" s="7" t="s">
        <v>725</v>
      </c>
      <c r="XE328" s="7" t="s">
        <v>725</v>
      </c>
      <c r="XF328" s="7" t="s">
        <v>725</v>
      </c>
      <c r="XG328" s="7" t="s">
        <v>725</v>
      </c>
      <c r="XH328" s="7" t="s">
        <v>725</v>
      </c>
      <c r="XI328" s="7" t="s">
        <v>725</v>
      </c>
      <c r="XJ328" s="7" t="s">
        <v>725</v>
      </c>
      <c r="XK328" s="7" t="s">
        <v>725</v>
      </c>
      <c r="XL328" s="7" t="s">
        <v>725</v>
      </c>
      <c r="XM328" s="7" t="s">
        <v>725</v>
      </c>
      <c r="XN328" s="7" t="s">
        <v>725</v>
      </c>
      <c r="XO328" s="7" t="s">
        <v>725</v>
      </c>
      <c r="XP328" s="7" t="s">
        <v>725</v>
      </c>
      <c r="XQ328" s="7" t="s">
        <v>725</v>
      </c>
      <c r="XR328" s="7" t="s">
        <v>725</v>
      </c>
      <c r="XS328" s="7" t="s">
        <v>725</v>
      </c>
      <c r="XT328" s="7" t="s">
        <v>725</v>
      </c>
      <c r="XU328" s="7" t="s">
        <v>725</v>
      </c>
      <c r="XV328" s="7" t="s">
        <v>725</v>
      </c>
      <c r="XW328" s="7" t="s">
        <v>725</v>
      </c>
      <c r="XX328" s="7" t="s">
        <v>725</v>
      </c>
      <c r="XY328" s="7" t="s">
        <v>725</v>
      </c>
      <c r="XZ328" s="7" t="s">
        <v>725</v>
      </c>
      <c r="YA328" s="7" t="s">
        <v>725</v>
      </c>
      <c r="YB328" s="7" t="s">
        <v>725</v>
      </c>
      <c r="YC328" s="7" t="s">
        <v>725</v>
      </c>
      <c r="YD328" s="7" t="s">
        <v>725</v>
      </c>
      <c r="YE328" s="7" t="s">
        <v>725</v>
      </c>
      <c r="YF328" s="7" t="s">
        <v>725</v>
      </c>
      <c r="YG328" s="7" t="s">
        <v>725</v>
      </c>
      <c r="YH328" s="7" t="s">
        <v>725</v>
      </c>
      <c r="YI328" s="7" t="s">
        <v>725</v>
      </c>
      <c r="YJ328" s="7" t="s">
        <v>725</v>
      </c>
      <c r="YK328" s="7" t="s">
        <v>725</v>
      </c>
      <c r="YL328" s="7" t="s">
        <v>725</v>
      </c>
      <c r="YM328" s="7" t="s">
        <v>725</v>
      </c>
      <c r="YN328" s="7" t="s">
        <v>725</v>
      </c>
      <c r="YO328" s="7" t="s">
        <v>725</v>
      </c>
      <c r="YP328" s="7" t="s">
        <v>725</v>
      </c>
      <c r="YQ328" s="7" t="s">
        <v>725</v>
      </c>
      <c r="YR328" s="7" t="s">
        <v>725</v>
      </c>
      <c r="YS328" s="7" t="s">
        <v>725</v>
      </c>
      <c r="YT328" s="7" t="s">
        <v>725</v>
      </c>
      <c r="YU328" s="7" t="s">
        <v>725</v>
      </c>
      <c r="YV328" s="7" t="s">
        <v>725</v>
      </c>
      <c r="YW328" s="7" t="s">
        <v>725</v>
      </c>
      <c r="YX328" s="7" t="s">
        <v>725</v>
      </c>
      <c r="YY328" s="7" t="s">
        <v>725</v>
      </c>
      <c r="YZ328" s="7" t="s">
        <v>725</v>
      </c>
      <c r="ZA328" s="7" t="s">
        <v>725</v>
      </c>
      <c r="ZB328" s="7" t="s">
        <v>725</v>
      </c>
      <c r="ZC328" s="7" t="s">
        <v>725</v>
      </c>
      <c r="ZD328" s="7" t="s">
        <v>725</v>
      </c>
      <c r="ZE328" s="7" t="s">
        <v>725</v>
      </c>
      <c r="ZF328" s="7" t="s">
        <v>725</v>
      </c>
      <c r="ZG328" s="7" t="s">
        <v>725</v>
      </c>
      <c r="ZH328" s="7" t="s">
        <v>725</v>
      </c>
      <c r="ZI328" s="7" t="s">
        <v>725</v>
      </c>
      <c r="ZJ328" s="7" t="s">
        <v>725</v>
      </c>
      <c r="ZK328" s="7" t="s">
        <v>725</v>
      </c>
      <c r="ZL328" s="7" t="s">
        <v>725</v>
      </c>
      <c r="ZM328" s="7" t="s">
        <v>725</v>
      </c>
      <c r="ZN328" s="7" t="s">
        <v>725</v>
      </c>
      <c r="ZO328" s="7" t="s">
        <v>725</v>
      </c>
      <c r="ZP328" s="7" t="s">
        <v>725</v>
      </c>
      <c r="ZQ328" s="7" t="s">
        <v>725</v>
      </c>
      <c r="ZR328" s="7" t="s">
        <v>725</v>
      </c>
      <c r="ZS328" s="7" t="s">
        <v>725</v>
      </c>
      <c r="ZT328" s="7" t="s">
        <v>725</v>
      </c>
      <c r="ZU328" s="7" t="s">
        <v>725</v>
      </c>
      <c r="ZV328" s="7" t="s">
        <v>725</v>
      </c>
      <c r="ZW328" s="7" t="s">
        <v>725</v>
      </c>
      <c r="ZX328" s="7" t="s">
        <v>725</v>
      </c>
      <c r="ZY328" s="7" t="s">
        <v>725</v>
      </c>
      <c r="ZZ328" s="7" t="s">
        <v>725</v>
      </c>
      <c r="AAA328" s="7" t="s">
        <v>725</v>
      </c>
      <c r="AAB328" s="7" t="s">
        <v>725</v>
      </c>
      <c r="AAC328" s="7" t="s">
        <v>725</v>
      </c>
      <c r="AAD328" s="7" t="s">
        <v>725</v>
      </c>
      <c r="AAE328" s="7" t="s">
        <v>725</v>
      </c>
      <c r="AAF328" s="7" t="s">
        <v>725</v>
      </c>
      <c r="AAG328" s="7" t="s">
        <v>725</v>
      </c>
      <c r="AAH328" s="7" t="s">
        <v>725</v>
      </c>
      <c r="AAI328" s="7" t="s">
        <v>725</v>
      </c>
      <c r="AAJ328" s="7" t="s">
        <v>725</v>
      </c>
      <c r="AAK328" s="7" t="s">
        <v>725</v>
      </c>
      <c r="AAL328" s="7" t="s">
        <v>725</v>
      </c>
      <c r="AAM328" s="7" t="s">
        <v>725</v>
      </c>
      <c r="AAN328" s="7" t="s">
        <v>725</v>
      </c>
      <c r="AAO328" s="7" t="s">
        <v>725</v>
      </c>
      <c r="AAP328" s="7" t="s">
        <v>725</v>
      </c>
      <c r="AAQ328" s="7" t="s">
        <v>725</v>
      </c>
      <c r="AAR328" s="7" t="s">
        <v>725</v>
      </c>
      <c r="AAS328" s="7" t="s">
        <v>725</v>
      </c>
      <c r="AAT328" s="7" t="s">
        <v>725</v>
      </c>
      <c r="AAU328" s="7" t="s">
        <v>725</v>
      </c>
      <c r="AAV328" s="7" t="s">
        <v>725</v>
      </c>
      <c r="AAW328" s="7" t="s">
        <v>725</v>
      </c>
      <c r="AAX328" s="7" t="s">
        <v>725</v>
      </c>
      <c r="AAY328" s="7" t="s">
        <v>725</v>
      </c>
      <c r="AAZ328" s="7" t="s">
        <v>725</v>
      </c>
      <c r="ABA328" s="7" t="s">
        <v>725</v>
      </c>
      <c r="ABB328" s="7" t="s">
        <v>725</v>
      </c>
      <c r="ABC328" s="7" t="s">
        <v>725</v>
      </c>
      <c r="ABD328" s="7" t="s">
        <v>725</v>
      </c>
      <c r="ABE328" s="7" t="s">
        <v>725</v>
      </c>
      <c r="ABF328" s="7" t="s">
        <v>725</v>
      </c>
      <c r="ABG328" s="7" t="s">
        <v>725</v>
      </c>
      <c r="ABH328" s="7" t="s">
        <v>725</v>
      </c>
      <c r="ABI328" s="7" t="s">
        <v>725</v>
      </c>
      <c r="ABJ328" s="7" t="s">
        <v>725</v>
      </c>
      <c r="ABK328" s="7" t="s">
        <v>725</v>
      </c>
      <c r="ABL328" s="7" t="s">
        <v>725</v>
      </c>
      <c r="ABM328" s="7" t="s">
        <v>725</v>
      </c>
      <c r="ABN328" s="7" t="s">
        <v>725</v>
      </c>
      <c r="ABO328" s="7" t="s">
        <v>725</v>
      </c>
      <c r="ABP328" s="7" t="s">
        <v>725</v>
      </c>
      <c r="ABQ328" s="7" t="s">
        <v>725</v>
      </c>
      <c r="ABR328" s="7" t="s">
        <v>725</v>
      </c>
      <c r="ABS328" s="7" t="s">
        <v>725</v>
      </c>
      <c r="ABT328" s="7" t="s">
        <v>725</v>
      </c>
      <c r="ABU328" s="7" t="s">
        <v>725</v>
      </c>
      <c r="ABV328" s="7" t="s">
        <v>725</v>
      </c>
      <c r="ABW328" s="7" t="s">
        <v>725</v>
      </c>
      <c r="ABX328" s="7" t="s">
        <v>725</v>
      </c>
      <c r="ABY328" s="7" t="s">
        <v>725</v>
      </c>
      <c r="ABZ328" s="7" t="s">
        <v>725</v>
      </c>
      <c r="ACA328" s="7" t="s">
        <v>725</v>
      </c>
      <c r="ACB328" s="7" t="s">
        <v>725</v>
      </c>
      <c r="ACC328" s="7" t="s">
        <v>725</v>
      </c>
      <c r="ACD328" s="7" t="s">
        <v>725</v>
      </c>
      <c r="ACE328" s="7" t="s">
        <v>725</v>
      </c>
      <c r="ACF328" s="7" t="s">
        <v>725</v>
      </c>
      <c r="ACG328" s="7" t="s">
        <v>725</v>
      </c>
      <c r="ACH328" s="7" t="s">
        <v>725</v>
      </c>
      <c r="ACI328" s="7" t="s">
        <v>725</v>
      </c>
      <c r="ACJ328" s="7" t="s">
        <v>725</v>
      </c>
      <c r="ACK328" s="7" t="s">
        <v>725</v>
      </c>
      <c r="ACL328" s="7" t="s">
        <v>725</v>
      </c>
      <c r="ACM328" s="7" t="s">
        <v>725</v>
      </c>
      <c r="ACN328" s="7" t="s">
        <v>725</v>
      </c>
      <c r="ACO328" s="7" t="s">
        <v>725</v>
      </c>
      <c r="ACP328" s="7" t="s">
        <v>725</v>
      </c>
      <c r="ACQ328" s="7" t="s">
        <v>725</v>
      </c>
      <c r="ACR328" s="7" t="s">
        <v>725</v>
      </c>
      <c r="ACS328" s="7" t="s">
        <v>725</v>
      </c>
      <c r="ACT328" s="7" t="s">
        <v>725</v>
      </c>
      <c r="ACU328" s="7" t="s">
        <v>725</v>
      </c>
      <c r="ACV328" s="7" t="s">
        <v>725</v>
      </c>
      <c r="ACW328" s="7" t="s">
        <v>725</v>
      </c>
      <c r="ACX328" s="7" t="s">
        <v>725</v>
      </c>
      <c r="ACY328" s="7" t="s">
        <v>725</v>
      </c>
      <c r="ACZ328" s="7" t="s">
        <v>725</v>
      </c>
      <c r="ADA328" s="7" t="s">
        <v>725</v>
      </c>
      <c r="ADB328" s="7" t="s">
        <v>725</v>
      </c>
      <c r="ADC328" s="7" t="s">
        <v>725</v>
      </c>
      <c r="ADD328" s="7" t="s">
        <v>725</v>
      </c>
      <c r="ADE328" s="7" t="s">
        <v>725</v>
      </c>
      <c r="ADF328" s="7" t="s">
        <v>725</v>
      </c>
      <c r="ADG328" s="7" t="s">
        <v>725</v>
      </c>
      <c r="ADH328" s="7" t="s">
        <v>725</v>
      </c>
      <c r="ADI328" s="7" t="s">
        <v>725</v>
      </c>
      <c r="ADJ328" s="7" t="s">
        <v>725</v>
      </c>
      <c r="ADK328" s="7" t="s">
        <v>725</v>
      </c>
      <c r="ADL328" s="7" t="s">
        <v>725</v>
      </c>
      <c r="ADM328" s="7" t="s">
        <v>725</v>
      </c>
      <c r="ADN328" s="7" t="s">
        <v>725</v>
      </c>
      <c r="ADO328" s="7" t="s">
        <v>725</v>
      </c>
      <c r="ADP328" s="7" t="s">
        <v>725</v>
      </c>
      <c r="ADQ328" s="7" t="s">
        <v>725</v>
      </c>
      <c r="ADR328" s="7" t="s">
        <v>725</v>
      </c>
      <c r="ADS328" s="7" t="s">
        <v>725</v>
      </c>
      <c r="ADT328" s="7" t="s">
        <v>725</v>
      </c>
      <c r="ADU328" s="7" t="s">
        <v>725</v>
      </c>
      <c r="ADV328" s="7" t="s">
        <v>725</v>
      </c>
      <c r="ADW328" s="7" t="s">
        <v>725</v>
      </c>
      <c r="ADX328" s="7" t="s">
        <v>725</v>
      </c>
      <c r="ADY328" s="7" t="s">
        <v>725</v>
      </c>
      <c r="ADZ328" s="7" t="s">
        <v>725</v>
      </c>
      <c r="AEA328" s="7" t="s">
        <v>725</v>
      </c>
      <c r="AEB328" s="7" t="s">
        <v>725</v>
      </c>
      <c r="AEC328" s="7" t="s">
        <v>725</v>
      </c>
      <c r="AED328" s="7" t="s">
        <v>725</v>
      </c>
      <c r="AEE328" s="7" t="s">
        <v>725</v>
      </c>
      <c r="AEF328" s="7" t="s">
        <v>725</v>
      </c>
      <c r="AEG328" s="7" t="s">
        <v>725</v>
      </c>
      <c r="AEH328" s="7" t="s">
        <v>725</v>
      </c>
      <c r="AEI328" s="7" t="s">
        <v>725</v>
      </c>
      <c r="AEJ328" s="7" t="s">
        <v>725</v>
      </c>
      <c r="AEK328" s="7" t="s">
        <v>725</v>
      </c>
      <c r="AEL328" s="7" t="s">
        <v>725</v>
      </c>
      <c r="AEM328" s="7" t="s">
        <v>725</v>
      </c>
      <c r="AEN328" s="7" t="s">
        <v>725</v>
      </c>
      <c r="AEO328" s="7" t="s">
        <v>725</v>
      </c>
      <c r="AEP328" s="7" t="s">
        <v>725</v>
      </c>
      <c r="AEQ328" s="7" t="s">
        <v>725</v>
      </c>
      <c r="AER328" s="7" t="s">
        <v>725</v>
      </c>
      <c r="AES328" s="7" t="s">
        <v>725</v>
      </c>
      <c r="AET328" s="7" t="s">
        <v>725</v>
      </c>
      <c r="AEU328" s="7" t="s">
        <v>725</v>
      </c>
      <c r="AEV328" s="7" t="s">
        <v>725</v>
      </c>
      <c r="AEW328" s="7" t="s">
        <v>725</v>
      </c>
      <c r="AEX328" s="7" t="s">
        <v>725</v>
      </c>
      <c r="AEY328" s="7" t="s">
        <v>725</v>
      </c>
      <c r="AEZ328" s="7" t="s">
        <v>725</v>
      </c>
      <c r="AFA328" s="7" t="s">
        <v>725</v>
      </c>
      <c r="AFB328" s="7" t="s">
        <v>725</v>
      </c>
      <c r="AFC328" s="7" t="s">
        <v>725</v>
      </c>
      <c r="AFD328" s="7" t="s">
        <v>725</v>
      </c>
      <c r="AFE328" s="7" t="s">
        <v>725</v>
      </c>
      <c r="AFF328" s="7" t="s">
        <v>725</v>
      </c>
      <c r="AFG328" s="7" t="s">
        <v>725</v>
      </c>
      <c r="AFH328" s="7" t="s">
        <v>725</v>
      </c>
      <c r="AFI328" s="7" t="s">
        <v>725</v>
      </c>
      <c r="AFJ328" s="7" t="s">
        <v>725</v>
      </c>
      <c r="AFK328" s="7" t="s">
        <v>725</v>
      </c>
      <c r="AFL328" s="7" t="s">
        <v>725</v>
      </c>
      <c r="AFM328" s="7" t="s">
        <v>725</v>
      </c>
      <c r="AFN328" s="7" t="s">
        <v>725</v>
      </c>
      <c r="AFO328" s="7" t="s">
        <v>725</v>
      </c>
      <c r="AFP328" s="7" t="s">
        <v>725</v>
      </c>
      <c r="AFQ328" s="7" t="s">
        <v>725</v>
      </c>
      <c r="AFR328" s="7" t="s">
        <v>725</v>
      </c>
      <c r="AFS328" s="7" t="s">
        <v>725</v>
      </c>
      <c r="AFT328" s="7" t="s">
        <v>725</v>
      </c>
      <c r="AFU328" s="7" t="s">
        <v>725</v>
      </c>
      <c r="AFV328" s="7" t="s">
        <v>725</v>
      </c>
      <c r="AFW328" s="7" t="s">
        <v>725</v>
      </c>
      <c r="AFX328" s="7" t="s">
        <v>725</v>
      </c>
      <c r="AFY328" s="7" t="s">
        <v>725</v>
      </c>
      <c r="AFZ328" s="7" t="s">
        <v>725</v>
      </c>
      <c r="AGA328" s="7" t="s">
        <v>725</v>
      </c>
      <c r="AGB328" s="7" t="s">
        <v>725</v>
      </c>
      <c r="AGC328" s="7" t="s">
        <v>725</v>
      </c>
      <c r="AGD328" s="7" t="s">
        <v>725</v>
      </c>
      <c r="AGE328" s="7" t="s">
        <v>725</v>
      </c>
      <c r="AGF328" s="7" t="s">
        <v>725</v>
      </c>
      <c r="AGG328" s="7" t="s">
        <v>725</v>
      </c>
      <c r="AGH328" s="7" t="s">
        <v>725</v>
      </c>
      <c r="AGI328" s="7" t="s">
        <v>725</v>
      </c>
      <c r="AGJ328" s="7" t="s">
        <v>725</v>
      </c>
      <c r="AGK328" s="7" t="s">
        <v>725</v>
      </c>
      <c r="AGL328" s="7" t="s">
        <v>725</v>
      </c>
      <c r="AGM328" s="7" t="s">
        <v>725</v>
      </c>
      <c r="AGN328" s="7" t="s">
        <v>725</v>
      </c>
      <c r="AGO328" s="7" t="s">
        <v>725</v>
      </c>
      <c r="AGP328" s="7" t="s">
        <v>725</v>
      </c>
      <c r="AGQ328" s="7" t="s">
        <v>725</v>
      </c>
      <c r="AGR328" s="7" t="s">
        <v>725</v>
      </c>
      <c r="AGS328" s="7" t="s">
        <v>725</v>
      </c>
      <c r="AGT328" s="7" t="s">
        <v>725</v>
      </c>
      <c r="AGU328" s="7" t="s">
        <v>725</v>
      </c>
      <c r="AGV328" s="7" t="s">
        <v>725</v>
      </c>
      <c r="AGW328" s="7" t="s">
        <v>725</v>
      </c>
      <c r="AGX328" s="7" t="s">
        <v>725</v>
      </c>
      <c r="AGY328" s="7" t="s">
        <v>725</v>
      </c>
      <c r="AGZ328" s="7" t="s">
        <v>725</v>
      </c>
      <c r="AHA328" s="7" t="s">
        <v>725</v>
      </c>
      <c r="AHB328" s="7" t="s">
        <v>725</v>
      </c>
      <c r="AHC328" s="7" t="s">
        <v>725</v>
      </c>
      <c r="AHD328" s="7" t="s">
        <v>725</v>
      </c>
      <c r="AHE328" s="7" t="s">
        <v>725</v>
      </c>
      <c r="AHF328" s="7" t="s">
        <v>725</v>
      </c>
      <c r="AHG328" s="7" t="s">
        <v>725</v>
      </c>
      <c r="AHH328" s="7" t="s">
        <v>725</v>
      </c>
      <c r="AHI328" s="7" t="s">
        <v>725</v>
      </c>
      <c r="AHJ328" s="7" t="s">
        <v>725</v>
      </c>
      <c r="AHK328" s="7" t="s">
        <v>725</v>
      </c>
      <c r="AHL328" s="7" t="s">
        <v>725</v>
      </c>
      <c r="AHM328" s="7" t="s">
        <v>725</v>
      </c>
      <c r="AHN328" s="7" t="s">
        <v>725</v>
      </c>
      <c r="AHO328" s="7" t="s">
        <v>725</v>
      </c>
      <c r="AHP328" s="7" t="s">
        <v>725</v>
      </c>
      <c r="AHQ328" s="7" t="s">
        <v>725</v>
      </c>
      <c r="AHR328" s="7" t="s">
        <v>725</v>
      </c>
      <c r="AHS328" s="7" t="s">
        <v>725</v>
      </c>
      <c r="AHT328" s="7" t="s">
        <v>725</v>
      </c>
      <c r="AHU328" s="7" t="s">
        <v>725</v>
      </c>
      <c r="AHV328" s="7" t="s">
        <v>725</v>
      </c>
      <c r="AHW328" s="7" t="s">
        <v>725</v>
      </c>
      <c r="AHX328" s="7" t="s">
        <v>725</v>
      </c>
      <c r="AHY328" s="7" t="s">
        <v>725</v>
      </c>
      <c r="AHZ328" s="7" t="s">
        <v>725</v>
      </c>
      <c r="AIA328" s="7" t="s">
        <v>725</v>
      </c>
      <c r="AIB328" s="7" t="s">
        <v>725</v>
      </c>
      <c r="AIC328" s="7" t="s">
        <v>725</v>
      </c>
      <c r="AID328" s="7" t="s">
        <v>725</v>
      </c>
      <c r="AIE328" s="7" t="s">
        <v>725</v>
      </c>
      <c r="AIF328" s="7" t="s">
        <v>725</v>
      </c>
      <c r="AIG328" s="7" t="s">
        <v>725</v>
      </c>
      <c r="AIH328" s="7" t="s">
        <v>725</v>
      </c>
      <c r="AII328" s="7" t="s">
        <v>725</v>
      </c>
      <c r="AIJ328" s="7" t="s">
        <v>725</v>
      </c>
      <c r="AIK328" s="7" t="s">
        <v>725</v>
      </c>
      <c r="AIL328" s="7" t="s">
        <v>725</v>
      </c>
      <c r="AIM328" s="7" t="s">
        <v>725</v>
      </c>
      <c r="AIN328" s="7" t="s">
        <v>725</v>
      </c>
      <c r="AIO328" s="7" t="s">
        <v>725</v>
      </c>
      <c r="AIP328" s="7" t="s">
        <v>725</v>
      </c>
      <c r="AIQ328" s="7" t="s">
        <v>725</v>
      </c>
      <c r="AIR328" s="7" t="s">
        <v>725</v>
      </c>
      <c r="AIS328" s="7" t="s">
        <v>725</v>
      </c>
      <c r="AIT328" s="7" t="s">
        <v>725</v>
      </c>
      <c r="AIU328" s="7" t="s">
        <v>725</v>
      </c>
      <c r="AIV328" s="7" t="s">
        <v>725</v>
      </c>
      <c r="AIW328" s="7" t="s">
        <v>725</v>
      </c>
      <c r="AIX328" s="7" t="s">
        <v>725</v>
      </c>
      <c r="AIY328" s="7" t="s">
        <v>725</v>
      </c>
      <c r="AIZ328" s="7" t="s">
        <v>725</v>
      </c>
      <c r="AJA328" s="7" t="s">
        <v>725</v>
      </c>
      <c r="AJB328" s="7" t="s">
        <v>725</v>
      </c>
      <c r="AJC328" s="7" t="s">
        <v>725</v>
      </c>
      <c r="AJD328" s="7" t="s">
        <v>725</v>
      </c>
      <c r="AJE328" s="7" t="s">
        <v>725</v>
      </c>
      <c r="AJF328" s="7" t="s">
        <v>725</v>
      </c>
      <c r="AJG328" s="7" t="s">
        <v>725</v>
      </c>
      <c r="AJH328" s="7" t="s">
        <v>725</v>
      </c>
      <c r="AJI328" s="7" t="s">
        <v>725</v>
      </c>
      <c r="AJJ328" s="7" t="s">
        <v>725</v>
      </c>
      <c r="AJK328" s="7" t="s">
        <v>725</v>
      </c>
      <c r="AJL328" s="7" t="s">
        <v>725</v>
      </c>
      <c r="AJM328" s="7" t="s">
        <v>725</v>
      </c>
      <c r="AJN328" s="7" t="s">
        <v>725</v>
      </c>
      <c r="AJO328" s="7" t="s">
        <v>725</v>
      </c>
      <c r="AJP328" s="7" t="s">
        <v>725</v>
      </c>
      <c r="AJQ328" s="7" t="s">
        <v>725</v>
      </c>
      <c r="AJR328" s="7" t="s">
        <v>725</v>
      </c>
      <c r="AJS328" s="7" t="s">
        <v>725</v>
      </c>
      <c r="AJT328" s="7" t="s">
        <v>725</v>
      </c>
      <c r="AJU328" s="7" t="s">
        <v>725</v>
      </c>
      <c r="AJV328" s="7" t="s">
        <v>725</v>
      </c>
      <c r="AJW328" s="7" t="s">
        <v>725</v>
      </c>
      <c r="AJX328" s="7" t="s">
        <v>725</v>
      </c>
      <c r="AJY328" s="7" t="s">
        <v>725</v>
      </c>
      <c r="AJZ328" s="7" t="s">
        <v>725</v>
      </c>
      <c r="AKA328" s="7" t="s">
        <v>725</v>
      </c>
      <c r="AKB328" s="7" t="s">
        <v>725</v>
      </c>
      <c r="AKC328" s="7" t="s">
        <v>725</v>
      </c>
      <c r="AKD328" s="7" t="s">
        <v>725</v>
      </c>
      <c r="AKE328" s="7" t="s">
        <v>725</v>
      </c>
      <c r="AKF328" s="7" t="s">
        <v>725</v>
      </c>
      <c r="AKG328" s="7" t="s">
        <v>725</v>
      </c>
      <c r="AKH328" s="7" t="s">
        <v>725</v>
      </c>
      <c r="AKI328" s="7" t="s">
        <v>725</v>
      </c>
      <c r="AKJ328" s="7" t="s">
        <v>725</v>
      </c>
      <c r="AKK328" s="7" t="s">
        <v>725</v>
      </c>
      <c r="AKL328" s="7" t="s">
        <v>725</v>
      </c>
      <c r="AKM328" s="7" t="s">
        <v>725</v>
      </c>
      <c r="AKN328" s="7" t="s">
        <v>725</v>
      </c>
      <c r="AKO328" s="7" t="s">
        <v>725</v>
      </c>
      <c r="AKP328" s="7" t="s">
        <v>725</v>
      </c>
      <c r="AKQ328" s="7" t="s">
        <v>725</v>
      </c>
      <c r="AKR328" s="7" t="s">
        <v>725</v>
      </c>
      <c r="AKS328" s="7" t="s">
        <v>725</v>
      </c>
      <c r="AKT328" s="7" t="s">
        <v>725</v>
      </c>
      <c r="AKU328" s="7" t="s">
        <v>725</v>
      </c>
      <c r="AKV328" s="7" t="s">
        <v>725</v>
      </c>
      <c r="AKW328" s="7" t="s">
        <v>725</v>
      </c>
      <c r="AKX328" s="7" t="s">
        <v>725</v>
      </c>
      <c r="AKY328" s="7" t="s">
        <v>725</v>
      </c>
      <c r="AKZ328" s="7" t="s">
        <v>725</v>
      </c>
      <c r="ALA328" s="7" t="s">
        <v>725</v>
      </c>
      <c r="ALB328" s="7" t="s">
        <v>725</v>
      </c>
      <c r="ALC328" s="7" t="s">
        <v>725</v>
      </c>
      <c r="ALD328" s="7" t="s">
        <v>725</v>
      </c>
      <c r="ALE328" s="7" t="s">
        <v>725</v>
      </c>
      <c r="ALF328" s="7" t="s">
        <v>725</v>
      </c>
      <c r="ALG328" s="7" t="s">
        <v>725</v>
      </c>
      <c r="ALH328" s="7" t="s">
        <v>725</v>
      </c>
      <c r="ALI328" s="7" t="s">
        <v>725</v>
      </c>
      <c r="ALJ328" s="7" t="s">
        <v>725</v>
      </c>
      <c r="ALK328" s="7" t="s">
        <v>725</v>
      </c>
      <c r="ALL328" s="7" t="s">
        <v>725</v>
      </c>
      <c r="ALM328" s="7" t="s">
        <v>725</v>
      </c>
      <c r="ALN328" s="7" t="s">
        <v>725</v>
      </c>
      <c r="ALO328" s="7" t="s">
        <v>725</v>
      </c>
      <c r="ALP328" s="7" t="s">
        <v>725</v>
      </c>
      <c r="ALQ328" s="7" t="s">
        <v>725</v>
      </c>
      <c r="ALR328" s="7" t="s">
        <v>725</v>
      </c>
      <c r="ALS328" s="7" t="s">
        <v>725</v>
      </c>
      <c r="ALT328" s="7" t="s">
        <v>725</v>
      </c>
      <c r="ALU328" s="7" t="s">
        <v>725</v>
      </c>
      <c r="ALV328" s="7" t="s">
        <v>725</v>
      </c>
      <c r="ALW328" s="7" t="s">
        <v>725</v>
      </c>
      <c r="ALX328" s="7" t="s">
        <v>725</v>
      </c>
      <c r="ALY328" s="7" t="s">
        <v>725</v>
      </c>
      <c r="ALZ328" s="7" t="s">
        <v>725</v>
      </c>
      <c r="AMA328" s="7" t="s">
        <v>725</v>
      </c>
      <c r="AMB328" s="7" t="s">
        <v>725</v>
      </c>
      <c r="AMC328" s="7" t="s">
        <v>725</v>
      </c>
      <c r="AMD328" s="7" t="s">
        <v>725</v>
      </c>
      <c r="AME328" s="7" t="s">
        <v>725</v>
      </c>
      <c r="AMF328" s="7" t="s">
        <v>725</v>
      </c>
      <c r="AMG328" s="7" t="s">
        <v>725</v>
      </c>
      <c r="AMH328" s="7" t="s">
        <v>725</v>
      </c>
      <c r="AMI328" s="7" t="s">
        <v>725</v>
      </c>
      <c r="AMJ328" s="7" t="s">
        <v>725</v>
      </c>
      <c r="AMK328" s="7" t="s">
        <v>725</v>
      </c>
      <c r="AML328" s="7" t="s">
        <v>725</v>
      </c>
      <c r="AMM328" s="7" t="s">
        <v>725</v>
      </c>
      <c r="AMN328" s="7" t="s">
        <v>725</v>
      </c>
      <c r="AMO328" s="7" t="s">
        <v>725</v>
      </c>
      <c r="AMP328" s="7" t="s">
        <v>725</v>
      </c>
      <c r="AMQ328" s="7" t="s">
        <v>725</v>
      </c>
      <c r="AMR328" s="7" t="s">
        <v>725</v>
      </c>
      <c r="AMS328" s="7" t="s">
        <v>725</v>
      </c>
      <c r="AMT328" s="7" t="s">
        <v>725</v>
      </c>
      <c r="AMU328" s="7" t="s">
        <v>725</v>
      </c>
      <c r="AMV328" s="7" t="s">
        <v>725</v>
      </c>
      <c r="AMW328" s="7" t="s">
        <v>725</v>
      </c>
      <c r="AMX328" s="7" t="s">
        <v>725</v>
      </c>
      <c r="AMY328" s="7" t="s">
        <v>725</v>
      </c>
      <c r="AMZ328" s="7" t="s">
        <v>725</v>
      </c>
      <c r="ANA328" s="7" t="s">
        <v>725</v>
      </c>
      <c r="ANB328" s="7" t="s">
        <v>725</v>
      </c>
      <c r="ANC328" s="7" t="s">
        <v>725</v>
      </c>
      <c r="AND328" s="7" t="s">
        <v>725</v>
      </c>
      <c r="ANE328" s="7" t="s">
        <v>725</v>
      </c>
      <c r="ANF328" s="7" t="s">
        <v>725</v>
      </c>
      <c r="ANG328" s="7" t="s">
        <v>725</v>
      </c>
      <c r="ANH328" s="7" t="s">
        <v>725</v>
      </c>
      <c r="ANI328" s="7" t="s">
        <v>725</v>
      </c>
      <c r="ANJ328" s="7" t="s">
        <v>725</v>
      </c>
      <c r="ANK328" s="7" t="s">
        <v>725</v>
      </c>
      <c r="ANL328" s="7" t="s">
        <v>725</v>
      </c>
      <c r="ANM328" s="7" t="s">
        <v>725</v>
      </c>
      <c r="ANN328" s="7" t="s">
        <v>725</v>
      </c>
      <c r="ANO328" s="7" t="s">
        <v>725</v>
      </c>
      <c r="ANP328" s="7" t="s">
        <v>725</v>
      </c>
      <c r="ANQ328" s="7" t="s">
        <v>725</v>
      </c>
      <c r="ANR328" s="7" t="s">
        <v>725</v>
      </c>
      <c r="ANS328" s="7" t="s">
        <v>725</v>
      </c>
      <c r="ANT328" s="7" t="s">
        <v>725</v>
      </c>
      <c r="ANU328" s="7" t="s">
        <v>725</v>
      </c>
      <c r="ANV328" s="7" t="s">
        <v>725</v>
      </c>
      <c r="ANW328" s="7" t="s">
        <v>725</v>
      </c>
      <c r="ANX328" s="7" t="s">
        <v>725</v>
      </c>
      <c r="ANY328" s="7" t="s">
        <v>725</v>
      </c>
      <c r="ANZ328" s="7" t="s">
        <v>725</v>
      </c>
      <c r="AOA328" s="7" t="s">
        <v>725</v>
      </c>
      <c r="AOB328" s="7" t="s">
        <v>725</v>
      </c>
      <c r="AOC328" s="7" t="s">
        <v>725</v>
      </c>
      <c r="AOD328" s="7" t="s">
        <v>725</v>
      </c>
      <c r="AOE328" s="7" t="s">
        <v>725</v>
      </c>
      <c r="AOF328" s="7" t="s">
        <v>725</v>
      </c>
      <c r="AOG328" s="7" t="s">
        <v>725</v>
      </c>
      <c r="AOH328" s="7" t="s">
        <v>725</v>
      </c>
      <c r="AOI328" s="7" t="s">
        <v>725</v>
      </c>
      <c r="AOJ328" s="7" t="s">
        <v>725</v>
      </c>
      <c r="AOK328" s="7" t="s">
        <v>725</v>
      </c>
      <c r="AOL328" s="7" t="s">
        <v>725</v>
      </c>
      <c r="AOM328" s="7" t="s">
        <v>725</v>
      </c>
      <c r="AON328" s="7" t="s">
        <v>725</v>
      </c>
      <c r="AOO328" s="7" t="s">
        <v>725</v>
      </c>
      <c r="AOP328" s="7" t="s">
        <v>725</v>
      </c>
      <c r="AOQ328" s="7" t="s">
        <v>725</v>
      </c>
      <c r="AOR328" s="7" t="s">
        <v>725</v>
      </c>
      <c r="AOS328" s="7" t="s">
        <v>725</v>
      </c>
      <c r="AOT328" s="7" t="s">
        <v>725</v>
      </c>
      <c r="AOU328" s="7" t="s">
        <v>725</v>
      </c>
      <c r="AOV328" s="7" t="s">
        <v>725</v>
      </c>
      <c r="AOW328" s="7" t="s">
        <v>725</v>
      </c>
      <c r="AOX328" s="7" t="s">
        <v>725</v>
      </c>
      <c r="AOY328" s="7" t="s">
        <v>725</v>
      </c>
      <c r="AOZ328" s="7" t="s">
        <v>725</v>
      </c>
      <c r="APA328" s="7" t="s">
        <v>725</v>
      </c>
      <c r="APB328" s="7" t="s">
        <v>725</v>
      </c>
      <c r="APC328" s="7" t="s">
        <v>725</v>
      </c>
      <c r="APD328" s="7" t="s">
        <v>725</v>
      </c>
      <c r="APE328" s="7" t="s">
        <v>725</v>
      </c>
      <c r="APF328" s="7" t="s">
        <v>725</v>
      </c>
      <c r="APG328" s="7" t="s">
        <v>725</v>
      </c>
      <c r="APH328" s="7" t="s">
        <v>725</v>
      </c>
      <c r="API328" s="7" t="s">
        <v>725</v>
      </c>
      <c r="APJ328" s="7" t="s">
        <v>725</v>
      </c>
      <c r="APK328" s="7" t="s">
        <v>725</v>
      </c>
      <c r="APL328" s="7" t="s">
        <v>725</v>
      </c>
      <c r="APM328" s="7" t="s">
        <v>725</v>
      </c>
      <c r="APN328" s="7" t="s">
        <v>725</v>
      </c>
      <c r="APO328" s="7" t="s">
        <v>725</v>
      </c>
      <c r="APP328" s="7" t="s">
        <v>725</v>
      </c>
      <c r="APQ328" s="7" t="s">
        <v>725</v>
      </c>
      <c r="APR328" s="7" t="s">
        <v>725</v>
      </c>
      <c r="APS328" s="7" t="s">
        <v>725</v>
      </c>
      <c r="APT328" s="7" t="s">
        <v>725</v>
      </c>
      <c r="APU328" s="7" t="s">
        <v>725</v>
      </c>
      <c r="APV328" s="7" t="s">
        <v>725</v>
      </c>
      <c r="APW328" s="7" t="s">
        <v>725</v>
      </c>
      <c r="APX328" s="7" t="s">
        <v>725</v>
      </c>
      <c r="APY328" s="7" t="s">
        <v>725</v>
      </c>
      <c r="APZ328" s="7" t="s">
        <v>725</v>
      </c>
      <c r="AQA328" s="7" t="s">
        <v>725</v>
      </c>
      <c r="AQB328" s="7" t="s">
        <v>725</v>
      </c>
      <c r="AQC328" s="7" t="s">
        <v>725</v>
      </c>
      <c r="AQD328" s="7" t="s">
        <v>725</v>
      </c>
      <c r="AQE328" s="7" t="s">
        <v>725</v>
      </c>
      <c r="AQF328" s="7" t="s">
        <v>725</v>
      </c>
      <c r="AQG328" s="7" t="s">
        <v>725</v>
      </c>
      <c r="AQH328" s="7" t="s">
        <v>725</v>
      </c>
      <c r="AQI328" s="7" t="s">
        <v>725</v>
      </c>
      <c r="AQJ328" s="7" t="s">
        <v>725</v>
      </c>
      <c r="AQK328" s="7" t="s">
        <v>725</v>
      </c>
      <c r="AQL328" s="7" t="s">
        <v>725</v>
      </c>
      <c r="AQM328" s="7" t="s">
        <v>725</v>
      </c>
      <c r="AQN328" s="7" t="s">
        <v>725</v>
      </c>
      <c r="AQO328" s="7" t="s">
        <v>725</v>
      </c>
      <c r="AQP328" s="7" t="s">
        <v>725</v>
      </c>
      <c r="AQQ328" s="7" t="s">
        <v>725</v>
      </c>
      <c r="AQR328" s="7" t="s">
        <v>725</v>
      </c>
      <c r="AQS328" s="7" t="s">
        <v>725</v>
      </c>
      <c r="AQT328" s="7" t="s">
        <v>725</v>
      </c>
      <c r="AQU328" s="7" t="s">
        <v>725</v>
      </c>
      <c r="AQV328" s="7" t="s">
        <v>725</v>
      </c>
      <c r="AQW328" s="7" t="s">
        <v>725</v>
      </c>
      <c r="AQX328" s="7" t="s">
        <v>725</v>
      </c>
      <c r="AQY328" s="7" t="s">
        <v>725</v>
      </c>
      <c r="AQZ328" s="7" t="s">
        <v>725</v>
      </c>
      <c r="ARA328" s="7" t="s">
        <v>725</v>
      </c>
      <c r="ARB328" s="7" t="s">
        <v>725</v>
      </c>
      <c r="ARC328" s="7" t="s">
        <v>725</v>
      </c>
      <c r="ARD328" s="7" t="s">
        <v>725</v>
      </c>
      <c r="ARE328" s="7" t="s">
        <v>725</v>
      </c>
      <c r="ARF328" s="7" t="s">
        <v>725</v>
      </c>
      <c r="ARG328" s="7" t="s">
        <v>725</v>
      </c>
      <c r="ARH328" s="7" t="s">
        <v>725</v>
      </c>
      <c r="ARI328" s="7" t="s">
        <v>725</v>
      </c>
      <c r="ARJ328" s="7" t="s">
        <v>725</v>
      </c>
      <c r="ARK328" s="7" t="s">
        <v>725</v>
      </c>
      <c r="ARL328" s="7" t="s">
        <v>725</v>
      </c>
      <c r="ARM328" s="7" t="s">
        <v>725</v>
      </c>
      <c r="ARN328" s="7" t="s">
        <v>725</v>
      </c>
      <c r="ARO328" s="7" t="s">
        <v>725</v>
      </c>
      <c r="ARP328" s="7" t="s">
        <v>725</v>
      </c>
      <c r="ARQ328" s="7" t="s">
        <v>725</v>
      </c>
      <c r="ARR328" s="7" t="s">
        <v>725</v>
      </c>
      <c r="ARS328" s="7" t="s">
        <v>725</v>
      </c>
      <c r="ART328" s="7" t="s">
        <v>725</v>
      </c>
      <c r="ARU328" s="7" t="s">
        <v>725</v>
      </c>
      <c r="ARV328" s="7" t="s">
        <v>725</v>
      </c>
      <c r="ARW328" s="7" t="s">
        <v>725</v>
      </c>
      <c r="ARX328" s="7" t="s">
        <v>725</v>
      </c>
      <c r="ARY328" s="7" t="s">
        <v>725</v>
      </c>
      <c r="ARZ328" s="7" t="s">
        <v>725</v>
      </c>
      <c r="ASA328" s="7" t="s">
        <v>725</v>
      </c>
      <c r="ASB328" s="7" t="s">
        <v>725</v>
      </c>
      <c r="ASC328" s="7" t="s">
        <v>725</v>
      </c>
      <c r="ASD328" s="7" t="s">
        <v>725</v>
      </c>
      <c r="ASE328" s="7" t="s">
        <v>725</v>
      </c>
      <c r="ASF328" s="7" t="s">
        <v>725</v>
      </c>
      <c r="ASG328" s="7" t="s">
        <v>725</v>
      </c>
      <c r="ASH328" s="7" t="s">
        <v>725</v>
      </c>
      <c r="ASI328" s="7" t="s">
        <v>725</v>
      </c>
      <c r="ASJ328" s="7" t="s">
        <v>725</v>
      </c>
      <c r="ASK328" s="7" t="s">
        <v>725</v>
      </c>
      <c r="ASL328" s="7" t="s">
        <v>725</v>
      </c>
      <c r="ASM328" s="7" t="s">
        <v>725</v>
      </c>
      <c r="ASN328" s="7" t="s">
        <v>725</v>
      </c>
      <c r="ASO328" s="7" t="s">
        <v>725</v>
      </c>
      <c r="ASP328" s="7" t="s">
        <v>725</v>
      </c>
      <c r="ASQ328" s="7" t="s">
        <v>725</v>
      </c>
      <c r="ASR328" s="7" t="s">
        <v>725</v>
      </c>
      <c r="ASS328" s="7" t="s">
        <v>725</v>
      </c>
      <c r="AST328" s="7" t="s">
        <v>725</v>
      </c>
      <c r="ASU328" s="7" t="s">
        <v>725</v>
      </c>
      <c r="ASV328" s="7" t="s">
        <v>725</v>
      </c>
      <c r="ASW328" s="7" t="s">
        <v>725</v>
      </c>
      <c r="ASX328" s="7" t="s">
        <v>725</v>
      </c>
      <c r="ASY328" s="7" t="s">
        <v>725</v>
      </c>
      <c r="ASZ328" s="7" t="s">
        <v>725</v>
      </c>
      <c r="ATA328" s="7" t="s">
        <v>725</v>
      </c>
      <c r="ATB328" s="7" t="s">
        <v>725</v>
      </c>
      <c r="ATC328" s="7" t="s">
        <v>725</v>
      </c>
      <c r="ATD328" s="7" t="s">
        <v>725</v>
      </c>
      <c r="ATE328" s="7" t="s">
        <v>725</v>
      </c>
      <c r="ATF328" s="7" t="s">
        <v>725</v>
      </c>
      <c r="ATG328" s="7" t="s">
        <v>725</v>
      </c>
      <c r="ATH328" s="7" t="s">
        <v>725</v>
      </c>
      <c r="ATI328" s="7" t="s">
        <v>725</v>
      </c>
      <c r="ATJ328" s="7" t="s">
        <v>725</v>
      </c>
      <c r="ATK328" s="7" t="s">
        <v>725</v>
      </c>
      <c r="ATL328" s="7" t="s">
        <v>725</v>
      </c>
      <c r="ATM328" s="7" t="s">
        <v>725</v>
      </c>
      <c r="ATN328" s="7" t="s">
        <v>725</v>
      </c>
      <c r="ATO328" s="7" t="s">
        <v>725</v>
      </c>
      <c r="ATP328" s="7" t="s">
        <v>725</v>
      </c>
      <c r="ATQ328" s="7" t="s">
        <v>725</v>
      </c>
      <c r="ATR328" s="7" t="s">
        <v>725</v>
      </c>
      <c r="ATS328" s="7" t="s">
        <v>725</v>
      </c>
      <c r="ATT328" s="7" t="s">
        <v>725</v>
      </c>
      <c r="ATU328" s="7" t="s">
        <v>725</v>
      </c>
      <c r="ATV328" s="7" t="s">
        <v>725</v>
      </c>
      <c r="ATW328" s="7" t="s">
        <v>725</v>
      </c>
      <c r="ATX328" s="7" t="s">
        <v>725</v>
      </c>
      <c r="ATY328" s="7" t="s">
        <v>725</v>
      </c>
      <c r="ATZ328" s="7" t="s">
        <v>725</v>
      </c>
      <c r="AUA328" s="7" t="s">
        <v>725</v>
      </c>
      <c r="AUB328" s="7" t="s">
        <v>725</v>
      </c>
      <c r="AUC328" s="7" t="s">
        <v>725</v>
      </c>
      <c r="AUD328" s="7" t="s">
        <v>725</v>
      </c>
      <c r="AUE328" s="7" t="s">
        <v>725</v>
      </c>
      <c r="AUF328" s="7" t="s">
        <v>725</v>
      </c>
      <c r="AUG328" s="7" t="s">
        <v>725</v>
      </c>
      <c r="AUH328" s="7" t="s">
        <v>725</v>
      </c>
      <c r="AUI328" s="7" t="s">
        <v>725</v>
      </c>
      <c r="AUJ328" s="7" t="s">
        <v>725</v>
      </c>
      <c r="AUK328" s="7" t="s">
        <v>725</v>
      </c>
      <c r="AUL328" s="7" t="s">
        <v>725</v>
      </c>
      <c r="AUM328" s="7" t="s">
        <v>725</v>
      </c>
      <c r="AUN328" s="7" t="s">
        <v>725</v>
      </c>
      <c r="AUO328" s="7" t="s">
        <v>725</v>
      </c>
      <c r="AUP328" s="7" t="s">
        <v>725</v>
      </c>
      <c r="AUQ328" s="7" t="s">
        <v>725</v>
      </c>
      <c r="AUR328" s="7" t="s">
        <v>725</v>
      </c>
      <c r="AUS328" s="7" t="s">
        <v>725</v>
      </c>
      <c r="AUT328" s="7" t="s">
        <v>725</v>
      </c>
      <c r="AUU328" s="7" t="s">
        <v>725</v>
      </c>
      <c r="AUV328" s="7" t="s">
        <v>725</v>
      </c>
      <c r="AUW328" s="7" t="s">
        <v>725</v>
      </c>
      <c r="AUX328" s="7" t="s">
        <v>725</v>
      </c>
      <c r="AUY328" s="7" t="s">
        <v>725</v>
      </c>
      <c r="AUZ328" s="7" t="s">
        <v>725</v>
      </c>
      <c r="AVA328" s="7" t="s">
        <v>725</v>
      </c>
      <c r="AVB328" s="7" t="s">
        <v>725</v>
      </c>
      <c r="AVC328" s="7" t="s">
        <v>725</v>
      </c>
      <c r="AVD328" s="7" t="s">
        <v>725</v>
      </c>
      <c r="AVE328" s="7" t="s">
        <v>725</v>
      </c>
      <c r="AVF328" s="7" t="s">
        <v>725</v>
      </c>
      <c r="AVG328" s="7" t="s">
        <v>725</v>
      </c>
      <c r="AVH328" s="7" t="s">
        <v>725</v>
      </c>
      <c r="AVI328" s="7" t="s">
        <v>725</v>
      </c>
      <c r="AVJ328" s="7" t="s">
        <v>725</v>
      </c>
      <c r="AVK328" s="7" t="s">
        <v>725</v>
      </c>
      <c r="AVL328" s="7" t="s">
        <v>725</v>
      </c>
      <c r="AVM328" s="7" t="s">
        <v>725</v>
      </c>
      <c r="AVN328" s="7" t="s">
        <v>725</v>
      </c>
      <c r="AVO328" s="7" t="s">
        <v>725</v>
      </c>
      <c r="AVP328" s="7" t="s">
        <v>725</v>
      </c>
      <c r="AVQ328" s="7" t="s">
        <v>725</v>
      </c>
      <c r="AVR328" s="7" t="s">
        <v>725</v>
      </c>
      <c r="AVS328" s="7" t="s">
        <v>725</v>
      </c>
      <c r="AVT328" s="7" t="s">
        <v>725</v>
      </c>
      <c r="AVU328" s="7" t="s">
        <v>725</v>
      </c>
      <c r="AVV328" s="7" t="s">
        <v>725</v>
      </c>
      <c r="AVW328" s="7" t="s">
        <v>725</v>
      </c>
      <c r="AVX328" s="7" t="s">
        <v>725</v>
      </c>
      <c r="AVY328" s="7" t="s">
        <v>725</v>
      </c>
      <c r="AVZ328" s="7" t="s">
        <v>725</v>
      </c>
      <c r="AWA328" s="7" t="s">
        <v>725</v>
      </c>
      <c r="AWB328" s="7" t="s">
        <v>725</v>
      </c>
      <c r="AWC328" s="7" t="s">
        <v>725</v>
      </c>
      <c r="AWD328" s="7" t="s">
        <v>725</v>
      </c>
      <c r="AWE328" s="7" t="s">
        <v>725</v>
      </c>
      <c r="AWF328" s="7" t="s">
        <v>725</v>
      </c>
      <c r="AWG328" s="7" t="s">
        <v>725</v>
      </c>
      <c r="AWH328" s="7" t="s">
        <v>725</v>
      </c>
      <c r="AWI328" s="7" t="s">
        <v>725</v>
      </c>
      <c r="AWJ328" s="7" t="s">
        <v>725</v>
      </c>
      <c r="AWK328" s="7" t="s">
        <v>725</v>
      </c>
      <c r="AWL328" s="7" t="s">
        <v>725</v>
      </c>
      <c r="AWM328" s="7" t="s">
        <v>725</v>
      </c>
      <c r="AWN328" s="7" t="s">
        <v>725</v>
      </c>
      <c r="AWO328" s="7" t="s">
        <v>725</v>
      </c>
      <c r="AWP328" s="7" t="s">
        <v>725</v>
      </c>
      <c r="AWQ328" s="7" t="s">
        <v>725</v>
      </c>
      <c r="AWR328" s="7" t="s">
        <v>725</v>
      </c>
      <c r="AWS328" s="7" t="s">
        <v>725</v>
      </c>
      <c r="AWT328" s="7" t="s">
        <v>725</v>
      </c>
      <c r="AWU328" s="7" t="s">
        <v>725</v>
      </c>
      <c r="AWV328" s="7" t="s">
        <v>725</v>
      </c>
      <c r="AWW328" s="7" t="s">
        <v>725</v>
      </c>
      <c r="AWX328" s="7" t="s">
        <v>725</v>
      </c>
      <c r="AWY328" s="7" t="s">
        <v>725</v>
      </c>
      <c r="AWZ328" s="7" t="s">
        <v>725</v>
      </c>
      <c r="AXA328" s="7" t="s">
        <v>725</v>
      </c>
      <c r="AXB328" s="7" t="s">
        <v>725</v>
      </c>
      <c r="AXC328" s="7" t="s">
        <v>725</v>
      </c>
      <c r="AXD328" s="7" t="s">
        <v>725</v>
      </c>
      <c r="AXE328" s="7" t="s">
        <v>725</v>
      </c>
      <c r="AXF328" s="7" t="s">
        <v>725</v>
      </c>
      <c r="AXG328" s="7" t="s">
        <v>725</v>
      </c>
      <c r="AXH328" s="7" t="s">
        <v>725</v>
      </c>
      <c r="AXI328" s="7" t="s">
        <v>725</v>
      </c>
      <c r="AXJ328" s="7" t="s">
        <v>725</v>
      </c>
      <c r="AXK328" s="7" t="s">
        <v>725</v>
      </c>
      <c r="AXL328" s="7" t="s">
        <v>725</v>
      </c>
      <c r="AXM328" s="7" t="s">
        <v>725</v>
      </c>
      <c r="AXN328" s="7" t="s">
        <v>725</v>
      </c>
      <c r="AXO328" s="7" t="s">
        <v>725</v>
      </c>
      <c r="AXP328" s="7" t="s">
        <v>725</v>
      </c>
      <c r="AXQ328" s="7" t="s">
        <v>725</v>
      </c>
      <c r="AXR328" s="7" t="s">
        <v>725</v>
      </c>
      <c r="AXS328" s="7" t="s">
        <v>725</v>
      </c>
      <c r="AXT328" s="7" t="s">
        <v>725</v>
      </c>
      <c r="AXU328" s="7" t="s">
        <v>725</v>
      </c>
      <c r="AXV328" s="7" t="s">
        <v>725</v>
      </c>
      <c r="AXW328" s="7" t="s">
        <v>725</v>
      </c>
      <c r="AXX328" s="7" t="s">
        <v>725</v>
      </c>
      <c r="AXY328" s="7" t="s">
        <v>725</v>
      </c>
      <c r="AXZ328" s="7" t="s">
        <v>725</v>
      </c>
      <c r="AYA328" s="7" t="s">
        <v>725</v>
      </c>
      <c r="AYB328" s="7" t="s">
        <v>725</v>
      </c>
      <c r="AYC328" s="7" t="s">
        <v>725</v>
      </c>
      <c r="AYD328" s="7" t="s">
        <v>725</v>
      </c>
      <c r="AYE328" s="7" t="s">
        <v>725</v>
      </c>
      <c r="AYF328" s="7" t="s">
        <v>725</v>
      </c>
      <c r="AYG328" s="7" t="s">
        <v>725</v>
      </c>
      <c r="AYH328" s="7" t="s">
        <v>725</v>
      </c>
      <c r="AYI328" s="7" t="s">
        <v>725</v>
      </c>
      <c r="AYJ328" s="7" t="s">
        <v>725</v>
      </c>
      <c r="AYK328" s="7" t="s">
        <v>725</v>
      </c>
      <c r="AYL328" s="7" t="s">
        <v>725</v>
      </c>
      <c r="AYM328" s="7" t="s">
        <v>725</v>
      </c>
      <c r="AYN328" s="7" t="s">
        <v>725</v>
      </c>
      <c r="AYO328" s="7" t="s">
        <v>725</v>
      </c>
      <c r="AYP328" s="7" t="s">
        <v>725</v>
      </c>
      <c r="AYQ328" s="7" t="s">
        <v>725</v>
      </c>
      <c r="AYR328" s="7" t="s">
        <v>725</v>
      </c>
      <c r="AYS328" s="7" t="s">
        <v>725</v>
      </c>
      <c r="AYT328" s="7" t="s">
        <v>725</v>
      </c>
      <c r="AYU328" s="7" t="s">
        <v>725</v>
      </c>
      <c r="AYV328" s="7" t="s">
        <v>725</v>
      </c>
      <c r="AYW328" s="7" t="s">
        <v>725</v>
      </c>
      <c r="AYX328" s="7" t="s">
        <v>725</v>
      </c>
      <c r="AYY328" s="7" t="s">
        <v>725</v>
      </c>
      <c r="AYZ328" s="7" t="s">
        <v>725</v>
      </c>
      <c r="AZA328" s="7" t="s">
        <v>725</v>
      </c>
      <c r="AZB328" s="7" t="s">
        <v>725</v>
      </c>
      <c r="AZC328" s="7" t="s">
        <v>725</v>
      </c>
      <c r="AZD328" s="7" t="s">
        <v>725</v>
      </c>
      <c r="AZE328" s="7" t="s">
        <v>725</v>
      </c>
      <c r="AZF328" s="7" t="s">
        <v>725</v>
      </c>
      <c r="AZG328" s="7" t="s">
        <v>725</v>
      </c>
      <c r="AZH328" s="7" t="s">
        <v>725</v>
      </c>
      <c r="AZI328" s="7" t="s">
        <v>725</v>
      </c>
      <c r="AZJ328" s="7" t="s">
        <v>725</v>
      </c>
      <c r="AZK328" s="7" t="s">
        <v>725</v>
      </c>
      <c r="AZL328" s="7" t="s">
        <v>725</v>
      </c>
      <c r="AZM328" s="7" t="s">
        <v>725</v>
      </c>
      <c r="AZN328" s="7" t="s">
        <v>725</v>
      </c>
      <c r="AZO328" s="7" t="s">
        <v>725</v>
      </c>
      <c r="AZP328" s="7" t="s">
        <v>725</v>
      </c>
      <c r="AZQ328" s="7" t="s">
        <v>725</v>
      </c>
      <c r="AZR328" s="7" t="s">
        <v>725</v>
      </c>
      <c r="AZS328" s="7" t="s">
        <v>725</v>
      </c>
      <c r="AZT328" s="7" t="s">
        <v>725</v>
      </c>
      <c r="AZU328" s="7" t="s">
        <v>725</v>
      </c>
      <c r="AZV328" s="7" t="s">
        <v>725</v>
      </c>
      <c r="AZW328" s="7" t="s">
        <v>725</v>
      </c>
      <c r="AZX328" s="7" t="s">
        <v>725</v>
      </c>
      <c r="AZY328" s="7" t="s">
        <v>725</v>
      </c>
      <c r="AZZ328" s="7" t="s">
        <v>725</v>
      </c>
      <c r="BAA328" s="7" t="s">
        <v>725</v>
      </c>
      <c r="BAB328" s="7" t="s">
        <v>725</v>
      </c>
      <c r="BAC328" s="7" t="s">
        <v>725</v>
      </c>
      <c r="BAD328" s="7" t="s">
        <v>725</v>
      </c>
      <c r="BAE328" s="7" t="s">
        <v>725</v>
      </c>
      <c r="BAF328" s="7" t="s">
        <v>725</v>
      </c>
      <c r="BAG328" s="7" t="s">
        <v>725</v>
      </c>
      <c r="BAH328" s="7" t="s">
        <v>725</v>
      </c>
      <c r="BAI328" s="7" t="s">
        <v>725</v>
      </c>
      <c r="BAJ328" s="7" t="s">
        <v>725</v>
      </c>
      <c r="BAK328" s="7" t="s">
        <v>725</v>
      </c>
      <c r="BAL328" s="7" t="s">
        <v>725</v>
      </c>
      <c r="BAM328" s="7" t="s">
        <v>725</v>
      </c>
      <c r="BAN328" s="7" t="s">
        <v>725</v>
      </c>
      <c r="BAO328" s="7" t="s">
        <v>725</v>
      </c>
      <c r="BAP328" s="7" t="s">
        <v>725</v>
      </c>
      <c r="BAQ328" s="7" t="s">
        <v>725</v>
      </c>
      <c r="BAR328" s="7" t="s">
        <v>725</v>
      </c>
      <c r="BAS328" s="7" t="s">
        <v>725</v>
      </c>
      <c r="BAT328" s="7" t="s">
        <v>725</v>
      </c>
      <c r="BAU328" s="7" t="s">
        <v>725</v>
      </c>
      <c r="BAV328" s="7" t="s">
        <v>725</v>
      </c>
      <c r="BAW328" s="7" t="s">
        <v>725</v>
      </c>
      <c r="BAX328" s="7" t="s">
        <v>725</v>
      </c>
      <c r="BAY328" s="7" t="s">
        <v>725</v>
      </c>
      <c r="BAZ328" s="7" t="s">
        <v>725</v>
      </c>
      <c r="BBA328" s="7" t="s">
        <v>725</v>
      </c>
      <c r="BBB328" s="7" t="s">
        <v>725</v>
      </c>
      <c r="BBC328" s="7" t="s">
        <v>725</v>
      </c>
      <c r="BBD328" s="7" t="s">
        <v>725</v>
      </c>
      <c r="BBE328" s="7" t="s">
        <v>725</v>
      </c>
      <c r="BBF328" s="7" t="s">
        <v>725</v>
      </c>
      <c r="BBG328" s="7" t="s">
        <v>725</v>
      </c>
      <c r="BBH328" s="7" t="s">
        <v>725</v>
      </c>
      <c r="BBI328" s="7" t="s">
        <v>725</v>
      </c>
      <c r="BBJ328" s="7" t="s">
        <v>725</v>
      </c>
      <c r="BBK328" s="7" t="s">
        <v>725</v>
      </c>
      <c r="BBL328" s="7" t="s">
        <v>725</v>
      </c>
      <c r="BBM328" s="7" t="s">
        <v>725</v>
      </c>
      <c r="BBN328" s="7" t="s">
        <v>725</v>
      </c>
      <c r="BBO328" s="7" t="s">
        <v>725</v>
      </c>
      <c r="BBP328" s="7" t="s">
        <v>725</v>
      </c>
      <c r="BBQ328" s="7" t="s">
        <v>725</v>
      </c>
      <c r="BBR328" s="7" t="s">
        <v>725</v>
      </c>
      <c r="BBS328" s="7" t="s">
        <v>725</v>
      </c>
      <c r="BBT328" s="7" t="s">
        <v>725</v>
      </c>
      <c r="BBU328" s="7" t="s">
        <v>725</v>
      </c>
      <c r="BBV328" s="7" t="s">
        <v>725</v>
      </c>
      <c r="BBW328" s="7" t="s">
        <v>725</v>
      </c>
      <c r="BBX328" s="7" t="s">
        <v>725</v>
      </c>
      <c r="BBY328" s="7" t="s">
        <v>725</v>
      </c>
      <c r="BBZ328" s="7" t="s">
        <v>725</v>
      </c>
      <c r="BCA328" s="7" t="s">
        <v>725</v>
      </c>
      <c r="BCB328" s="7" t="s">
        <v>725</v>
      </c>
      <c r="BCC328" s="7" t="s">
        <v>725</v>
      </c>
      <c r="BCD328" s="7" t="s">
        <v>725</v>
      </c>
      <c r="BCE328" s="7" t="s">
        <v>725</v>
      </c>
      <c r="BCF328" s="7" t="s">
        <v>725</v>
      </c>
      <c r="BCG328" s="7" t="s">
        <v>725</v>
      </c>
      <c r="BCH328" s="7" t="s">
        <v>725</v>
      </c>
      <c r="BCI328" s="7" t="s">
        <v>725</v>
      </c>
      <c r="BCJ328" s="7" t="s">
        <v>725</v>
      </c>
      <c r="BCK328" s="7" t="s">
        <v>725</v>
      </c>
      <c r="BCL328" s="7" t="s">
        <v>725</v>
      </c>
      <c r="BCM328" s="7" t="s">
        <v>725</v>
      </c>
      <c r="BCN328" s="7" t="s">
        <v>725</v>
      </c>
      <c r="BCO328" s="7" t="s">
        <v>725</v>
      </c>
      <c r="BCP328" s="7" t="s">
        <v>725</v>
      </c>
      <c r="BCQ328" s="7" t="s">
        <v>725</v>
      </c>
      <c r="BCR328" s="7" t="s">
        <v>725</v>
      </c>
      <c r="BCS328" s="7" t="s">
        <v>725</v>
      </c>
      <c r="BCT328" s="7" t="s">
        <v>725</v>
      </c>
      <c r="BCU328" s="7" t="s">
        <v>725</v>
      </c>
      <c r="BCV328" s="7" t="s">
        <v>725</v>
      </c>
      <c r="BCW328" s="7" t="s">
        <v>725</v>
      </c>
      <c r="BCX328" s="7" t="s">
        <v>725</v>
      </c>
      <c r="BCY328" s="7" t="s">
        <v>725</v>
      </c>
      <c r="BCZ328" s="7" t="s">
        <v>725</v>
      </c>
      <c r="BDA328" s="7" t="s">
        <v>725</v>
      </c>
      <c r="BDB328" s="7" t="s">
        <v>725</v>
      </c>
      <c r="BDC328" s="7" t="s">
        <v>725</v>
      </c>
      <c r="BDD328" s="7" t="s">
        <v>725</v>
      </c>
      <c r="BDE328" s="7" t="s">
        <v>725</v>
      </c>
      <c r="BDF328" s="7" t="s">
        <v>725</v>
      </c>
      <c r="BDG328" s="7" t="s">
        <v>725</v>
      </c>
      <c r="BDH328" s="7" t="s">
        <v>725</v>
      </c>
      <c r="BDI328" s="7" t="s">
        <v>725</v>
      </c>
      <c r="BDJ328" s="7" t="s">
        <v>725</v>
      </c>
      <c r="BDK328" s="7" t="s">
        <v>725</v>
      </c>
      <c r="BDL328" s="7" t="s">
        <v>725</v>
      </c>
      <c r="BDM328" s="7" t="s">
        <v>725</v>
      </c>
      <c r="BDN328" s="7" t="s">
        <v>725</v>
      </c>
      <c r="BDO328" s="7" t="s">
        <v>725</v>
      </c>
      <c r="BDP328" s="7" t="s">
        <v>725</v>
      </c>
      <c r="BDQ328" s="7" t="s">
        <v>725</v>
      </c>
      <c r="BDR328" s="7" t="s">
        <v>725</v>
      </c>
      <c r="BDS328" s="7" t="s">
        <v>725</v>
      </c>
      <c r="BDT328" s="7" t="s">
        <v>725</v>
      </c>
      <c r="BDU328" s="7" t="s">
        <v>725</v>
      </c>
      <c r="BDV328" s="7" t="s">
        <v>725</v>
      </c>
      <c r="BDW328" s="7" t="s">
        <v>725</v>
      </c>
      <c r="BDX328" s="7" t="s">
        <v>725</v>
      </c>
      <c r="BDY328" s="7" t="s">
        <v>725</v>
      </c>
      <c r="BDZ328" s="7" t="s">
        <v>725</v>
      </c>
      <c r="BEA328" s="7" t="s">
        <v>725</v>
      </c>
      <c r="BEB328" s="7" t="s">
        <v>725</v>
      </c>
      <c r="BEC328" s="7" t="s">
        <v>725</v>
      </c>
      <c r="BED328" s="7" t="s">
        <v>725</v>
      </c>
      <c r="BEE328" s="7" t="s">
        <v>725</v>
      </c>
      <c r="BEF328" s="7" t="s">
        <v>725</v>
      </c>
      <c r="BEG328" s="7" t="s">
        <v>725</v>
      </c>
      <c r="BEH328" s="7" t="s">
        <v>725</v>
      </c>
      <c r="BEI328" s="7" t="s">
        <v>725</v>
      </c>
      <c r="BEJ328" s="7" t="s">
        <v>725</v>
      </c>
      <c r="BEK328" s="7" t="s">
        <v>725</v>
      </c>
      <c r="BEL328" s="7" t="s">
        <v>725</v>
      </c>
      <c r="BEM328" s="7" t="s">
        <v>725</v>
      </c>
      <c r="BEN328" s="7" t="s">
        <v>725</v>
      </c>
      <c r="BEO328" s="7" t="s">
        <v>725</v>
      </c>
      <c r="BEP328" s="7" t="s">
        <v>725</v>
      </c>
      <c r="BEQ328" s="7" t="s">
        <v>725</v>
      </c>
      <c r="BER328" s="7" t="s">
        <v>725</v>
      </c>
      <c r="BES328" s="7" t="s">
        <v>725</v>
      </c>
      <c r="BET328" s="7" t="s">
        <v>725</v>
      </c>
      <c r="BEU328" s="7" t="s">
        <v>725</v>
      </c>
      <c r="BEV328" s="7" t="s">
        <v>725</v>
      </c>
      <c r="BEW328" s="7" t="s">
        <v>725</v>
      </c>
      <c r="BEX328" s="7" t="s">
        <v>725</v>
      </c>
      <c r="BEY328" s="7" t="s">
        <v>725</v>
      </c>
      <c r="BEZ328" s="7" t="s">
        <v>725</v>
      </c>
      <c r="BFA328" s="7" t="s">
        <v>725</v>
      </c>
      <c r="BFB328" s="7" t="s">
        <v>725</v>
      </c>
      <c r="BFC328" s="7" t="s">
        <v>725</v>
      </c>
      <c r="BFD328" s="7" t="s">
        <v>725</v>
      </c>
      <c r="BFE328" s="7" t="s">
        <v>725</v>
      </c>
      <c r="BFF328" s="7" t="s">
        <v>725</v>
      </c>
      <c r="BFG328" s="7" t="s">
        <v>725</v>
      </c>
      <c r="BFH328" s="7" t="s">
        <v>725</v>
      </c>
      <c r="BFI328" s="7" t="s">
        <v>725</v>
      </c>
      <c r="BFJ328" s="7" t="s">
        <v>725</v>
      </c>
      <c r="BFK328" s="7" t="s">
        <v>725</v>
      </c>
      <c r="BFL328" s="7" t="s">
        <v>725</v>
      </c>
      <c r="BFM328" s="7" t="s">
        <v>725</v>
      </c>
      <c r="BFN328" s="7" t="s">
        <v>725</v>
      </c>
      <c r="BFO328" s="7" t="s">
        <v>725</v>
      </c>
      <c r="BFP328" s="7" t="s">
        <v>725</v>
      </c>
      <c r="BFQ328" s="7" t="s">
        <v>725</v>
      </c>
      <c r="BFR328" s="7" t="s">
        <v>725</v>
      </c>
      <c r="BFS328" s="7" t="s">
        <v>725</v>
      </c>
      <c r="BFT328" s="7" t="s">
        <v>725</v>
      </c>
      <c r="BFU328" s="7" t="s">
        <v>725</v>
      </c>
      <c r="BFV328" s="7" t="s">
        <v>725</v>
      </c>
      <c r="BFW328" s="7" t="s">
        <v>725</v>
      </c>
      <c r="BFX328" s="7" t="s">
        <v>725</v>
      </c>
      <c r="BFY328" s="7" t="s">
        <v>725</v>
      </c>
      <c r="BFZ328" s="7" t="s">
        <v>725</v>
      </c>
      <c r="BGA328" s="7" t="s">
        <v>725</v>
      </c>
      <c r="BGB328" s="7" t="s">
        <v>725</v>
      </c>
      <c r="BGC328" s="7" t="s">
        <v>725</v>
      </c>
      <c r="BGD328" s="7" t="s">
        <v>725</v>
      </c>
      <c r="BGE328" s="7" t="s">
        <v>725</v>
      </c>
      <c r="BGF328" s="7" t="s">
        <v>725</v>
      </c>
      <c r="BGG328" s="7" t="s">
        <v>725</v>
      </c>
      <c r="BGH328" s="7" t="s">
        <v>725</v>
      </c>
      <c r="BGI328" s="7" t="s">
        <v>725</v>
      </c>
      <c r="BGJ328" s="7" t="s">
        <v>725</v>
      </c>
      <c r="BGK328" s="7" t="s">
        <v>725</v>
      </c>
      <c r="BGL328" s="7" t="s">
        <v>725</v>
      </c>
      <c r="BGM328" s="7" t="s">
        <v>725</v>
      </c>
      <c r="BGN328" s="7" t="s">
        <v>725</v>
      </c>
      <c r="BGO328" s="7" t="s">
        <v>725</v>
      </c>
      <c r="BGP328" s="7" t="s">
        <v>725</v>
      </c>
      <c r="BGQ328" s="7" t="s">
        <v>725</v>
      </c>
      <c r="BGR328" s="7" t="s">
        <v>725</v>
      </c>
      <c r="BGS328" s="7" t="s">
        <v>725</v>
      </c>
      <c r="BGT328" s="7" t="s">
        <v>725</v>
      </c>
      <c r="BGU328" s="7" t="s">
        <v>725</v>
      </c>
      <c r="BGV328" s="7" t="s">
        <v>725</v>
      </c>
      <c r="BGW328" s="7" t="s">
        <v>725</v>
      </c>
      <c r="BGX328" s="7" t="s">
        <v>725</v>
      </c>
      <c r="BGY328" s="7" t="s">
        <v>725</v>
      </c>
      <c r="BGZ328" s="7" t="s">
        <v>725</v>
      </c>
      <c r="BHA328" s="7" t="s">
        <v>725</v>
      </c>
      <c r="BHB328" s="7" t="s">
        <v>725</v>
      </c>
      <c r="BHC328" s="7" t="s">
        <v>725</v>
      </c>
      <c r="BHD328" s="7" t="s">
        <v>725</v>
      </c>
      <c r="BHE328" s="7" t="s">
        <v>725</v>
      </c>
      <c r="BHF328" s="7" t="s">
        <v>725</v>
      </c>
      <c r="BHG328" s="7" t="s">
        <v>725</v>
      </c>
      <c r="BHH328" s="7" t="s">
        <v>725</v>
      </c>
      <c r="BHI328" s="7" t="s">
        <v>725</v>
      </c>
      <c r="BHJ328" s="7" t="s">
        <v>725</v>
      </c>
      <c r="BHK328" s="7" t="s">
        <v>725</v>
      </c>
      <c r="BHL328" s="7" t="s">
        <v>725</v>
      </c>
      <c r="BHM328" s="7" t="s">
        <v>725</v>
      </c>
      <c r="BHN328" s="7" t="s">
        <v>725</v>
      </c>
      <c r="BHO328" s="7" t="s">
        <v>725</v>
      </c>
      <c r="BHP328" s="7" t="s">
        <v>725</v>
      </c>
      <c r="BHQ328" s="7" t="s">
        <v>725</v>
      </c>
      <c r="BHR328" s="7" t="s">
        <v>725</v>
      </c>
      <c r="BHS328" s="7" t="s">
        <v>725</v>
      </c>
      <c r="BHT328" s="7" t="s">
        <v>725</v>
      </c>
      <c r="BHU328" s="7" t="s">
        <v>725</v>
      </c>
      <c r="BHV328" s="7" t="s">
        <v>725</v>
      </c>
      <c r="BHW328" s="7" t="s">
        <v>725</v>
      </c>
      <c r="BHX328" s="7" t="s">
        <v>725</v>
      </c>
      <c r="BHY328" s="7" t="s">
        <v>725</v>
      </c>
      <c r="BHZ328" s="7" t="s">
        <v>725</v>
      </c>
      <c r="BIA328" s="7" t="s">
        <v>725</v>
      </c>
      <c r="BIB328" s="7" t="s">
        <v>725</v>
      </c>
      <c r="BIC328" s="7" t="s">
        <v>725</v>
      </c>
      <c r="BID328" s="7" t="s">
        <v>725</v>
      </c>
      <c r="BIE328" s="7" t="s">
        <v>725</v>
      </c>
      <c r="BIF328" s="7" t="s">
        <v>725</v>
      </c>
      <c r="BIG328" s="7" t="s">
        <v>725</v>
      </c>
      <c r="BIH328" s="7" t="s">
        <v>725</v>
      </c>
      <c r="BII328" s="7" t="s">
        <v>725</v>
      </c>
      <c r="BIJ328" s="7" t="s">
        <v>725</v>
      </c>
      <c r="BIK328" s="7" t="s">
        <v>725</v>
      </c>
      <c r="BIL328" s="7" t="s">
        <v>725</v>
      </c>
      <c r="BIM328" s="7" t="s">
        <v>725</v>
      </c>
      <c r="BIN328" s="7" t="s">
        <v>725</v>
      </c>
      <c r="BIO328" s="7" t="s">
        <v>725</v>
      </c>
      <c r="BIP328" s="7" t="s">
        <v>725</v>
      </c>
      <c r="BIQ328" s="7" t="s">
        <v>725</v>
      </c>
      <c r="BIR328" s="7" t="s">
        <v>725</v>
      </c>
      <c r="BIS328" s="7" t="s">
        <v>725</v>
      </c>
      <c r="BIT328" s="7" t="s">
        <v>725</v>
      </c>
      <c r="BIU328" s="7" t="s">
        <v>725</v>
      </c>
      <c r="BIV328" s="7" t="s">
        <v>725</v>
      </c>
      <c r="BIW328" s="7" t="s">
        <v>725</v>
      </c>
      <c r="BIX328" s="7" t="s">
        <v>725</v>
      </c>
      <c r="BIY328" s="7" t="s">
        <v>725</v>
      </c>
      <c r="BIZ328" s="7" t="s">
        <v>725</v>
      </c>
      <c r="BJA328" s="7" t="s">
        <v>725</v>
      </c>
      <c r="BJB328" s="7" t="s">
        <v>725</v>
      </c>
      <c r="BJC328" s="7" t="s">
        <v>725</v>
      </c>
      <c r="BJD328" s="7" t="s">
        <v>725</v>
      </c>
      <c r="BJE328" s="7" t="s">
        <v>725</v>
      </c>
      <c r="BJF328" s="7" t="s">
        <v>725</v>
      </c>
      <c r="BJG328" s="7" t="s">
        <v>725</v>
      </c>
      <c r="BJH328" s="7" t="s">
        <v>725</v>
      </c>
      <c r="BJI328" s="7" t="s">
        <v>725</v>
      </c>
      <c r="BJJ328" s="7" t="s">
        <v>725</v>
      </c>
      <c r="BJK328" s="7" t="s">
        <v>725</v>
      </c>
      <c r="BJL328" s="7" t="s">
        <v>725</v>
      </c>
      <c r="BJM328" s="7" t="s">
        <v>725</v>
      </c>
      <c r="BJN328" s="7" t="s">
        <v>725</v>
      </c>
      <c r="BJO328" s="7" t="s">
        <v>725</v>
      </c>
      <c r="BJP328" s="7" t="s">
        <v>725</v>
      </c>
      <c r="BJQ328" s="7" t="s">
        <v>725</v>
      </c>
      <c r="BJR328" s="7" t="s">
        <v>725</v>
      </c>
      <c r="BJS328" s="7" t="s">
        <v>725</v>
      </c>
      <c r="BJT328" s="7" t="s">
        <v>725</v>
      </c>
      <c r="BJU328" s="7" t="s">
        <v>725</v>
      </c>
      <c r="BJV328" s="7" t="s">
        <v>725</v>
      </c>
      <c r="BJW328" s="7" t="s">
        <v>725</v>
      </c>
      <c r="BJX328" s="7" t="s">
        <v>725</v>
      </c>
      <c r="BJY328" s="7" t="s">
        <v>725</v>
      </c>
      <c r="BJZ328" s="7" t="s">
        <v>725</v>
      </c>
      <c r="BKA328" s="7" t="s">
        <v>725</v>
      </c>
      <c r="BKB328" s="7" t="s">
        <v>725</v>
      </c>
      <c r="BKC328" s="7" t="s">
        <v>725</v>
      </c>
      <c r="BKD328" s="7" t="s">
        <v>725</v>
      </c>
      <c r="BKE328" s="7" t="s">
        <v>725</v>
      </c>
      <c r="BKF328" s="7" t="s">
        <v>725</v>
      </c>
      <c r="BKG328" s="7" t="s">
        <v>725</v>
      </c>
      <c r="BKH328" s="7" t="s">
        <v>725</v>
      </c>
      <c r="BKI328" s="7" t="s">
        <v>725</v>
      </c>
      <c r="BKJ328" s="7" t="s">
        <v>725</v>
      </c>
      <c r="BKK328" s="7" t="s">
        <v>725</v>
      </c>
      <c r="BKL328" s="7" t="s">
        <v>725</v>
      </c>
      <c r="BKM328" s="7" t="s">
        <v>725</v>
      </c>
      <c r="BKN328" s="7" t="s">
        <v>725</v>
      </c>
      <c r="BKO328" s="7" t="s">
        <v>725</v>
      </c>
      <c r="BKP328" s="7" t="s">
        <v>725</v>
      </c>
      <c r="BKQ328" s="7" t="s">
        <v>725</v>
      </c>
      <c r="BKR328" s="7" t="s">
        <v>725</v>
      </c>
      <c r="BKS328" s="7" t="s">
        <v>725</v>
      </c>
      <c r="BKT328" s="7" t="s">
        <v>725</v>
      </c>
      <c r="BKU328" s="7" t="s">
        <v>725</v>
      </c>
      <c r="BKV328" s="7" t="s">
        <v>725</v>
      </c>
      <c r="BKW328" s="7" t="s">
        <v>725</v>
      </c>
      <c r="BKX328" s="7" t="s">
        <v>725</v>
      </c>
      <c r="BKY328" s="7" t="s">
        <v>725</v>
      </c>
      <c r="BKZ328" s="7" t="s">
        <v>725</v>
      </c>
      <c r="BLA328" s="7" t="s">
        <v>725</v>
      </c>
      <c r="BLB328" s="7" t="s">
        <v>725</v>
      </c>
      <c r="BLC328" s="7" t="s">
        <v>725</v>
      </c>
      <c r="BLD328" s="7" t="s">
        <v>725</v>
      </c>
      <c r="BLE328" s="7" t="s">
        <v>725</v>
      </c>
      <c r="BLF328" s="7" t="s">
        <v>725</v>
      </c>
      <c r="BLG328" s="7" t="s">
        <v>725</v>
      </c>
      <c r="BLH328" s="7" t="s">
        <v>725</v>
      </c>
      <c r="BLI328" s="7" t="s">
        <v>725</v>
      </c>
      <c r="BLJ328" s="7" t="s">
        <v>725</v>
      </c>
      <c r="BLK328" s="7" t="s">
        <v>725</v>
      </c>
      <c r="BLL328" s="7" t="s">
        <v>725</v>
      </c>
      <c r="BLM328" s="7" t="s">
        <v>725</v>
      </c>
      <c r="BLN328" s="7" t="s">
        <v>725</v>
      </c>
      <c r="BLO328" s="7" t="s">
        <v>725</v>
      </c>
      <c r="BLP328" s="7" t="s">
        <v>725</v>
      </c>
      <c r="BLQ328" s="7" t="s">
        <v>725</v>
      </c>
      <c r="BLR328" s="7" t="s">
        <v>725</v>
      </c>
      <c r="BLS328" s="7" t="s">
        <v>725</v>
      </c>
      <c r="BLT328" s="7" t="s">
        <v>725</v>
      </c>
      <c r="BLU328" s="7" t="s">
        <v>725</v>
      </c>
      <c r="BLV328" s="7" t="s">
        <v>725</v>
      </c>
      <c r="BLW328" s="7" t="s">
        <v>725</v>
      </c>
      <c r="BLX328" s="7" t="s">
        <v>725</v>
      </c>
      <c r="BLY328" s="7" t="s">
        <v>725</v>
      </c>
      <c r="BLZ328" s="7" t="s">
        <v>725</v>
      </c>
      <c r="BMA328" s="7" t="s">
        <v>725</v>
      </c>
      <c r="BMB328" s="7" t="s">
        <v>725</v>
      </c>
      <c r="BMC328" s="7" t="s">
        <v>725</v>
      </c>
      <c r="BMD328" s="7" t="s">
        <v>725</v>
      </c>
      <c r="BME328" s="7" t="s">
        <v>725</v>
      </c>
      <c r="BMF328" s="7" t="s">
        <v>725</v>
      </c>
      <c r="BMG328" s="7" t="s">
        <v>725</v>
      </c>
      <c r="BMH328" s="7" t="s">
        <v>725</v>
      </c>
      <c r="BMI328" s="7" t="s">
        <v>725</v>
      </c>
      <c r="BMJ328" s="7" t="s">
        <v>725</v>
      </c>
      <c r="BMK328" s="7" t="s">
        <v>725</v>
      </c>
      <c r="BML328" s="7" t="s">
        <v>725</v>
      </c>
      <c r="BMM328" s="7" t="s">
        <v>725</v>
      </c>
      <c r="BMN328" s="7" t="s">
        <v>725</v>
      </c>
      <c r="BMO328" s="7" t="s">
        <v>725</v>
      </c>
      <c r="BMP328" s="7" t="s">
        <v>725</v>
      </c>
      <c r="BMQ328" s="7" t="s">
        <v>725</v>
      </c>
      <c r="BMR328" s="7" t="s">
        <v>725</v>
      </c>
      <c r="BMS328" s="7" t="s">
        <v>725</v>
      </c>
      <c r="BMT328" s="7" t="s">
        <v>725</v>
      </c>
      <c r="BMU328" s="7" t="s">
        <v>725</v>
      </c>
      <c r="BMV328" s="7" t="s">
        <v>725</v>
      </c>
      <c r="BMW328" s="7" t="s">
        <v>725</v>
      </c>
      <c r="BMX328" s="7" t="s">
        <v>725</v>
      </c>
      <c r="BMY328" s="7" t="s">
        <v>725</v>
      </c>
      <c r="BMZ328" s="7" t="s">
        <v>725</v>
      </c>
      <c r="BNA328" s="7" t="s">
        <v>725</v>
      </c>
      <c r="BNB328" s="7" t="s">
        <v>725</v>
      </c>
      <c r="BNC328" s="7" t="s">
        <v>725</v>
      </c>
      <c r="BND328" s="7" t="s">
        <v>725</v>
      </c>
      <c r="BNE328" s="7" t="s">
        <v>725</v>
      </c>
      <c r="BNF328" s="7" t="s">
        <v>725</v>
      </c>
      <c r="BNG328" s="7" t="s">
        <v>725</v>
      </c>
      <c r="BNH328" s="7" t="s">
        <v>725</v>
      </c>
      <c r="BNI328" s="7" t="s">
        <v>725</v>
      </c>
      <c r="BNJ328" s="7" t="s">
        <v>725</v>
      </c>
      <c r="BNK328" s="7" t="s">
        <v>725</v>
      </c>
      <c r="BNL328" s="7" t="s">
        <v>725</v>
      </c>
      <c r="BNM328" s="7" t="s">
        <v>725</v>
      </c>
      <c r="BNN328" s="7" t="s">
        <v>725</v>
      </c>
      <c r="BNO328" s="7" t="s">
        <v>725</v>
      </c>
      <c r="BNP328" s="7" t="s">
        <v>725</v>
      </c>
      <c r="BNQ328" s="7" t="s">
        <v>725</v>
      </c>
      <c r="BNR328" s="7" t="s">
        <v>725</v>
      </c>
      <c r="BNS328" s="7" t="s">
        <v>725</v>
      </c>
      <c r="BNT328" s="7" t="s">
        <v>725</v>
      </c>
      <c r="BNU328" s="7" t="s">
        <v>725</v>
      </c>
      <c r="BNV328" s="7" t="s">
        <v>725</v>
      </c>
      <c r="BNW328" s="7" t="s">
        <v>725</v>
      </c>
      <c r="BNX328" s="7" t="s">
        <v>725</v>
      </c>
      <c r="BNY328" s="7" t="s">
        <v>725</v>
      </c>
      <c r="BNZ328" s="7" t="s">
        <v>725</v>
      </c>
      <c r="BOA328" s="7" t="s">
        <v>725</v>
      </c>
      <c r="BOB328" s="7" t="s">
        <v>725</v>
      </c>
      <c r="BOC328" s="7" t="s">
        <v>725</v>
      </c>
      <c r="BOD328" s="7" t="s">
        <v>725</v>
      </c>
      <c r="BOE328" s="7" t="s">
        <v>725</v>
      </c>
      <c r="BOF328" s="7" t="s">
        <v>725</v>
      </c>
      <c r="BOG328" s="7" t="s">
        <v>725</v>
      </c>
      <c r="BOH328" s="7" t="s">
        <v>725</v>
      </c>
      <c r="BOI328" s="7" t="s">
        <v>725</v>
      </c>
      <c r="BOJ328" s="7" t="s">
        <v>725</v>
      </c>
      <c r="BOK328" s="7" t="s">
        <v>725</v>
      </c>
      <c r="BOL328" s="7" t="s">
        <v>725</v>
      </c>
      <c r="BOM328" s="7" t="s">
        <v>725</v>
      </c>
      <c r="BON328" s="7" t="s">
        <v>725</v>
      </c>
      <c r="BOO328" s="7" t="s">
        <v>725</v>
      </c>
      <c r="BOP328" s="7" t="s">
        <v>725</v>
      </c>
      <c r="BOQ328" s="7" t="s">
        <v>725</v>
      </c>
      <c r="BOR328" s="7" t="s">
        <v>725</v>
      </c>
      <c r="BOS328" s="7" t="s">
        <v>725</v>
      </c>
      <c r="BOT328" s="7" t="s">
        <v>725</v>
      </c>
      <c r="BOU328" s="7" t="s">
        <v>725</v>
      </c>
      <c r="BOV328" s="7" t="s">
        <v>725</v>
      </c>
      <c r="BOW328" s="7" t="s">
        <v>725</v>
      </c>
      <c r="BOX328" s="7" t="s">
        <v>725</v>
      </c>
      <c r="BOY328" s="7" t="s">
        <v>725</v>
      </c>
      <c r="BOZ328" s="7" t="s">
        <v>725</v>
      </c>
      <c r="BPA328" s="7" t="s">
        <v>725</v>
      </c>
      <c r="BPB328" s="7" t="s">
        <v>725</v>
      </c>
      <c r="BPC328" s="7" t="s">
        <v>725</v>
      </c>
      <c r="BPD328" s="7" t="s">
        <v>725</v>
      </c>
      <c r="BPE328" s="7" t="s">
        <v>725</v>
      </c>
      <c r="BPF328" s="7" t="s">
        <v>725</v>
      </c>
      <c r="BPG328" s="7" t="s">
        <v>725</v>
      </c>
      <c r="BPH328" s="7" t="s">
        <v>725</v>
      </c>
      <c r="BPI328" s="7" t="s">
        <v>725</v>
      </c>
      <c r="BPJ328" s="7" t="s">
        <v>725</v>
      </c>
      <c r="BPK328" s="7" t="s">
        <v>725</v>
      </c>
      <c r="BPL328" s="7" t="s">
        <v>725</v>
      </c>
      <c r="BPM328" s="7" t="s">
        <v>725</v>
      </c>
      <c r="BPN328" s="7" t="s">
        <v>725</v>
      </c>
      <c r="BPO328" s="7" t="s">
        <v>725</v>
      </c>
      <c r="BPP328" s="7" t="s">
        <v>725</v>
      </c>
      <c r="BPQ328" s="7" t="s">
        <v>725</v>
      </c>
      <c r="BPR328" s="7" t="s">
        <v>725</v>
      </c>
      <c r="BPS328" s="7" t="s">
        <v>725</v>
      </c>
      <c r="BPT328" s="7" t="s">
        <v>725</v>
      </c>
      <c r="BPU328" s="7" t="s">
        <v>725</v>
      </c>
      <c r="BPV328" s="7" t="s">
        <v>725</v>
      </c>
      <c r="BPW328" s="7" t="s">
        <v>725</v>
      </c>
      <c r="BPX328" s="7" t="s">
        <v>725</v>
      </c>
      <c r="BPY328" s="7" t="s">
        <v>725</v>
      </c>
      <c r="BPZ328" s="7" t="s">
        <v>725</v>
      </c>
      <c r="BQA328" s="7" t="s">
        <v>725</v>
      </c>
      <c r="BQB328" s="7" t="s">
        <v>725</v>
      </c>
      <c r="BQC328" s="7" t="s">
        <v>725</v>
      </c>
      <c r="BQD328" s="7" t="s">
        <v>725</v>
      </c>
      <c r="BQE328" s="7" t="s">
        <v>725</v>
      </c>
      <c r="BQF328" s="7" t="s">
        <v>725</v>
      </c>
      <c r="BQG328" s="7" t="s">
        <v>725</v>
      </c>
      <c r="BQH328" s="7" t="s">
        <v>725</v>
      </c>
      <c r="BQI328" s="7" t="s">
        <v>725</v>
      </c>
      <c r="BQJ328" s="7" t="s">
        <v>725</v>
      </c>
      <c r="BQK328" s="7" t="s">
        <v>725</v>
      </c>
      <c r="BQL328" s="7" t="s">
        <v>725</v>
      </c>
      <c r="BQM328" s="7" t="s">
        <v>725</v>
      </c>
      <c r="BQN328" s="7" t="s">
        <v>725</v>
      </c>
      <c r="BQO328" s="7" t="s">
        <v>725</v>
      </c>
      <c r="BQP328" s="7" t="s">
        <v>725</v>
      </c>
      <c r="BQQ328" s="7" t="s">
        <v>725</v>
      </c>
      <c r="BQR328" s="7" t="s">
        <v>725</v>
      </c>
      <c r="BQS328" s="7" t="s">
        <v>725</v>
      </c>
      <c r="BQT328" s="7" t="s">
        <v>725</v>
      </c>
      <c r="BQU328" s="7" t="s">
        <v>725</v>
      </c>
      <c r="BQV328" s="7" t="s">
        <v>725</v>
      </c>
      <c r="BQW328" s="7" t="s">
        <v>725</v>
      </c>
      <c r="BQX328" s="7" t="s">
        <v>725</v>
      </c>
      <c r="BQY328" s="7" t="s">
        <v>725</v>
      </c>
      <c r="BQZ328" s="7" t="s">
        <v>725</v>
      </c>
      <c r="BRA328" s="7" t="s">
        <v>725</v>
      </c>
      <c r="BRB328" s="7" t="s">
        <v>725</v>
      </c>
      <c r="BRC328" s="7" t="s">
        <v>725</v>
      </c>
      <c r="BRD328" s="7" t="s">
        <v>725</v>
      </c>
      <c r="BRE328" s="7" t="s">
        <v>725</v>
      </c>
      <c r="BRF328" s="7" t="s">
        <v>725</v>
      </c>
      <c r="BRG328" s="7" t="s">
        <v>725</v>
      </c>
      <c r="BRH328" s="7" t="s">
        <v>725</v>
      </c>
      <c r="BRI328" s="7" t="s">
        <v>725</v>
      </c>
      <c r="BRJ328" s="7" t="s">
        <v>725</v>
      </c>
      <c r="BRK328" s="7" t="s">
        <v>725</v>
      </c>
      <c r="BRL328" s="7" t="s">
        <v>725</v>
      </c>
      <c r="BRM328" s="7" t="s">
        <v>725</v>
      </c>
      <c r="BRN328" s="7" t="s">
        <v>725</v>
      </c>
      <c r="BRO328" s="7" t="s">
        <v>725</v>
      </c>
      <c r="BRP328" s="7" t="s">
        <v>725</v>
      </c>
      <c r="BRQ328" s="7" t="s">
        <v>725</v>
      </c>
      <c r="BRR328" s="7" t="s">
        <v>725</v>
      </c>
      <c r="BRS328" s="7" t="s">
        <v>725</v>
      </c>
      <c r="BRT328" s="7" t="s">
        <v>725</v>
      </c>
      <c r="BRU328" s="7" t="s">
        <v>725</v>
      </c>
      <c r="BRV328" s="7" t="s">
        <v>725</v>
      </c>
      <c r="BRW328" s="7" t="s">
        <v>725</v>
      </c>
      <c r="BRX328" s="7" t="s">
        <v>725</v>
      </c>
      <c r="BRY328" s="7" t="s">
        <v>725</v>
      </c>
      <c r="BRZ328" s="7" t="s">
        <v>725</v>
      </c>
      <c r="BSA328" s="7" t="s">
        <v>725</v>
      </c>
      <c r="BSB328" s="7" t="s">
        <v>725</v>
      </c>
      <c r="BSC328" s="7" t="s">
        <v>725</v>
      </c>
      <c r="BSD328" s="7" t="s">
        <v>725</v>
      </c>
      <c r="BSE328" s="7" t="s">
        <v>725</v>
      </c>
      <c r="BSF328" s="7" t="s">
        <v>725</v>
      </c>
      <c r="BSG328" s="7" t="s">
        <v>725</v>
      </c>
      <c r="BSH328" s="7" t="s">
        <v>725</v>
      </c>
      <c r="BSI328" s="7" t="s">
        <v>725</v>
      </c>
      <c r="BSJ328" s="7" t="s">
        <v>725</v>
      </c>
      <c r="BSK328" s="7" t="s">
        <v>725</v>
      </c>
      <c r="BSL328" s="7" t="s">
        <v>725</v>
      </c>
      <c r="BSM328" s="7" t="s">
        <v>725</v>
      </c>
      <c r="BSN328" s="7" t="s">
        <v>725</v>
      </c>
      <c r="BSO328" s="7" t="s">
        <v>725</v>
      </c>
      <c r="BSP328" s="7" t="s">
        <v>725</v>
      </c>
      <c r="BSQ328" s="7" t="s">
        <v>725</v>
      </c>
      <c r="BSR328" s="7" t="s">
        <v>725</v>
      </c>
      <c r="BSS328" s="7" t="s">
        <v>725</v>
      </c>
      <c r="BST328" s="7" t="s">
        <v>725</v>
      </c>
      <c r="BSU328" s="7" t="s">
        <v>725</v>
      </c>
      <c r="BSV328" s="7" t="s">
        <v>725</v>
      </c>
      <c r="BSW328" s="7" t="s">
        <v>725</v>
      </c>
      <c r="BSX328" s="7" t="s">
        <v>725</v>
      </c>
      <c r="BSY328" s="7" t="s">
        <v>725</v>
      </c>
      <c r="BSZ328" s="7" t="s">
        <v>725</v>
      </c>
      <c r="BTA328" s="7" t="s">
        <v>725</v>
      </c>
      <c r="BTB328" s="7" t="s">
        <v>725</v>
      </c>
      <c r="BTC328" s="7" t="s">
        <v>725</v>
      </c>
      <c r="BTD328" s="7" t="s">
        <v>725</v>
      </c>
      <c r="BTE328" s="7" t="s">
        <v>725</v>
      </c>
      <c r="BTF328" s="7" t="s">
        <v>725</v>
      </c>
      <c r="BTG328" s="7" t="s">
        <v>725</v>
      </c>
      <c r="BTH328" s="7" t="s">
        <v>725</v>
      </c>
      <c r="BTI328" s="7" t="s">
        <v>725</v>
      </c>
      <c r="BTJ328" s="7" t="s">
        <v>725</v>
      </c>
      <c r="BTK328" s="7" t="s">
        <v>725</v>
      </c>
      <c r="BTL328" s="7" t="s">
        <v>725</v>
      </c>
      <c r="BTM328" s="7" t="s">
        <v>725</v>
      </c>
      <c r="BTN328" s="7" t="s">
        <v>725</v>
      </c>
      <c r="BTO328" s="7" t="s">
        <v>725</v>
      </c>
      <c r="BTP328" s="7" t="s">
        <v>725</v>
      </c>
      <c r="BTQ328" s="7" t="s">
        <v>725</v>
      </c>
      <c r="BTR328" s="7" t="s">
        <v>725</v>
      </c>
      <c r="BTS328" s="7" t="s">
        <v>725</v>
      </c>
      <c r="BTT328" s="7" t="s">
        <v>725</v>
      </c>
      <c r="BTU328" s="7" t="s">
        <v>725</v>
      </c>
      <c r="BTV328" s="7" t="s">
        <v>725</v>
      </c>
      <c r="BTW328" s="7" t="s">
        <v>725</v>
      </c>
      <c r="BTX328" s="7" t="s">
        <v>725</v>
      </c>
      <c r="BTY328" s="7" t="s">
        <v>725</v>
      </c>
      <c r="BTZ328" s="7" t="s">
        <v>725</v>
      </c>
      <c r="BUA328" s="7" t="s">
        <v>725</v>
      </c>
      <c r="BUB328" s="7" t="s">
        <v>725</v>
      </c>
      <c r="BUC328" s="7" t="s">
        <v>725</v>
      </c>
      <c r="BUD328" s="7" t="s">
        <v>725</v>
      </c>
      <c r="BUE328" s="7" t="s">
        <v>725</v>
      </c>
      <c r="BUF328" s="7" t="s">
        <v>725</v>
      </c>
      <c r="BUG328" s="7" t="s">
        <v>725</v>
      </c>
      <c r="BUH328" s="7" t="s">
        <v>725</v>
      </c>
      <c r="BUI328" s="7" t="s">
        <v>725</v>
      </c>
      <c r="BUJ328" s="7" t="s">
        <v>725</v>
      </c>
      <c r="BUK328" s="7" t="s">
        <v>725</v>
      </c>
      <c r="BUL328" s="7" t="s">
        <v>725</v>
      </c>
      <c r="BUM328" s="7" t="s">
        <v>725</v>
      </c>
      <c r="BUN328" s="7" t="s">
        <v>725</v>
      </c>
      <c r="BUO328" s="7" t="s">
        <v>725</v>
      </c>
      <c r="BUP328" s="7" t="s">
        <v>725</v>
      </c>
      <c r="BUQ328" s="7" t="s">
        <v>725</v>
      </c>
      <c r="BUR328" s="7" t="s">
        <v>725</v>
      </c>
      <c r="BUS328" s="7" t="s">
        <v>725</v>
      </c>
      <c r="BUT328" s="7" t="s">
        <v>725</v>
      </c>
      <c r="BUU328" s="7" t="s">
        <v>725</v>
      </c>
      <c r="BUV328" s="7" t="s">
        <v>725</v>
      </c>
      <c r="BUW328" s="7" t="s">
        <v>725</v>
      </c>
      <c r="BUX328" s="7" t="s">
        <v>725</v>
      </c>
      <c r="BUY328" s="7" t="s">
        <v>725</v>
      </c>
      <c r="BUZ328" s="7" t="s">
        <v>725</v>
      </c>
      <c r="BVA328" s="7" t="s">
        <v>725</v>
      </c>
      <c r="BVB328" s="7" t="s">
        <v>725</v>
      </c>
      <c r="BVC328" s="7" t="s">
        <v>725</v>
      </c>
      <c r="BVD328" s="7" t="s">
        <v>725</v>
      </c>
      <c r="BVE328" s="7" t="s">
        <v>725</v>
      </c>
      <c r="BVF328" s="7" t="s">
        <v>725</v>
      </c>
      <c r="BVG328" s="7" t="s">
        <v>725</v>
      </c>
      <c r="BVH328" s="7" t="s">
        <v>725</v>
      </c>
      <c r="BVI328" s="7" t="s">
        <v>725</v>
      </c>
      <c r="BVJ328" s="7" t="s">
        <v>725</v>
      </c>
      <c r="BVK328" s="7" t="s">
        <v>725</v>
      </c>
      <c r="BVL328" s="7" t="s">
        <v>725</v>
      </c>
      <c r="BVM328" s="7" t="s">
        <v>725</v>
      </c>
      <c r="BVN328" s="7" t="s">
        <v>725</v>
      </c>
      <c r="BVO328" s="7" t="s">
        <v>725</v>
      </c>
      <c r="BVP328" s="7" t="s">
        <v>725</v>
      </c>
      <c r="BVQ328" s="7" t="s">
        <v>725</v>
      </c>
      <c r="BVR328" s="7" t="s">
        <v>725</v>
      </c>
      <c r="BVS328" s="7" t="s">
        <v>725</v>
      </c>
      <c r="BVT328" s="7" t="s">
        <v>725</v>
      </c>
      <c r="BVU328" s="7" t="s">
        <v>725</v>
      </c>
      <c r="BVV328" s="7" t="s">
        <v>725</v>
      </c>
      <c r="BVW328" s="7" t="s">
        <v>725</v>
      </c>
      <c r="BVX328" s="7" t="s">
        <v>725</v>
      </c>
      <c r="BVY328" s="7" t="s">
        <v>725</v>
      </c>
      <c r="BVZ328" s="7" t="s">
        <v>725</v>
      </c>
      <c r="BWA328" s="7" t="s">
        <v>725</v>
      </c>
      <c r="BWB328" s="7" t="s">
        <v>725</v>
      </c>
      <c r="BWC328" s="7" t="s">
        <v>725</v>
      </c>
      <c r="BWD328" s="7" t="s">
        <v>725</v>
      </c>
      <c r="BWE328" s="7" t="s">
        <v>725</v>
      </c>
      <c r="BWF328" s="7" t="s">
        <v>725</v>
      </c>
      <c r="BWG328" s="7" t="s">
        <v>725</v>
      </c>
      <c r="BWH328" s="7" t="s">
        <v>725</v>
      </c>
      <c r="BWI328" s="7" t="s">
        <v>725</v>
      </c>
      <c r="BWJ328" s="7" t="s">
        <v>725</v>
      </c>
      <c r="BWK328" s="7" t="s">
        <v>725</v>
      </c>
      <c r="BWL328" s="7" t="s">
        <v>725</v>
      </c>
      <c r="BWM328" s="7" t="s">
        <v>725</v>
      </c>
      <c r="BWN328" s="7" t="s">
        <v>725</v>
      </c>
      <c r="BWO328" s="7" t="s">
        <v>725</v>
      </c>
      <c r="BWP328" s="7" t="s">
        <v>725</v>
      </c>
      <c r="BWQ328" s="7" t="s">
        <v>725</v>
      </c>
      <c r="BWR328" s="7" t="s">
        <v>725</v>
      </c>
      <c r="BWS328" s="7" t="s">
        <v>725</v>
      </c>
      <c r="BWT328" s="7" t="s">
        <v>725</v>
      </c>
      <c r="BWU328" s="7" t="s">
        <v>725</v>
      </c>
      <c r="BWV328" s="7" t="s">
        <v>725</v>
      </c>
      <c r="BWW328" s="7" t="s">
        <v>725</v>
      </c>
      <c r="BWX328" s="7" t="s">
        <v>725</v>
      </c>
      <c r="BWY328" s="7" t="s">
        <v>725</v>
      </c>
      <c r="BWZ328" s="7" t="s">
        <v>725</v>
      </c>
      <c r="BXA328" s="7" t="s">
        <v>725</v>
      </c>
      <c r="BXB328" s="7" t="s">
        <v>725</v>
      </c>
      <c r="BXC328" s="7" t="s">
        <v>725</v>
      </c>
      <c r="BXD328" s="7" t="s">
        <v>725</v>
      </c>
      <c r="BXE328" s="7" t="s">
        <v>725</v>
      </c>
      <c r="BXF328" s="7" t="s">
        <v>725</v>
      </c>
      <c r="BXG328" s="7" t="s">
        <v>725</v>
      </c>
      <c r="BXH328" s="7" t="s">
        <v>725</v>
      </c>
      <c r="BXI328" s="7" t="s">
        <v>725</v>
      </c>
      <c r="BXJ328" s="7" t="s">
        <v>725</v>
      </c>
      <c r="BXK328" s="7" t="s">
        <v>725</v>
      </c>
      <c r="BXL328" s="7" t="s">
        <v>725</v>
      </c>
      <c r="BXM328" s="7" t="s">
        <v>725</v>
      </c>
      <c r="BXN328" s="7" t="s">
        <v>725</v>
      </c>
      <c r="BXO328" s="7" t="s">
        <v>725</v>
      </c>
      <c r="BXP328" s="7" t="s">
        <v>725</v>
      </c>
      <c r="BXQ328" s="7" t="s">
        <v>725</v>
      </c>
      <c r="BXR328" s="7" t="s">
        <v>725</v>
      </c>
      <c r="BXS328" s="7" t="s">
        <v>725</v>
      </c>
      <c r="BXT328" s="7" t="s">
        <v>725</v>
      </c>
      <c r="BXU328" s="7" t="s">
        <v>725</v>
      </c>
      <c r="BXV328" s="7" t="s">
        <v>725</v>
      </c>
      <c r="BXW328" s="7" t="s">
        <v>725</v>
      </c>
      <c r="BXX328" s="7" t="s">
        <v>725</v>
      </c>
      <c r="BXY328" s="7" t="s">
        <v>725</v>
      </c>
      <c r="BXZ328" s="7" t="s">
        <v>725</v>
      </c>
      <c r="BYA328" s="7" t="s">
        <v>725</v>
      </c>
      <c r="BYB328" s="7" t="s">
        <v>725</v>
      </c>
      <c r="BYC328" s="7" t="s">
        <v>725</v>
      </c>
      <c r="BYD328" s="7" t="s">
        <v>725</v>
      </c>
      <c r="BYE328" s="7" t="s">
        <v>725</v>
      </c>
      <c r="BYF328" s="7" t="s">
        <v>725</v>
      </c>
      <c r="BYG328" s="7" t="s">
        <v>725</v>
      </c>
      <c r="BYH328" s="7" t="s">
        <v>725</v>
      </c>
      <c r="BYI328" s="7" t="s">
        <v>725</v>
      </c>
      <c r="BYJ328" s="7" t="s">
        <v>725</v>
      </c>
      <c r="BYK328" s="7" t="s">
        <v>725</v>
      </c>
      <c r="BYL328" s="7" t="s">
        <v>725</v>
      </c>
      <c r="BYM328" s="7" t="s">
        <v>725</v>
      </c>
      <c r="BYN328" s="7" t="s">
        <v>725</v>
      </c>
      <c r="BYO328" s="7" t="s">
        <v>725</v>
      </c>
      <c r="BYP328" s="7" t="s">
        <v>725</v>
      </c>
      <c r="BYQ328" s="7" t="s">
        <v>725</v>
      </c>
      <c r="BYR328" s="7" t="s">
        <v>725</v>
      </c>
      <c r="BYS328" s="7" t="s">
        <v>725</v>
      </c>
      <c r="BYT328" s="7" t="s">
        <v>725</v>
      </c>
      <c r="BYU328" s="7" t="s">
        <v>725</v>
      </c>
      <c r="BYV328" s="7" t="s">
        <v>725</v>
      </c>
      <c r="BYW328" s="7" t="s">
        <v>725</v>
      </c>
      <c r="BYX328" s="7" t="s">
        <v>725</v>
      </c>
      <c r="BYY328" s="7" t="s">
        <v>725</v>
      </c>
      <c r="BYZ328" s="7" t="s">
        <v>725</v>
      </c>
      <c r="BZA328" s="7" t="s">
        <v>725</v>
      </c>
      <c r="BZB328" s="7" t="s">
        <v>725</v>
      </c>
      <c r="BZC328" s="7" t="s">
        <v>725</v>
      </c>
      <c r="BZD328" s="7" t="s">
        <v>725</v>
      </c>
      <c r="BZE328" s="7" t="s">
        <v>725</v>
      </c>
      <c r="BZF328" s="7" t="s">
        <v>725</v>
      </c>
      <c r="BZG328" s="7" t="s">
        <v>725</v>
      </c>
      <c r="BZH328" s="7" t="s">
        <v>725</v>
      </c>
      <c r="BZI328" s="7" t="s">
        <v>725</v>
      </c>
      <c r="BZJ328" s="7" t="s">
        <v>725</v>
      </c>
      <c r="BZK328" s="7" t="s">
        <v>725</v>
      </c>
      <c r="BZL328" s="7" t="s">
        <v>725</v>
      </c>
      <c r="BZM328" s="7" t="s">
        <v>725</v>
      </c>
      <c r="BZN328" s="7" t="s">
        <v>725</v>
      </c>
      <c r="BZO328" s="7" t="s">
        <v>725</v>
      </c>
      <c r="BZP328" s="7" t="s">
        <v>725</v>
      </c>
      <c r="BZQ328" s="7" t="s">
        <v>725</v>
      </c>
      <c r="BZR328" s="7" t="s">
        <v>725</v>
      </c>
      <c r="BZS328" s="7" t="s">
        <v>725</v>
      </c>
      <c r="BZT328" s="7" t="s">
        <v>725</v>
      </c>
      <c r="BZU328" s="7" t="s">
        <v>725</v>
      </c>
      <c r="BZV328" s="7" t="s">
        <v>725</v>
      </c>
      <c r="BZW328" s="7" t="s">
        <v>725</v>
      </c>
      <c r="BZX328" s="7" t="s">
        <v>725</v>
      </c>
      <c r="BZY328" s="7" t="s">
        <v>725</v>
      </c>
      <c r="BZZ328" s="7" t="s">
        <v>725</v>
      </c>
      <c r="CAA328" s="7" t="s">
        <v>725</v>
      </c>
      <c r="CAB328" s="7" t="s">
        <v>725</v>
      </c>
      <c r="CAC328" s="7" t="s">
        <v>725</v>
      </c>
      <c r="CAD328" s="7" t="s">
        <v>725</v>
      </c>
      <c r="CAE328" s="7" t="s">
        <v>725</v>
      </c>
      <c r="CAF328" s="7" t="s">
        <v>725</v>
      </c>
      <c r="CAG328" s="7" t="s">
        <v>725</v>
      </c>
      <c r="CAH328" s="7" t="s">
        <v>725</v>
      </c>
      <c r="CAI328" s="7" t="s">
        <v>725</v>
      </c>
      <c r="CAJ328" s="7" t="s">
        <v>725</v>
      </c>
      <c r="CAK328" s="7" t="s">
        <v>725</v>
      </c>
      <c r="CAL328" s="7" t="s">
        <v>725</v>
      </c>
      <c r="CAM328" s="7" t="s">
        <v>725</v>
      </c>
      <c r="CAN328" s="7" t="s">
        <v>725</v>
      </c>
      <c r="CAO328" s="7" t="s">
        <v>725</v>
      </c>
      <c r="CAP328" s="7" t="s">
        <v>725</v>
      </c>
      <c r="CAQ328" s="7" t="s">
        <v>725</v>
      </c>
      <c r="CAR328" s="7" t="s">
        <v>725</v>
      </c>
      <c r="CAS328" s="7" t="s">
        <v>725</v>
      </c>
      <c r="CAT328" s="7" t="s">
        <v>725</v>
      </c>
      <c r="CAU328" s="7" t="s">
        <v>725</v>
      </c>
      <c r="CAV328" s="7" t="s">
        <v>725</v>
      </c>
      <c r="CAW328" s="7" t="s">
        <v>725</v>
      </c>
      <c r="CAX328" s="7" t="s">
        <v>725</v>
      </c>
      <c r="CAY328" s="7" t="s">
        <v>725</v>
      </c>
      <c r="CAZ328" s="7" t="s">
        <v>725</v>
      </c>
      <c r="CBA328" s="7" t="s">
        <v>725</v>
      </c>
      <c r="CBB328" s="7" t="s">
        <v>725</v>
      </c>
      <c r="CBC328" s="7" t="s">
        <v>725</v>
      </c>
      <c r="CBD328" s="7" t="s">
        <v>725</v>
      </c>
      <c r="CBE328" s="7" t="s">
        <v>725</v>
      </c>
      <c r="CBF328" s="7" t="s">
        <v>725</v>
      </c>
      <c r="CBG328" s="7" t="s">
        <v>725</v>
      </c>
      <c r="CBH328" s="7" t="s">
        <v>725</v>
      </c>
      <c r="CBI328" s="7" t="s">
        <v>725</v>
      </c>
      <c r="CBJ328" s="7" t="s">
        <v>725</v>
      </c>
      <c r="CBK328" s="7" t="s">
        <v>725</v>
      </c>
      <c r="CBL328" s="7" t="s">
        <v>725</v>
      </c>
      <c r="CBM328" s="7" t="s">
        <v>725</v>
      </c>
      <c r="CBN328" s="7" t="s">
        <v>725</v>
      </c>
      <c r="CBO328" s="7" t="s">
        <v>725</v>
      </c>
      <c r="CBP328" s="7" t="s">
        <v>725</v>
      </c>
      <c r="CBQ328" s="7" t="s">
        <v>725</v>
      </c>
      <c r="CBR328" s="7" t="s">
        <v>725</v>
      </c>
      <c r="CBS328" s="7" t="s">
        <v>725</v>
      </c>
      <c r="CBT328" s="7" t="s">
        <v>725</v>
      </c>
      <c r="CBU328" s="7" t="s">
        <v>725</v>
      </c>
      <c r="CBV328" s="7" t="s">
        <v>725</v>
      </c>
      <c r="CBW328" s="7" t="s">
        <v>725</v>
      </c>
      <c r="CBX328" s="7" t="s">
        <v>725</v>
      </c>
      <c r="CBY328" s="7" t="s">
        <v>725</v>
      </c>
      <c r="CBZ328" s="7" t="s">
        <v>725</v>
      </c>
      <c r="CCA328" s="7" t="s">
        <v>725</v>
      </c>
      <c r="CCB328" s="7" t="s">
        <v>725</v>
      </c>
      <c r="CCC328" s="7" t="s">
        <v>725</v>
      </c>
      <c r="CCD328" s="7" t="s">
        <v>725</v>
      </c>
      <c r="CCE328" s="7" t="s">
        <v>725</v>
      </c>
      <c r="CCF328" s="7" t="s">
        <v>725</v>
      </c>
      <c r="CCG328" s="7" t="s">
        <v>725</v>
      </c>
      <c r="CCH328" s="7" t="s">
        <v>725</v>
      </c>
      <c r="CCI328" s="7" t="s">
        <v>725</v>
      </c>
      <c r="CCJ328" s="7" t="s">
        <v>725</v>
      </c>
      <c r="CCK328" s="7" t="s">
        <v>725</v>
      </c>
      <c r="CCL328" s="7" t="s">
        <v>725</v>
      </c>
      <c r="CCM328" s="7" t="s">
        <v>725</v>
      </c>
      <c r="CCN328" s="7" t="s">
        <v>725</v>
      </c>
      <c r="CCO328" s="7" t="s">
        <v>725</v>
      </c>
      <c r="CCP328" s="7" t="s">
        <v>725</v>
      </c>
      <c r="CCQ328" s="7" t="s">
        <v>725</v>
      </c>
      <c r="CCR328" s="7" t="s">
        <v>725</v>
      </c>
      <c r="CCS328" s="7" t="s">
        <v>725</v>
      </c>
      <c r="CCT328" s="7" t="s">
        <v>725</v>
      </c>
      <c r="CCU328" s="7" t="s">
        <v>725</v>
      </c>
      <c r="CCV328" s="7" t="s">
        <v>725</v>
      </c>
      <c r="CCW328" s="7" t="s">
        <v>725</v>
      </c>
      <c r="CCX328" s="7" t="s">
        <v>725</v>
      </c>
      <c r="CCY328" s="7" t="s">
        <v>725</v>
      </c>
      <c r="CCZ328" s="7" t="s">
        <v>725</v>
      </c>
      <c r="CDA328" s="7" t="s">
        <v>725</v>
      </c>
      <c r="CDB328" s="7" t="s">
        <v>725</v>
      </c>
      <c r="CDC328" s="7" t="s">
        <v>725</v>
      </c>
      <c r="CDD328" s="7" t="s">
        <v>725</v>
      </c>
      <c r="CDE328" s="7" t="s">
        <v>725</v>
      </c>
      <c r="CDF328" s="7" t="s">
        <v>725</v>
      </c>
      <c r="CDG328" s="7" t="s">
        <v>725</v>
      </c>
      <c r="CDH328" s="7" t="s">
        <v>725</v>
      </c>
      <c r="CDI328" s="7" t="s">
        <v>725</v>
      </c>
      <c r="CDJ328" s="7" t="s">
        <v>725</v>
      </c>
      <c r="CDK328" s="7" t="s">
        <v>725</v>
      </c>
      <c r="CDL328" s="7" t="s">
        <v>725</v>
      </c>
      <c r="CDM328" s="7" t="s">
        <v>725</v>
      </c>
      <c r="CDN328" s="7" t="s">
        <v>725</v>
      </c>
      <c r="CDO328" s="7" t="s">
        <v>725</v>
      </c>
      <c r="CDP328" s="7" t="s">
        <v>725</v>
      </c>
      <c r="CDQ328" s="7" t="s">
        <v>725</v>
      </c>
      <c r="CDR328" s="7" t="s">
        <v>725</v>
      </c>
      <c r="CDS328" s="7" t="s">
        <v>725</v>
      </c>
      <c r="CDT328" s="7" t="s">
        <v>725</v>
      </c>
      <c r="CDU328" s="7" t="s">
        <v>725</v>
      </c>
      <c r="CDV328" s="7" t="s">
        <v>725</v>
      </c>
      <c r="CDW328" s="7" t="s">
        <v>725</v>
      </c>
      <c r="CDX328" s="7" t="s">
        <v>725</v>
      </c>
      <c r="CDY328" s="7" t="s">
        <v>725</v>
      </c>
      <c r="CDZ328" s="7" t="s">
        <v>725</v>
      </c>
      <c r="CEA328" s="7" t="s">
        <v>725</v>
      </c>
      <c r="CEB328" s="7" t="s">
        <v>725</v>
      </c>
      <c r="CEC328" s="7" t="s">
        <v>725</v>
      </c>
      <c r="CED328" s="7" t="s">
        <v>725</v>
      </c>
      <c r="CEE328" s="7" t="s">
        <v>725</v>
      </c>
      <c r="CEF328" s="7" t="s">
        <v>725</v>
      </c>
      <c r="CEG328" s="7" t="s">
        <v>725</v>
      </c>
      <c r="CEH328" s="7" t="s">
        <v>725</v>
      </c>
      <c r="CEI328" s="7" t="s">
        <v>725</v>
      </c>
      <c r="CEJ328" s="7" t="s">
        <v>725</v>
      </c>
      <c r="CEK328" s="7" t="s">
        <v>725</v>
      </c>
      <c r="CEL328" s="7" t="s">
        <v>725</v>
      </c>
      <c r="CEM328" s="7" t="s">
        <v>725</v>
      </c>
      <c r="CEN328" s="7" t="s">
        <v>725</v>
      </c>
      <c r="CEO328" s="7" t="s">
        <v>725</v>
      </c>
      <c r="CEP328" s="7" t="s">
        <v>725</v>
      </c>
      <c r="CEQ328" s="7" t="s">
        <v>725</v>
      </c>
      <c r="CER328" s="7" t="s">
        <v>725</v>
      </c>
      <c r="CES328" s="7" t="s">
        <v>725</v>
      </c>
      <c r="CET328" s="7" t="s">
        <v>725</v>
      </c>
      <c r="CEU328" s="7" t="s">
        <v>725</v>
      </c>
      <c r="CEV328" s="7" t="s">
        <v>725</v>
      </c>
      <c r="CEW328" s="7" t="s">
        <v>725</v>
      </c>
      <c r="CEX328" s="7" t="s">
        <v>725</v>
      </c>
      <c r="CEY328" s="7" t="s">
        <v>725</v>
      </c>
      <c r="CEZ328" s="7" t="s">
        <v>725</v>
      </c>
      <c r="CFA328" s="7" t="s">
        <v>725</v>
      </c>
      <c r="CFB328" s="7" t="s">
        <v>725</v>
      </c>
      <c r="CFC328" s="7" t="s">
        <v>725</v>
      </c>
      <c r="CFD328" s="7" t="s">
        <v>725</v>
      </c>
      <c r="CFE328" s="7" t="s">
        <v>725</v>
      </c>
      <c r="CFF328" s="7" t="s">
        <v>725</v>
      </c>
      <c r="CFG328" s="7" t="s">
        <v>725</v>
      </c>
      <c r="CFH328" s="7" t="s">
        <v>725</v>
      </c>
      <c r="CFI328" s="7" t="s">
        <v>725</v>
      </c>
      <c r="CFJ328" s="7" t="s">
        <v>725</v>
      </c>
      <c r="CFK328" s="7" t="s">
        <v>725</v>
      </c>
      <c r="CFL328" s="7" t="s">
        <v>725</v>
      </c>
      <c r="CFM328" s="7" t="s">
        <v>725</v>
      </c>
      <c r="CFN328" s="7" t="s">
        <v>725</v>
      </c>
      <c r="CFO328" s="7" t="s">
        <v>725</v>
      </c>
      <c r="CFP328" s="7" t="s">
        <v>725</v>
      </c>
      <c r="CFQ328" s="7" t="s">
        <v>725</v>
      </c>
      <c r="CFR328" s="7" t="s">
        <v>725</v>
      </c>
      <c r="CFS328" s="7" t="s">
        <v>725</v>
      </c>
      <c r="CFT328" s="7" t="s">
        <v>725</v>
      </c>
      <c r="CFU328" s="7" t="s">
        <v>725</v>
      </c>
      <c r="CFV328" s="7" t="s">
        <v>725</v>
      </c>
      <c r="CFW328" s="7" t="s">
        <v>725</v>
      </c>
      <c r="CFX328" s="7" t="s">
        <v>725</v>
      </c>
      <c r="CFY328" s="7" t="s">
        <v>725</v>
      </c>
      <c r="CFZ328" s="7" t="s">
        <v>725</v>
      </c>
      <c r="CGA328" s="7" t="s">
        <v>725</v>
      </c>
      <c r="CGB328" s="7" t="s">
        <v>725</v>
      </c>
      <c r="CGC328" s="7" t="s">
        <v>725</v>
      </c>
      <c r="CGD328" s="7" t="s">
        <v>725</v>
      </c>
      <c r="CGE328" s="7" t="s">
        <v>725</v>
      </c>
      <c r="CGF328" s="7" t="s">
        <v>725</v>
      </c>
      <c r="CGG328" s="7" t="s">
        <v>725</v>
      </c>
      <c r="CGH328" s="7" t="s">
        <v>725</v>
      </c>
      <c r="CGI328" s="7" t="s">
        <v>725</v>
      </c>
      <c r="CGJ328" s="7" t="s">
        <v>725</v>
      </c>
      <c r="CGK328" s="7" t="s">
        <v>725</v>
      </c>
      <c r="CGL328" s="7" t="s">
        <v>725</v>
      </c>
      <c r="CGM328" s="7" t="s">
        <v>725</v>
      </c>
      <c r="CGN328" s="7" t="s">
        <v>725</v>
      </c>
      <c r="CGO328" s="7" t="s">
        <v>725</v>
      </c>
      <c r="CGP328" s="7" t="s">
        <v>725</v>
      </c>
      <c r="CGQ328" s="7" t="s">
        <v>725</v>
      </c>
      <c r="CGR328" s="7" t="s">
        <v>725</v>
      </c>
      <c r="CGS328" s="7" t="s">
        <v>725</v>
      </c>
      <c r="CGT328" s="7" t="s">
        <v>725</v>
      </c>
      <c r="CGU328" s="7" t="s">
        <v>725</v>
      </c>
      <c r="CGV328" s="7" t="s">
        <v>725</v>
      </c>
      <c r="CGW328" s="7" t="s">
        <v>725</v>
      </c>
      <c r="CGX328" s="7" t="s">
        <v>725</v>
      </c>
      <c r="CGY328" s="7" t="s">
        <v>725</v>
      </c>
      <c r="CGZ328" s="7" t="s">
        <v>725</v>
      </c>
      <c r="CHA328" s="7" t="s">
        <v>725</v>
      </c>
      <c r="CHB328" s="7" t="s">
        <v>725</v>
      </c>
      <c r="CHC328" s="7" t="s">
        <v>725</v>
      </c>
      <c r="CHD328" s="7" t="s">
        <v>725</v>
      </c>
      <c r="CHE328" s="7" t="s">
        <v>725</v>
      </c>
      <c r="CHF328" s="7" t="s">
        <v>725</v>
      </c>
      <c r="CHG328" s="7" t="s">
        <v>725</v>
      </c>
      <c r="CHH328" s="7" t="s">
        <v>725</v>
      </c>
      <c r="CHI328" s="7" t="s">
        <v>725</v>
      </c>
      <c r="CHJ328" s="7" t="s">
        <v>725</v>
      </c>
      <c r="CHK328" s="7" t="s">
        <v>725</v>
      </c>
      <c r="CHL328" s="7" t="s">
        <v>725</v>
      </c>
      <c r="CHM328" s="7" t="s">
        <v>725</v>
      </c>
      <c r="CHN328" s="7" t="s">
        <v>725</v>
      </c>
      <c r="CHO328" s="7" t="s">
        <v>725</v>
      </c>
      <c r="CHP328" s="7" t="s">
        <v>725</v>
      </c>
      <c r="CHQ328" s="7" t="s">
        <v>725</v>
      </c>
      <c r="CHR328" s="7" t="s">
        <v>725</v>
      </c>
      <c r="CHS328" s="7" t="s">
        <v>725</v>
      </c>
      <c r="CHT328" s="7" t="s">
        <v>725</v>
      </c>
      <c r="CHU328" s="7" t="s">
        <v>725</v>
      </c>
      <c r="CHV328" s="7" t="s">
        <v>725</v>
      </c>
      <c r="CHW328" s="7" t="s">
        <v>725</v>
      </c>
      <c r="CHX328" s="7" t="s">
        <v>725</v>
      </c>
      <c r="CHY328" s="7" t="s">
        <v>725</v>
      </c>
      <c r="CHZ328" s="7" t="s">
        <v>725</v>
      </c>
      <c r="CIA328" s="7" t="s">
        <v>725</v>
      </c>
      <c r="CIB328" s="7" t="s">
        <v>725</v>
      </c>
      <c r="CIC328" s="7" t="s">
        <v>725</v>
      </c>
      <c r="CID328" s="7" t="s">
        <v>725</v>
      </c>
      <c r="CIE328" s="7" t="s">
        <v>725</v>
      </c>
      <c r="CIF328" s="7" t="s">
        <v>725</v>
      </c>
      <c r="CIG328" s="7" t="s">
        <v>725</v>
      </c>
      <c r="CIH328" s="7" t="s">
        <v>725</v>
      </c>
      <c r="CII328" s="7" t="s">
        <v>725</v>
      </c>
      <c r="CIJ328" s="7" t="s">
        <v>725</v>
      </c>
      <c r="CIK328" s="7" t="s">
        <v>725</v>
      </c>
      <c r="CIL328" s="7" t="s">
        <v>725</v>
      </c>
      <c r="CIM328" s="7" t="s">
        <v>725</v>
      </c>
      <c r="CIN328" s="7" t="s">
        <v>725</v>
      </c>
      <c r="CIO328" s="7" t="s">
        <v>725</v>
      </c>
      <c r="CIP328" s="7" t="s">
        <v>725</v>
      </c>
      <c r="CIQ328" s="7" t="s">
        <v>725</v>
      </c>
      <c r="CIR328" s="7" t="s">
        <v>725</v>
      </c>
      <c r="CIS328" s="7" t="s">
        <v>725</v>
      </c>
      <c r="CIT328" s="7" t="s">
        <v>725</v>
      </c>
      <c r="CIU328" s="7" t="s">
        <v>725</v>
      </c>
      <c r="CIV328" s="7" t="s">
        <v>725</v>
      </c>
      <c r="CIW328" s="7" t="s">
        <v>725</v>
      </c>
      <c r="CIX328" s="7" t="s">
        <v>725</v>
      </c>
      <c r="CIY328" s="7" t="s">
        <v>725</v>
      </c>
      <c r="CIZ328" s="7" t="s">
        <v>725</v>
      </c>
      <c r="CJA328" s="7" t="s">
        <v>725</v>
      </c>
      <c r="CJB328" s="7" t="s">
        <v>725</v>
      </c>
      <c r="CJC328" s="7" t="s">
        <v>725</v>
      </c>
      <c r="CJD328" s="7" t="s">
        <v>725</v>
      </c>
      <c r="CJE328" s="7" t="s">
        <v>725</v>
      </c>
      <c r="CJF328" s="7" t="s">
        <v>725</v>
      </c>
      <c r="CJG328" s="7" t="s">
        <v>725</v>
      </c>
      <c r="CJH328" s="7" t="s">
        <v>725</v>
      </c>
      <c r="CJI328" s="7" t="s">
        <v>725</v>
      </c>
      <c r="CJJ328" s="7" t="s">
        <v>725</v>
      </c>
      <c r="CJK328" s="7" t="s">
        <v>725</v>
      </c>
      <c r="CJL328" s="7" t="s">
        <v>725</v>
      </c>
      <c r="CJM328" s="7" t="s">
        <v>725</v>
      </c>
      <c r="CJN328" s="7" t="s">
        <v>725</v>
      </c>
      <c r="CJO328" s="7" t="s">
        <v>725</v>
      </c>
      <c r="CJP328" s="7" t="s">
        <v>725</v>
      </c>
      <c r="CJQ328" s="7" t="s">
        <v>725</v>
      </c>
      <c r="CJR328" s="7" t="s">
        <v>725</v>
      </c>
      <c r="CJS328" s="7" t="s">
        <v>725</v>
      </c>
      <c r="CJT328" s="7" t="s">
        <v>725</v>
      </c>
      <c r="CJU328" s="7" t="s">
        <v>725</v>
      </c>
      <c r="CJV328" s="7" t="s">
        <v>725</v>
      </c>
      <c r="CJW328" s="7" t="s">
        <v>725</v>
      </c>
      <c r="CJX328" s="7" t="s">
        <v>725</v>
      </c>
      <c r="CJY328" s="7" t="s">
        <v>725</v>
      </c>
      <c r="CJZ328" s="7" t="s">
        <v>725</v>
      </c>
      <c r="CKA328" s="7" t="s">
        <v>725</v>
      </c>
      <c r="CKB328" s="7" t="s">
        <v>725</v>
      </c>
      <c r="CKC328" s="7" t="s">
        <v>725</v>
      </c>
      <c r="CKD328" s="7" t="s">
        <v>725</v>
      </c>
      <c r="CKE328" s="7" t="s">
        <v>725</v>
      </c>
      <c r="CKF328" s="7" t="s">
        <v>725</v>
      </c>
      <c r="CKG328" s="7" t="s">
        <v>725</v>
      </c>
      <c r="CKH328" s="7" t="s">
        <v>725</v>
      </c>
      <c r="CKI328" s="7" t="s">
        <v>725</v>
      </c>
      <c r="CKJ328" s="7" t="s">
        <v>725</v>
      </c>
      <c r="CKK328" s="7" t="s">
        <v>725</v>
      </c>
      <c r="CKL328" s="7" t="s">
        <v>725</v>
      </c>
      <c r="CKM328" s="7" t="s">
        <v>725</v>
      </c>
      <c r="CKN328" s="7" t="s">
        <v>725</v>
      </c>
      <c r="CKO328" s="7" t="s">
        <v>725</v>
      </c>
      <c r="CKP328" s="7" t="s">
        <v>725</v>
      </c>
      <c r="CKQ328" s="7" t="s">
        <v>725</v>
      </c>
      <c r="CKR328" s="7" t="s">
        <v>725</v>
      </c>
      <c r="CKS328" s="7" t="s">
        <v>725</v>
      </c>
      <c r="CKT328" s="7" t="s">
        <v>725</v>
      </c>
      <c r="CKU328" s="7" t="s">
        <v>725</v>
      </c>
      <c r="CKV328" s="7" t="s">
        <v>725</v>
      </c>
      <c r="CKW328" s="7" t="s">
        <v>725</v>
      </c>
      <c r="CKX328" s="7" t="s">
        <v>725</v>
      </c>
      <c r="CKY328" s="7" t="s">
        <v>725</v>
      </c>
      <c r="CKZ328" s="7" t="s">
        <v>725</v>
      </c>
      <c r="CLA328" s="7" t="s">
        <v>725</v>
      </c>
      <c r="CLB328" s="7" t="s">
        <v>725</v>
      </c>
      <c r="CLC328" s="7" t="s">
        <v>725</v>
      </c>
      <c r="CLD328" s="7" t="s">
        <v>725</v>
      </c>
      <c r="CLE328" s="7" t="s">
        <v>725</v>
      </c>
      <c r="CLF328" s="7" t="s">
        <v>725</v>
      </c>
      <c r="CLG328" s="7" t="s">
        <v>725</v>
      </c>
      <c r="CLH328" s="7" t="s">
        <v>725</v>
      </c>
      <c r="CLI328" s="7" t="s">
        <v>725</v>
      </c>
      <c r="CLJ328" s="7" t="s">
        <v>725</v>
      </c>
      <c r="CLK328" s="7" t="s">
        <v>725</v>
      </c>
      <c r="CLL328" s="7" t="s">
        <v>725</v>
      </c>
      <c r="CLM328" s="7" t="s">
        <v>725</v>
      </c>
      <c r="CLN328" s="7" t="s">
        <v>725</v>
      </c>
      <c r="CLO328" s="7" t="s">
        <v>725</v>
      </c>
      <c r="CLP328" s="7" t="s">
        <v>725</v>
      </c>
      <c r="CLQ328" s="7" t="s">
        <v>725</v>
      </c>
      <c r="CLR328" s="7" t="s">
        <v>725</v>
      </c>
      <c r="CLS328" s="7" t="s">
        <v>725</v>
      </c>
      <c r="CLT328" s="7" t="s">
        <v>725</v>
      </c>
      <c r="CLU328" s="7" t="s">
        <v>725</v>
      </c>
      <c r="CLV328" s="7" t="s">
        <v>725</v>
      </c>
      <c r="CLW328" s="7" t="s">
        <v>725</v>
      </c>
      <c r="CLX328" s="7" t="s">
        <v>725</v>
      </c>
      <c r="CLY328" s="7" t="s">
        <v>725</v>
      </c>
      <c r="CLZ328" s="7" t="s">
        <v>725</v>
      </c>
      <c r="CMA328" s="7" t="s">
        <v>725</v>
      </c>
      <c r="CMB328" s="7" t="s">
        <v>725</v>
      </c>
      <c r="CMC328" s="7" t="s">
        <v>725</v>
      </c>
      <c r="CMD328" s="7" t="s">
        <v>725</v>
      </c>
      <c r="CME328" s="7" t="s">
        <v>725</v>
      </c>
      <c r="CMF328" s="7" t="s">
        <v>725</v>
      </c>
      <c r="CMG328" s="7" t="s">
        <v>725</v>
      </c>
      <c r="CMH328" s="7" t="s">
        <v>725</v>
      </c>
      <c r="CMI328" s="7" t="s">
        <v>725</v>
      </c>
      <c r="CMJ328" s="7" t="s">
        <v>725</v>
      </c>
      <c r="CMK328" s="7" t="s">
        <v>725</v>
      </c>
      <c r="CML328" s="7" t="s">
        <v>725</v>
      </c>
      <c r="CMM328" s="7" t="s">
        <v>725</v>
      </c>
      <c r="CMN328" s="7" t="s">
        <v>725</v>
      </c>
      <c r="CMO328" s="7" t="s">
        <v>725</v>
      </c>
      <c r="CMP328" s="7" t="s">
        <v>725</v>
      </c>
      <c r="CMQ328" s="7" t="s">
        <v>725</v>
      </c>
      <c r="CMR328" s="7" t="s">
        <v>725</v>
      </c>
      <c r="CMS328" s="7" t="s">
        <v>725</v>
      </c>
      <c r="CMT328" s="7" t="s">
        <v>725</v>
      </c>
      <c r="CMU328" s="7" t="s">
        <v>725</v>
      </c>
      <c r="CMV328" s="7" t="s">
        <v>725</v>
      </c>
      <c r="CMW328" s="7" t="s">
        <v>725</v>
      </c>
      <c r="CMX328" s="7" t="s">
        <v>725</v>
      </c>
      <c r="CMY328" s="7" t="s">
        <v>725</v>
      </c>
      <c r="CMZ328" s="7" t="s">
        <v>725</v>
      </c>
      <c r="CNA328" s="7" t="s">
        <v>725</v>
      </c>
      <c r="CNB328" s="7" t="s">
        <v>725</v>
      </c>
      <c r="CNC328" s="7" t="s">
        <v>725</v>
      </c>
      <c r="CND328" s="7" t="s">
        <v>725</v>
      </c>
      <c r="CNE328" s="7" t="s">
        <v>725</v>
      </c>
      <c r="CNF328" s="7" t="s">
        <v>725</v>
      </c>
      <c r="CNG328" s="7" t="s">
        <v>725</v>
      </c>
      <c r="CNH328" s="7" t="s">
        <v>725</v>
      </c>
      <c r="CNI328" s="7" t="s">
        <v>725</v>
      </c>
      <c r="CNJ328" s="7" t="s">
        <v>725</v>
      </c>
      <c r="CNK328" s="7" t="s">
        <v>725</v>
      </c>
      <c r="CNL328" s="7" t="s">
        <v>725</v>
      </c>
      <c r="CNM328" s="7" t="s">
        <v>725</v>
      </c>
      <c r="CNN328" s="7" t="s">
        <v>725</v>
      </c>
      <c r="CNO328" s="7" t="s">
        <v>725</v>
      </c>
      <c r="CNP328" s="7" t="s">
        <v>725</v>
      </c>
      <c r="CNQ328" s="7" t="s">
        <v>725</v>
      </c>
      <c r="CNR328" s="7" t="s">
        <v>725</v>
      </c>
      <c r="CNS328" s="7" t="s">
        <v>725</v>
      </c>
      <c r="CNT328" s="7" t="s">
        <v>725</v>
      </c>
      <c r="CNU328" s="7" t="s">
        <v>725</v>
      </c>
      <c r="CNV328" s="7" t="s">
        <v>725</v>
      </c>
      <c r="CNW328" s="7" t="s">
        <v>725</v>
      </c>
      <c r="CNX328" s="7" t="s">
        <v>725</v>
      </c>
      <c r="CNY328" s="7" t="s">
        <v>725</v>
      </c>
      <c r="CNZ328" s="7" t="s">
        <v>725</v>
      </c>
      <c r="COA328" s="7" t="s">
        <v>725</v>
      </c>
      <c r="COB328" s="7" t="s">
        <v>725</v>
      </c>
      <c r="COC328" s="7" t="s">
        <v>725</v>
      </c>
      <c r="COD328" s="7" t="s">
        <v>725</v>
      </c>
      <c r="COE328" s="7" t="s">
        <v>725</v>
      </c>
      <c r="COF328" s="7" t="s">
        <v>725</v>
      </c>
      <c r="COG328" s="7" t="s">
        <v>725</v>
      </c>
      <c r="COH328" s="7" t="s">
        <v>725</v>
      </c>
      <c r="COI328" s="7" t="s">
        <v>725</v>
      </c>
      <c r="COJ328" s="7" t="s">
        <v>725</v>
      </c>
      <c r="COK328" s="7" t="s">
        <v>725</v>
      </c>
      <c r="COL328" s="7" t="s">
        <v>725</v>
      </c>
      <c r="COM328" s="7" t="s">
        <v>725</v>
      </c>
      <c r="CON328" s="7" t="s">
        <v>725</v>
      </c>
      <c r="COO328" s="7" t="s">
        <v>725</v>
      </c>
      <c r="COP328" s="7" t="s">
        <v>725</v>
      </c>
      <c r="COQ328" s="7" t="s">
        <v>725</v>
      </c>
      <c r="COR328" s="7" t="s">
        <v>725</v>
      </c>
      <c r="COS328" s="7" t="s">
        <v>725</v>
      </c>
      <c r="COT328" s="7" t="s">
        <v>725</v>
      </c>
      <c r="COU328" s="7" t="s">
        <v>725</v>
      </c>
      <c r="COV328" s="7" t="s">
        <v>725</v>
      </c>
      <c r="COW328" s="7" t="s">
        <v>725</v>
      </c>
      <c r="COX328" s="7" t="s">
        <v>725</v>
      </c>
      <c r="COY328" s="7" t="s">
        <v>725</v>
      </c>
      <c r="COZ328" s="7" t="s">
        <v>725</v>
      </c>
      <c r="CPA328" s="7" t="s">
        <v>725</v>
      </c>
      <c r="CPB328" s="7" t="s">
        <v>725</v>
      </c>
      <c r="CPC328" s="7" t="s">
        <v>725</v>
      </c>
      <c r="CPD328" s="7" t="s">
        <v>725</v>
      </c>
      <c r="CPE328" s="7" t="s">
        <v>725</v>
      </c>
      <c r="CPF328" s="7" t="s">
        <v>725</v>
      </c>
      <c r="CPG328" s="7" t="s">
        <v>725</v>
      </c>
      <c r="CPH328" s="7" t="s">
        <v>725</v>
      </c>
      <c r="CPI328" s="7" t="s">
        <v>725</v>
      </c>
      <c r="CPJ328" s="7" t="s">
        <v>725</v>
      </c>
      <c r="CPK328" s="7" t="s">
        <v>725</v>
      </c>
      <c r="CPL328" s="7" t="s">
        <v>725</v>
      </c>
      <c r="CPM328" s="7" t="s">
        <v>725</v>
      </c>
      <c r="CPN328" s="7" t="s">
        <v>725</v>
      </c>
      <c r="CPO328" s="7" t="s">
        <v>725</v>
      </c>
      <c r="CPP328" s="7" t="s">
        <v>725</v>
      </c>
      <c r="CPQ328" s="7" t="s">
        <v>725</v>
      </c>
      <c r="CPR328" s="7" t="s">
        <v>725</v>
      </c>
      <c r="CPS328" s="7" t="s">
        <v>725</v>
      </c>
      <c r="CPT328" s="7" t="s">
        <v>725</v>
      </c>
      <c r="CPU328" s="7" t="s">
        <v>725</v>
      </c>
      <c r="CPV328" s="7" t="s">
        <v>725</v>
      </c>
      <c r="CPW328" s="7" t="s">
        <v>725</v>
      </c>
      <c r="CPX328" s="7" t="s">
        <v>725</v>
      </c>
      <c r="CPY328" s="7" t="s">
        <v>725</v>
      </c>
      <c r="CPZ328" s="7" t="s">
        <v>725</v>
      </c>
      <c r="CQA328" s="7" t="s">
        <v>725</v>
      </c>
      <c r="CQB328" s="7" t="s">
        <v>725</v>
      </c>
      <c r="CQC328" s="7" t="s">
        <v>725</v>
      </c>
      <c r="CQD328" s="7" t="s">
        <v>725</v>
      </c>
      <c r="CQE328" s="7" t="s">
        <v>725</v>
      </c>
      <c r="CQF328" s="7" t="s">
        <v>725</v>
      </c>
      <c r="CQG328" s="7" t="s">
        <v>725</v>
      </c>
      <c r="CQH328" s="7" t="s">
        <v>725</v>
      </c>
      <c r="CQI328" s="7" t="s">
        <v>725</v>
      </c>
      <c r="CQJ328" s="7" t="s">
        <v>725</v>
      </c>
      <c r="CQK328" s="7" t="s">
        <v>725</v>
      </c>
      <c r="CQL328" s="7" t="s">
        <v>725</v>
      </c>
      <c r="CQM328" s="7" t="s">
        <v>725</v>
      </c>
      <c r="CQN328" s="7" t="s">
        <v>725</v>
      </c>
      <c r="CQO328" s="7" t="s">
        <v>725</v>
      </c>
      <c r="CQP328" s="7" t="s">
        <v>725</v>
      </c>
      <c r="CQQ328" s="7" t="s">
        <v>725</v>
      </c>
      <c r="CQR328" s="7" t="s">
        <v>725</v>
      </c>
      <c r="CQS328" s="7" t="s">
        <v>725</v>
      </c>
      <c r="CQT328" s="7" t="s">
        <v>725</v>
      </c>
      <c r="CQU328" s="7" t="s">
        <v>725</v>
      </c>
      <c r="CQV328" s="7" t="s">
        <v>725</v>
      </c>
      <c r="CQW328" s="7" t="s">
        <v>725</v>
      </c>
      <c r="CQX328" s="7" t="s">
        <v>725</v>
      </c>
      <c r="CQY328" s="7" t="s">
        <v>725</v>
      </c>
      <c r="CQZ328" s="7" t="s">
        <v>725</v>
      </c>
      <c r="CRA328" s="7" t="s">
        <v>725</v>
      </c>
      <c r="CRB328" s="7" t="s">
        <v>725</v>
      </c>
      <c r="CRC328" s="7" t="s">
        <v>725</v>
      </c>
      <c r="CRD328" s="7" t="s">
        <v>725</v>
      </c>
      <c r="CRE328" s="7" t="s">
        <v>725</v>
      </c>
      <c r="CRF328" s="7" t="s">
        <v>725</v>
      </c>
      <c r="CRG328" s="7" t="s">
        <v>725</v>
      </c>
      <c r="CRH328" s="7" t="s">
        <v>725</v>
      </c>
      <c r="CRI328" s="7" t="s">
        <v>725</v>
      </c>
      <c r="CRJ328" s="7" t="s">
        <v>725</v>
      </c>
      <c r="CRK328" s="7" t="s">
        <v>725</v>
      </c>
      <c r="CRL328" s="7" t="s">
        <v>725</v>
      </c>
      <c r="CRM328" s="7" t="s">
        <v>725</v>
      </c>
      <c r="CRN328" s="7" t="s">
        <v>725</v>
      </c>
      <c r="CRO328" s="7" t="s">
        <v>725</v>
      </c>
      <c r="CRP328" s="7" t="s">
        <v>725</v>
      </c>
      <c r="CRQ328" s="7" t="s">
        <v>725</v>
      </c>
      <c r="CRR328" s="7" t="s">
        <v>725</v>
      </c>
      <c r="CRS328" s="7" t="s">
        <v>725</v>
      </c>
      <c r="CRT328" s="7" t="s">
        <v>725</v>
      </c>
      <c r="CRU328" s="7" t="s">
        <v>725</v>
      </c>
      <c r="CRV328" s="7" t="s">
        <v>725</v>
      </c>
      <c r="CRW328" s="7" t="s">
        <v>725</v>
      </c>
      <c r="CRX328" s="7" t="s">
        <v>725</v>
      </c>
      <c r="CRY328" s="7" t="s">
        <v>725</v>
      </c>
      <c r="CRZ328" s="7" t="s">
        <v>725</v>
      </c>
      <c r="CSA328" s="7" t="s">
        <v>725</v>
      </c>
      <c r="CSB328" s="7" t="s">
        <v>725</v>
      </c>
      <c r="CSC328" s="7" t="s">
        <v>725</v>
      </c>
      <c r="CSD328" s="7" t="s">
        <v>725</v>
      </c>
      <c r="CSE328" s="7" t="s">
        <v>725</v>
      </c>
      <c r="CSF328" s="7" t="s">
        <v>725</v>
      </c>
      <c r="CSG328" s="7" t="s">
        <v>725</v>
      </c>
      <c r="CSH328" s="7" t="s">
        <v>725</v>
      </c>
      <c r="CSI328" s="7" t="s">
        <v>725</v>
      </c>
      <c r="CSJ328" s="7" t="s">
        <v>725</v>
      </c>
      <c r="CSK328" s="7" t="s">
        <v>725</v>
      </c>
      <c r="CSL328" s="7" t="s">
        <v>725</v>
      </c>
      <c r="CSM328" s="7" t="s">
        <v>725</v>
      </c>
      <c r="CSN328" s="7" t="s">
        <v>725</v>
      </c>
      <c r="CSO328" s="7" t="s">
        <v>725</v>
      </c>
      <c r="CSP328" s="7" t="s">
        <v>725</v>
      </c>
      <c r="CSQ328" s="7" t="s">
        <v>725</v>
      </c>
      <c r="CSR328" s="7" t="s">
        <v>725</v>
      </c>
      <c r="CSS328" s="7" t="s">
        <v>725</v>
      </c>
      <c r="CST328" s="7" t="s">
        <v>725</v>
      </c>
      <c r="CSU328" s="7" t="s">
        <v>725</v>
      </c>
      <c r="CSV328" s="7" t="s">
        <v>725</v>
      </c>
      <c r="CSW328" s="7" t="s">
        <v>725</v>
      </c>
      <c r="CSX328" s="7" t="s">
        <v>725</v>
      </c>
      <c r="CSY328" s="7" t="s">
        <v>725</v>
      </c>
      <c r="CSZ328" s="7" t="s">
        <v>725</v>
      </c>
      <c r="CTA328" s="7" t="s">
        <v>725</v>
      </c>
      <c r="CTB328" s="7" t="s">
        <v>725</v>
      </c>
      <c r="CTC328" s="7" t="s">
        <v>725</v>
      </c>
      <c r="CTD328" s="7" t="s">
        <v>725</v>
      </c>
      <c r="CTE328" s="7" t="s">
        <v>725</v>
      </c>
      <c r="CTF328" s="7" t="s">
        <v>725</v>
      </c>
      <c r="CTG328" s="7" t="s">
        <v>725</v>
      </c>
      <c r="CTH328" s="7" t="s">
        <v>725</v>
      </c>
      <c r="CTI328" s="7" t="s">
        <v>725</v>
      </c>
      <c r="CTJ328" s="7" t="s">
        <v>725</v>
      </c>
      <c r="CTK328" s="7" t="s">
        <v>725</v>
      </c>
      <c r="CTL328" s="7" t="s">
        <v>725</v>
      </c>
      <c r="CTM328" s="7" t="s">
        <v>725</v>
      </c>
      <c r="CTN328" s="7" t="s">
        <v>725</v>
      </c>
      <c r="CTO328" s="7" t="s">
        <v>725</v>
      </c>
      <c r="CTP328" s="7" t="s">
        <v>725</v>
      </c>
      <c r="CTQ328" s="7" t="s">
        <v>725</v>
      </c>
      <c r="CTR328" s="7" t="s">
        <v>725</v>
      </c>
      <c r="CTS328" s="7" t="s">
        <v>725</v>
      </c>
      <c r="CTT328" s="7" t="s">
        <v>725</v>
      </c>
      <c r="CTU328" s="7" t="s">
        <v>725</v>
      </c>
      <c r="CTV328" s="7" t="s">
        <v>725</v>
      </c>
      <c r="CTW328" s="7" t="s">
        <v>725</v>
      </c>
      <c r="CTX328" s="7" t="s">
        <v>725</v>
      </c>
      <c r="CTY328" s="7" t="s">
        <v>725</v>
      </c>
      <c r="CTZ328" s="7" t="s">
        <v>725</v>
      </c>
      <c r="CUA328" s="7" t="s">
        <v>725</v>
      </c>
      <c r="CUB328" s="7" t="s">
        <v>725</v>
      </c>
      <c r="CUC328" s="7" t="s">
        <v>725</v>
      </c>
      <c r="CUD328" s="7" t="s">
        <v>725</v>
      </c>
      <c r="CUE328" s="7" t="s">
        <v>725</v>
      </c>
      <c r="CUF328" s="7" t="s">
        <v>725</v>
      </c>
      <c r="CUG328" s="7" t="s">
        <v>725</v>
      </c>
      <c r="CUH328" s="7" t="s">
        <v>725</v>
      </c>
      <c r="CUI328" s="7" t="s">
        <v>725</v>
      </c>
      <c r="CUJ328" s="7" t="s">
        <v>725</v>
      </c>
      <c r="CUK328" s="7" t="s">
        <v>725</v>
      </c>
      <c r="CUL328" s="7" t="s">
        <v>725</v>
      </c>
      <c r="CUM328" s="7" t="s">
        <v>725</v>
      </c>
      <c r="CUN328" s="7" t="s">
        <v>725</v>
      </c>
      <c r="CUO328" s="7" t="s">
        <v>725</v>
      </c>
      <c r="CUP328" s="7" t="s">
        <v>725</v>
      </c>
      <c r="CUQ328" s="7" t="s">
        <v>725</v>
      </c>
      <c r="CUR328" s="7" t="s">
        <v>725</v>
      </c>
      <c r="CUS328" s="7" t="s">
        <v>725</v>
      </c>
      <c r="CUT328" s="7" t="s">
        <v>725</v>
      </c>
      <c r="CUU328" s="7" t="s">
        <v>725</v>
      </c>
      <c r="CUV328" s="7" t="s">
        <v>725</v>
      </c>
      <c r="CUW328" s="7" t="s">
        <v>725</v>
      </c>
      <c r="CUX328" s="7" t="s">
        <v>725</v>
      </c>
      <c r="CUY328" s="7" t="s">
        <v>725</v>
      </c>
      <c r="CUZ328" s="7" t="s">
        <v>725</v>
      </c>
      <c r="CVA328" s="7" t="s">
        <v>725</v>
      </c>
      <c r="CVB328" s="7" t="s">
        <v>725</v>
      </c>
      <c r="CVC328" s="7" t="s">
        <v>725</v>
      </c>
      <c r="CVD328" s="7" t="s">
        <v>725</v>
      </c>
      <c r="CVE328" s="7" t="s">
        <v>725</v>
      </c>
      <c r="CVF328" s="7" t="s">
        <v>725</v>
      </c>
      <c r="CVG328" s="7" t="s">
        <v>725</v>
      </c>
      <c r="CVH328" s="7" t="s">
        <v>725</v>
      </c>
      <c r="CVI328" s="7" t="s">
        <v>725</v>
      </c>
      <c r="CVJ328" s="7" t="s">
        <v>725</v>
      </c>
      <c r="CVK328" s="7" t="s">
        <v>725</v>
      </c>
      <c r="CVL328" s="7" t="s">
        <v>725</v>
      </c>
      <c r="CVM328" s="7" t="s">
        <v>725</v>
      </c>
      <c r="CVN328" s="7" t="s">
        <v>725</v>
      </c>
      <c r="CVO328" s="7" t="s">
        <v>725</v>
      </c>
      <c r="CVP328" s="7" t="s">
        <v>725</v>
      </c>
      <c r="CVQ328" s="7" t="s">
        <v>725</v>
      </c>
      <c r="CVR328" s="7" t="s">
        <v>725</v>
      </c>
      <c r="CVS328" s="7" t="s">
        <v>725</v>
      </c>
      <c r="CVT328" s="7" t="s">
        <v>725</v>
      </c>
      <c r="CVU328" s="7" t="s">
        <v>725</v>
      </c>
      <c r="CVV328" s="7" t="s">
        <v>725</v>
      </c>
      <c r="CVW328" s="7" t="s">
        <v>725</v>
      </c>
      <c r="CVX328" s="7" t="s">
        <v>725</v>
      </c>
      <c r="CVY328" s="7" t="s">
        <v>725</v>
      </c>
      <c r="CVZ328" s="7" t="s">
        <v>725</v>
      </c>
      <c r="CWA328" s="7" t="s">
        <v>725</v>
      </c>
      <c r="CWB328" s="7" t="s">
        <v>725</v>
      </c>
      <c r="CWC328" s="7" t="s">
        <v>725</v>
      </c>
      <c r="CWD328" s="7" t="s">
        <v>725</v>
      </c>
      <c r="CWE328" s="7" t="s">
        <v>725</v>
      </c>
      <c r="CWF328" s="7" t="s">
        <v>725</v>
      </c>
      <c r="CWG328" s="7" t="s">
        <v>725</v>
      </c>
      <c r="CWH328" s="7" t="s">
        <v>725</v>
      </c>
      <c r="CWI328" s="7" t="s">
        <v>725</v>
      </c>
      <c r="CWJ328" s="7" t="s">
        <v>725</v>
      </c>
      <c r="CWK328" s="7" t="s">
        <v>725</v>
      </c>
      <c r="CWL328" s="7" t="s">
        <v>725</v>
      </c>
      <c r="CWM328" s="7" t="s">
        <v>725</v>
      </c>
      <c r="CWN328" s="7" t="s">
        <v>725</v>
      </c>
      <c r="CWO328" s="7" t="s">
        <v>725</v>
      </c>
      <c r="CWP328" s="7" t="s">
        <v>725</v>
      </c>
      <c r="CWQ328" s="7" t="s">
        <v>725</v>
      </c>
      <c r="CWR328" s="7" t="s">
        <v>725</v>
      </c>
      <c r="CWS328" s="7" t="s">
        <v>725</v>
      </c>
      <c r="CWT328" s="7" t="s">
        <v>725</v>
      </c>
      <c r="CWU328" s="7" t="s">
        <v>725</v>
      </c>
      <c r="CWV328" s="7" t="s">
        <v>725</v>
      </c>
      <c r="CWW328" s="7" t="s">
        <v>725</v>
      </c>
      <c r="CWX328" s="7" t="s">
        <v>725</v>
      </c>
      <c r="CWY328" s="7" t="s">
        <v>725</v>
      </c>
      <c r="CWZ328" s="7" t="s">
        <v>725</v>
      </c>
      <c r="CXA328" s="7" t="s">
        <v>725</v>
      </c>
      <c r="CXB328" s="7" t="s">
        <v>725</v>
      </c>
      <c r="CXC328" s="7" t="s">
        <v>725</v>
      </c>
      <c r="CXD328" s="7" t="s">
        <v>725</v>
      </c>
      <c r="CXE328" s="7" t="s">
        <v>725</v>
      </c>
      <c r="CXF328" s="7" t="s">
        <v>725</v>
      </c>
      <c r="CXG328" s="7" t="s">
        <v>725</v>
      </c>
      <c r="CXH328" s="7" t="s">
        <v>725</v>
      </c>
      <c r="CXI328" s="7" t="s">
        <v>725</v>
      </c>
      <c r="CXJ328" s="7" t="s">
        <v>725</v>
      </c>
      <c r="CXK328" s="7" t="s">
        <v>725</v>
      </c>
      <c r="CXL328" s="7" t="s">
        <v>725</v>
      </c>
      <c r="CXM328" s="7" t="s">
        <v>725</v>
      </c>
      <c r="CXN328" s="7" t="s">
        <v>725</v>
      </c>
      <c r="CXO328" s="7" t="s">
        <v>725</v>
      </c>
      <c r="CXP328" s="7" t="s">
        <v>725</v>
      </c>
      <c r="CXQ328" s="7" t="s">
        <v>725</v>
      </c>
      <c r="CXR328" s="7" t="s">
        <v>725</v>
      </c>
      <c r="CXS328" s="7" t="s">
        <v>725</v>
      </c>
      <c r="CXT328" s="7" t="s">
        <v>725</v>
      </c>
      <c r="CXU328" s="7" t="s">
        <v>725</v>
      </c>
      <c r="CXV328" s="7" t="s">
        <v>725</v>
      </c>
      <c r="CXW328" s="7" t="s">
        <v>725</v>
      </c>
      <c r="CXX328" s="7" t="s">
        <v>725</v>
      </c>
      <c r="CXY328" s="7" t="s">
        <v>725</v>
      </c>
      <c r="CXZ328" s="7" t="s">
        <v>725</v>
      </c>
      <c r="CYA328" s="7" t="s">
        <v>725</v>
      </c>
      <c r="CYB328" s="7" t="s">
        <v>725</v>
      </c>
      <c r="CYC328" s="7" t="s">
        <v>725</v>
      </c>
      <c r="CYD328" s="7" t="s">
        <v>725</v>
      </c>
      <c r="CYE328" s="7" t="s">
        <v>725</v>
      </c>
      <c r="CYF328" s="7" t="s">
        <v>725</v>
      </c>
      <c r="CYG328" s="7" t="s">
        <v>725</v>
      </c>
      <c r="CYH328" s="7" t="s">
        <v>725</v>
      </c>
      <c r="CYI328" s="7" t="s">
        <v>725</v>
      </c>
      <c r="CYJ328" s="7" t="s">
        <v>725</v>
      </c>
      <c r="CYK328" s="7" t="s">
        <v>725</v>
      </c>
      <c r="CYL328" s="7" t="s">
        <v>725</v>
      </c>
      <c r="CYM328" s="7" t="s">
        <v>725</v>
      </c>
      <c r="CYN328" s="7" t="s">
        <v>725</v>
      </c>
      <c r="CYO328" s="7" t="s">
        <v>725</v>
      </c>
      <c r="CYP328" s="7" t="s">
        <v>725</v>
      </c>
      <c r="CYQ328" s="7" t="s">
        <v>725</v>
      </c>
      <c r="CYR328" s="7" t="s">
        <v>725</v>
      </c>
      <c r="CYS328" s="7" t="s">
        <v>725</v>
      </c>
      <c r="CYT328" s="7" t="s">
        <v>725</v>
      </c>
      <c r="CYU328" s="7" t="s">
        <v>725</v>
      </c>
      <c r="CYV328" s="7" t="s">
        <v>725</v>
      </c>
      <c r="CYW328" s="7" t="s">
        <v>725</v>
      </c>
      <c r="CYX328" s="7" t="s">
        <v>725</v>
      </c>
      <c r="CYY328" s="7" t="s">
        <v>725</v>
      </c>
      <c r="CYZ328" s="7" t="s">
        <v>725</v>
      </c>
      <c r="CZA328" s="7" t="s">
        <v>725</v>
      </c>
      <c r="CZB328" s="7" t="s">
        <v>725</v>
      </c>
      <c r="CZC328" s="7" t="s">
        <v>725</v>
      </c>
      <c r="CZD328" s="7" t="s">
        <v>725</v>
      </c>
      <c r="CZE328" s="7" t="s">
        <v>725</v>
      </c>
      <c r="CZF328" s="7" t="s">
        <v>725</v>
      </c>
      <c r="CZG328" s="7" t="s">
        <v>725</v>
      </c>
      <c r="CZH328" s="7" t="s">
        <v>725</v>
      </c>
      <c r="CZI328" s="7" t="s">
        <v>725</v>
      </c>
      <c r="CZJ328" s="7" t="s">
        <v>725</v>
      </c>
      <c r="CZK328" s="7" t="s">
        <v>725</v>
      </c>
      <c r="CZL328" s="7" t="s">
        <v>725</v>
      </c>
      <c r="CZM328" s="7" t="s">
        <v>725</v>
      </c>
      <c r="CZN328" s="7" t="s">
        <v>725</v>
      </c>
      <c r="CZO328" s="7" t="s">
        <v>725</v>
      </c>
      <c r="CZP328" s="7" t="s">
        <v>725</v>
      </c>
      <c r="CZQ328" s="7" t="s">
        <v>725</v>
      </c>
      <c r="CZR328" s="7" t="s">
        <v>725</v>
      </c>
      <c r="CZS328" s="7" t="s">
        <v>725</v>
      </c>
      <c r="CZT328" s="7" t="s">
        <v>725</v>
      </c>
      <c r="CZU328" s="7" t="s">
        <v>725</v>
      </c>
      <c r="CZV328" s="7" t="s">
        <v>725</v>
      </c>
      <c r="CZW328" s="7" t="s">
        <v>725</v>
      </c>
      <c r="CZX328" s="7" t="s">
        <v>725</v>
      </c>
      <c r="CZY328" s="7" t="s">
        <v>725</v>
      </c>
      <c r="CZZ328" s="7" t="s">
        <v>725</v>
      </c>
      <c r="DAA328" s="7" t="s">
        <v>725</v>
      </c>
      <c r="DAB328" s="7" t="s">
        <v>725</v>
      </c>
      <c r="DAC328" s="7" t="s">
        <v>725</v>
      </c>
      <c r="DAD328" s="7" t="s">
        <v>725</v>
      </c>
      <c r="DAE328" s="7" t="s">
        <v>725</v>
      </c>
      <c r="DAF328" s="7" t="s">
        <v>725</v>
      </c>
      <c r="DAG328" s="7" t="s">
        <v>725</v>
      </c>
      <c r="DAH328" s="7" t="s">
        <v>725</v>
      </c>
      <c r="DAI328" s="7" t="s">
        <v>725</v>
      </c>
      <c r="DAJ328" s="7" t="s">
        <v>725</v>
      </c>
      <c r="DAK328" s="7" t="s">
        <v>725</v>
      </c>
      <c r="DAL328" s="7" t="s">
        <v>725</v>
      </c>
      <c r="DAM328" s="7" t="s">
        <v>725</v>
      </c>
      <c r="DAN328" s="7" t="s">
        <v>725</v>
      </c>
      <c r="DAO328" s="7" t="s">
        <v>725</v>
      </c>
      <c r="DAP328" s="7" t="s">
        <v>725</v>
      </c>
      <c r="DAQ328" s="7" t="s">
        <v>725</v>
      </c>
      <c r="DAR328" s="7" t="s">
        <v>725</v>
      </c>
      <c r="DAS328" s="7" t="s">
        <v>725</v>
      </c>
      <c r="DAT328" s="7" t="s">
        <v>725</v>
      </c>
      <c r="DAU328" s="7" t="s">
        <v>725</v>
      </c>
      <c r="DAV328" s="7" t="s">
        <v>725</v>
      </c>
      <c r="DAW328" s="7" t="s">
        <v>725</v>
      </c>
      <c r="DAX328" s="7" t="s">
        <v>725</v>
      </c>
      <c r="DAY328" s="7" t="s">
        <v>725</v>
      </c>
      <c r="DAZ328" s="7" t="s">
        <v>725</v>
      </c>
      <c r="DBA328" s="7" t="s">
        <v>725</v>
      </c>
      <c r="DBB328" s="7" t="s">
        <v>725</v>
      </c>
      <c r="DBC328" s="7" t="s">
        <v>725</v>
      </c>
      <c r="DBD328" s="7" t="s">
        <v>725</v>
      </c>
      <c r="DBE328" s="7" t="s">
        <v>725</v>
      </c>
      <c r="DBF328" s="7" t="s">
        <v>725</v>
      </c>
      <c r="DBG328" s="7" t="s">
        <v>725</v>
      </c>
      <c r="DBH328" s="7" t="s">
        <v>725</v>
      </c>
      <c r="DBI328" s="7" t="s">
        <v>725</v>
      </c>
      <c r="DBJ328" s="7" t="s">
        <v>725</v>
      </c>
      <c r="DBK328" s="7" t="s">
        <v>725</v>
      </c>
      <c r="DBL328" s="7" t="s">
        <v>725</v>
      </c>
      <c r="DBM328" s="7" t="s">
        <v>725</v>
      </c>
      <c r="DBN328" s="7" t="s">
        <v>725</v>
      </c>
      <c r="DBO328" s="7" t="s">
        <v>725</v>
      </c>
      <c r="DBP328" s="7" t="s">
        <v>725</v>
      </c>
      <c r="DBQ328" s="7" t="s">
        <v>725</v>
      </c>
      <c r="DBR328" s="7" t="s">
        <v>725</v>
      </c>
      <c r="DBS328" s="7" t="s">
        <v>725</v>
      </c>
      <c r="DBT328" s="7" t="s">
        <v>725</v>
      </c>
      <c r="DBU328" s="7" t="s">
        <v>725</v>
      </c>
      <c r="DBV328" s="7" t="s">
        <v>725</v>
      </c>
      <c r="DBW328" s="7" t="s">
        <v>725</v>
      </c>
      <c r="DBX328" s="7" t="s">
        <v>725</v>
      </c>
      <c r="DBY328" s="7" t="s">
        <v>725</v>
      </c>
      <c r="DBZ328" s="7" t="s">
        <v>725</v>
      </c>
      <c r="DCA328" s="7" t="s">
        <v>725</v>
      </c>
      <c r="DCB328" s="7" t="s">
        <v>725</v>
      </c>
      <c r="DCC328" s="7" t="s">
        <v>725</v>
      </c>
      <c r="DCD328" s="7" t="s">
        <v>725</v>
      </c>
      <c r="DCE328" s="7" t="s">
        <v>725</v>
      </c>
      <c r="DCF328" s="7" t="s">
        <v>725</v>
      </c>
      <c r="DCG328" s="7" t="s">
        <v>725</v>
      </c>
      <c r="DCH328" s="7" t="s">
        <v>725</v>
      </c>
      <c r="DCI328" s="7" t="s">
        <v>725</v>
      </c>
      <c r="DCJ328" s="7" t="s">
        <v>725</v>
      </c>
      <c r="DCK328" s="7" t="s">
        <v>725</v>
      </c>
      <c r="DCL328" s="7" t="s">
        <v>725</v>
      </c>
      <c r="DCM328" s="7" t="s">
        <v>725</v>
      </c>
      <c r="DCN328" s="7" t="s">
        <v>725</v>
      </c>
      <c r="DCO328" s="7" t="s">
        <v>725</v>
      </c>
      <c r="DCP328" s="7" t="s">
        <v>725</v>
      </c>
      <c r="DCQ328" s="7" t="s">
        <v>725</v>
      </c>
      <c r="DCR328" s="7" t="s">
        <v>725</v>
      </c>
      <c r="DCS328" s="7" t="s">
        <v>725</v>
      </c>
      <c r="DCT328" s="7" t="s">
        <v>725</v>
      </c>
      <c r="DCU328" s="7" t="s">
        <v>725</v>
      </c>
      <c r="DCV328" s="7" t="s">
        <v>725</v>
      </c>
      <c r="DCW328" s="7" t="s">
        <v>725</v>
      </c>
      <c r="DCX328" s="7" t="s">
        <v>725</v>
      </c>
      <c r="DCY328" s="7" t="s">
        <v>725</v>
      </c>
      <c r="DCZ328" s="7" t="s">
        <v>725</v>
      </c>
      <c r="DDA328" s="7" t="s">
        <v>725</v>
      </c>
      <c r="DDB328" s="7" t="s">
        <v>725</v>
      </c>
      <c r="DDC328" s="7" t="s">
        <v>725</v>
      </c>
      <c r="DDD328" s="7" t="s">
        <v>725</v>
      </c>
      <c r="DDE328" s="7" t="s">
        <v>725</v>
      </c>
      <c r="DDF328" s="7" t="s">
        <v>725</v>
      </c>
      <c r="DDG328" s="7" t="s">
        <v>725</v>
      </c>
      <c r="DDH328" s="7" t="s">
        <v>725</v>
      </c>
      <c r="DDI328" s="7" t="s">
        <v>725</v>
      </c>
      <c r="DDJ328" s="7" t="s">
        <v>725</v>
      </c>
      <c r="DDK328" s="7" t="s">
        <v>725</v>
      </c>
      <c r="DDL328" s="7" t="s">
        <v>725</v>
      </c>
      <c r="DDM328" s="7" t="s">
        <v>725</v>
      </c>
      <c r="DDN328" s="7" t="s">
        <v>725</v>
      </c>
      <c r="DDO328" s="7" t="s">
        <v>725</v>
      </c>
      <c r="DDP328" s="7" t="s">
        <v>725</v>
      </c>
      <c r="DDQ328" s="7" t="s">
        <v>725</v>
      </c>
      <c r="DDR328" s="7" t="s">
        <v>725</v>
      </c>
      <c r="DDS328" s="7" t="s">
        <v>725</v>
      </c>
      <c r="DDT328" s="7" t="s">
        <v>725</v>
      </c>
      <c r="DDU328" s="7" t="s">
        <v>725</v>
      </c>
      <c r="DDV328" s="7" t="s">
        <v>725</v>
      </c>
      <c r="DDW328" s="7" t="s">
        <v>725</v>
      </c>
      <c r="DDX328" s="7" t="s">
        <v>725</v>
      </c>
      <c r="DDY328" s="7" t="s">
        <v>725</v>
      </c>
      <c r="DDZ328" s="7" t="s">
        <v>725</v>
      </c>
      <c r="DEA328" s="7" t="s">
        <v>725</v>
      </c>
      <c r="DEB328" s="7" t="s">
        <v>725</v>
      </c>
      <c r="DEC328" s="7" t="s">
        <v>725</v>
      </c>
      <c r="DED328" s="7" t="s">
        <v>725</v>
      </c>
      <c r="DEE328" s="7" t="s">
        <v>725</v>
      </c>
      <c r="DEF328" s="7" t="s">
        <v>725</v>
      </c>
      <c r="DEG328" s="7" t="s">
        <v>725</v>
      </c>
      <c r="DEH328" s="7" t="s">
        <v>725</v>
      </c>
      <c r="DEI328" s="7" t="s">
        <v>725</v>
      </c>
      <c r="DEJ328" s="7" t="s">
        <v>725</v>
      </c>
      <c r="DEK328" s="7" t="s">
        <v>725</v>
      </c>
      <c r="DEL328" s="7" t="s">
        <v>725</v>
      </c>
      <c r="DEM328" s="7" t="s">
        <v>725</v>
      </c>
      <c r="DEN328" s="7" t="s">
        <v>725</v>
      </c>
      <c r="DEO328" s="7" t="s">
        <v>725</v>
      </c>
      <c r="DEP328" s="7" t="s">
        <v>725</v>
      </c>
      <c r="DEQ328" s="7" t="s">
        <v>725</v>
      </c>
      <c r="DER328" s="7" t="s">
        <v>725</v>
      </c>
      <c r="DES328" s="7" t="s">
        <v>725</v>
      </c>
      <c r="DET328" s="7" t="s">
        <v>725</v>
      </c>
      <c r="DEU328" s="7" t="s">
        <v>725</v>
      </c>
      <c r="DEV328" s="7" t="s">
        <v>725</v>
      </c>
      <c r="DEW328" s="7" t="s">
        <v>725</v>
      </c>
      <c r="DEX328" s="7" t="s">
        <v>725</v>
      </c>
      <c r="DEY328" s="7" t="s">
        <v>725</v>
      </c>
      <c r="DEZ328" s="7" t="s">
        <v>725</v>
      </c>
      <c r="DFA328" s="7" t="s">
        <v>725</v>
      </c>
      <c r="DFB328" s="7" t="s">
        <v>725</v>
      </c>
      <c r="DFC328" s="7" t="s">
        <v>725</v>
      </c>
      <c r="DFD328" s="7" t="s">
        <v>725</v>
      </c>
      <c r="DFE328" s="7" t="s">
        <v>725</v>
      </c>
      <c r="DFF328" s="7" t="s">
        <v>725</v>
      </c>
      <c r="DFG328" s="7" t="s">
        <v>725</v>
      </c>
      <c r="DFH328" s="7" t="s">
        <v>725</v>
      </c>
      <c r="DFI328" s="7" t="s">
        <v>725</v>
      </c>
      <c r="DFJ328" s="7" t="s">
        <v>725</v>
      </c>
      <c r="DFK328" s="7" t="s">
        <v>725</v>
      </c>
      <c r="DFL328" s="7" t="s">
        <v>725</v>
      </c>
      <c r="DFM328" s="7" t="s">
        <v>725</v>
      </c>
      <c r="DFN328" s="7" t="s">
        <v>725</v>
      </c>
      <c r="DFO328" s="7" t="s">
        <v>725</v>
      </c>
      <c r="DFP328" s="7" t="s">
        <v>725</v>
      </c>
      <c r="DFQ328" s="7" t="s">
        <v>725</v>
      </c>
      <c r="DFR328" s="7" t="s">
        <v>725</v>
      </c>
      <c r="DFS328" s="7" t="s">
        <v>725</v>
      </c>
      <c r="DFT328" s="7" t="s">
        <v>725</v>
      </c>
      <c r="DFU328" s="7" t="s">
        <v>725</v>
      </c>
      <c r="DFV328" s="7" t="s">
        <v>725</v>
      </c>
      <c r="DFW328" s="7" t="s">
        <v>725</v>
      </c>
      <c r="DFX328" s="7" t="s">
        <v>725</v>
      </c>
      <c r="DFY328" s="7" t="s">
        <v>725</v>
      </c>
      <c r="DFZ328" s="7" t="s">
        <v>725</v>
      </c>
      <c r="DGA328" s="7" t="s">
        <v>725</v>
      </c>
      <c r="DGB328" s="7" t="s">
        <v>725</v>
      </c>
      <c r="DGC328" s="7" t="s">
        <v>725</v>
      </c>
      <c r="DGD328" s="7" t="s">
        <v>725</v>
      </c>
      <c r="DGE328" s="7" t="s">
        <v>725</v>
      </c>
      <c r="DGF328" s="7" t="s">
        <v>725</v>
      </c>
      <c r="DGG328" s="7" t="s">
        <v>725</v>
      </c>
      <c r="DGH328" s="7" t="s">
        <v>725</v>
      </c>
      <c r="DGI328" s="7" t="s">
        <v>725</v>
      </c>
      <c r="DGJ328" s="7" t="s">
        <v>725</v>
      </c>
      <c r="DGK328" s="7" t="s">
        <v>725</v>
      </c>
      <c r="DGL328" s="7" t="s">
        <v>725</v>
      </c>
      <c r="DGM328" s="7" t="s">
        <v>725</v>
      </c>
      <c r="DGN328" s="7" t="s">
        <v>725</v>
      </c>
      <c r="DGO328" s="7" t="s">
        <v>725</v>
      </c>
      <c r="DGP328" s="7" t="s">
        <v>725</v>
      </c>
      <c r="DGQ328" s="7" t="s">
        <v>725</v>
      </c>
      <c r="DGR328" s="7" t="s">
        <v>725</v>
      </c>
      <c r="DGS328" s="7" t="s">
        <v>725</v>
      </c>
      <c r="DGT328" s="7" t="s">
        <v>725</v>
      </c>
      <c r="DGU328" s="7" t="s">
        <v>725</v>
      </c>
      <c r="DGV328" s="7" t="s">
        <v>725</v>
      </c>
      <c r="DGW328" s="7" t="s">
        <v>725</v>
      </c>
      <c r="DGX328" s="7" t="s">
        <v>725</v>
      </c>
      <c r="DGY328" s="7" t="s">
        <v>725</v>
      </c>
      <c r="DGZ328" s="7" t="s">
        <v>725</v>
      </c>
      <c r="DHA328" s="7" t="s">
        <v>725</v>
      </c>
      <c r="DHB328" s="7" t="s">
        <v>725</v>
      </c>
      <c r="DHC328" s="7" t="s">
        <v>725</v>
      </c>
      <c r="DHD328" s="7" t="s">
        <v>725</v>
      </c>
      <c r="DHE328" s="7" t="s">
        <v>725</v>
      </c>
      <c r="DHF328" s="7" t="s">
        <v>725</v>
      </c>
      <c r="DHG328" s="7" t="s">
        <v>725</v>
      </c>
      <c r="DHH328" s="7" t="s">
        <v>725</v>
      </c>
      <c r="DHI328" s="7" t="s">
        <v>725</v>
      </c>
      <c r="DHJ328" s="7" t="s">
        <v>725</v>
      </c>
      <c r="DHK328" s="7" t="s">
        <v>725</v>
      </c>
      <c r="DHL328" s="7" t="s">
        <v>725</v>
      </c>
      <c r="DHM328" s="7" t="s">
        <v>725</v>
      </c>
      <c r="DHN328" s="7" t="s">
        <v>725</v>
      </c>
      <c r="DHO328" s="7" t="s">
        <v>725</v>
      </c>
      <c r="DHP328" s="7" t="s">
        <v>725</v>
      </c>
      <c r="DHQ328" s="7" t="s">
        <v>725</v>
      </c>
      <c r="DHR328" s="7" t="s">
        <v>725</v>
      </c>
      <c r="DHS328" s="7" t="s">
        <v>725</v>
      </c>
      <c r="DHT328" s="7" t="s">
        <v>725</v>
      </c>
      <c r="DHU328" s="7" t="s">
        <v>725</v>
      </c>
      <c r="DHV328" s="7" t="s">
        <v>725</v>
      </c>
      <c r="DHW328" s="7" t="s">
        <v>725</v>
      </c>
      <c r="DHX328" s="7" t="s">
        <v>725</v>
      </c>
      <c r="DHY328" s="7" t="s">
        <v>725</v>
      </c>
      <c r="DHZ328" s="7" t="s">
        <v>725</v>
      </c>
      <c r="DIA328" s="7" t="s">
        <v>725</v>
      </c>
      <c r="DIB328" s="7" t="s">
        <v>725</v>
      </c>
      <c r="DIC328" s="7" t="s">
        <v>725</v>
      </c>
      <c r="DID328" s="7" t="s">
        <v>725</v>
      </c>
      <c r="DIE328" s="7" t="s">
        <v>725</v>
      </c>
      <c r="DIF328" s="7" t="s">
        <v>725</v>
      </c>
      <c r="DIG328" s="7" t="s">
        <v>725</v>
      </c>
      <c r="DIH328" s="7" t="s">
        <v>725</v>
      </c>
      <c r="DII328" s="7" t="s">
        <v>725</v>
      </c>
      <c r="DIJ328" s="7" t="s">
        <v>725</v>
      </c>
      <c r="DIK328" s="7" t="s">
        <v>725</v>
      </c>
      <c r="DIL328" s="7" t="s">
        <v>725</v>
      </c>
      <c r="DIM328" s="7" t="s">
        <v>725</v>
      </c>
      <c r="DIN328" s="7" t="s">
        <v>725</v>
      </c>
      <c r="DIO328" s="7" t="s">
        <v>725</v>
      </c>
      <c r="DIP328" s="7" t="s">
        <v>725</v>
      </c>
      <c r="DIQ328" s="7" t="s">
        <v>725</v>
      </c>
      <c r="DIR328" s="7" t="s">
        <v>725</v>
      </c>
      <c r="DIS328" s="7" t="s">
        <v>725</v>
      </c>
      <c r="DIT328" s="7" t="s">
        <v>725</v>
      </c>
      <c r="DIU328" s="7" t="s">
        <v>725</v>
      </c>
      <c r="DIV328" s="7" t="s">
        <v>725</v>
      </c>
      <c r="DIW328" s="7" t="s">
        <v>725</v>
      </c>
      <c r="DIX328" s="7" t="s">
        <v>725</v>
      </c>
      <c r="DIY328" s="7" t="s">
        <v>725</v>
      </c>
      <c r="DIZ328" s="7" t="s">
        <v>725</v>
      </c>
      <c r="DJA328" s="7" t="s">
        <v>725</v>
      </c>
      <c r="DJB328" s="7" t="s">
        <v>725</v>
      </c>
      <c r="DJC328" s="7" t="s">
        <v>725</v>
      </c>
      <c r="DJD328" s="7" t="s">
        <v>725</v>
      </c>
      <c r="DJE328" s="7" t="s">
        <v>725</v>
      </c>
      <c r="DJF328" s="7" t="s">
        <v>725</v>
      </c>
      <c r="DJG328" s="7" t="s">
        <v>725</v>
      </c>
      <c r="DJH328" s="7" t="s">
        <v>725</v>
      </c>
      <c r="DJI328" s="7" t="s">
        <v>725</v>
      </c>
      <c r="DJJ328" s="7" t="s">
        <v>725</v>
      </c>
      <c r="DJK328" s="7" t="s">
        <v>725</v>
      </c>
      <c r="DJL328" s="7" t="s">
        <v>725</v>
      </c>
      <c r="DJM328" s="7" t="s">
        <v>725</v>
      </c>
      <c r="DJN328" s="7" t="s">
        <v>725</v>
      </c>
      <c r="DJO328" s="7" t="s">
        <v>725</v>
      </c>
      <c r="DJP328" s="7" t="s">
        <v>725</v>
      </c>
      <c r="DJQ328" s="7" t="s">
        <v>725</v>
      </c>
      <c r="DJR328" s="7" t="s">
        <v>725</v>
      </c>
      <c r="DJS328" s="7" t="s">
        <v>725</v>
      </c>
      <c r="DJT328" s="7" t="s">
        <v>725</v>
      </c>
      <c r="DJU328" s="7" t="s">
        <v>725</v>
      </c>
      <c r="DJV328" s="7" t="s">
        <v>725</v>
      </c>
      <c r="DJW328" s="7" t="s">
        <v>725</v>
      </c>
      <c r="DJX328" s="7" t="s">
        <v>725</v>
      </c>
      <c r="DJY328" s="7" t="s">
        <v>725</v>
      </c>
      <c r="DJZ328" s="7" t="s">
        <v>725</v>
      </c>
      <c r="DKA328" s="7" t="s">
        <v>725</v>
      </c>
      <c r="DKB328" s="7" t="s">
        <v>725</v>
      </c>
      <c r="DKC328" s="7" t="s">
        <v>725</v>
      </c>
      <c r="DKD328" s="7" t="s">
        <v>725</v>
      </c>
      <c r="DKE328" s="7" t="s">
        <v>725</v>
      </c>
      <c r="DKF328" s="7" t="s">
        <v>725</v>
      </c>
      <c r="DKG328" s="7" t="s">
        <v>725</v>
      </c>
      <c r="DKH328" s="7" t="s">
        <v>725</v>
      </c>
      <c r="DKI328" s="7" t="s">
        <v>725</v>
      </c>
      <c r="DKJ328" s="7" t="s">
        <v>725</v>
      </c>
      <c r="DKK328" s="7" t="s">
        <v>725</v>
      </c>
      <c r="DKL328" s="7" t="s">
        <v>725</v>
      </c>
      <c r="DKM328" s="7" t="s">
        <v>725</v>
      </c>
      <c r="DKN328" s="7" t="s">
        <v>725</v>
      </c>
      <c r="DKO328" s="7" t="s">
        <v>725</v>
      </c>
      <c r="DKP328" s="7" t="s">
        <v>725</v>
      </c>
      <c r="DKQ328" s="7" t="s">
        <v>725</v>
      </c>
      <c r="DKR328" s="7" t="s">
        <v>725</v>
      </c>
      <c r="DKS328" s="7" t="s">
        <v>725</v>
      </c>
      <c r="DKT328" s="7" t="s">
        <v>725</v>
      </c>
      <c r="DKU328" s="7" t="s">
        <v>725</v>
      </c>
      <c r="DKV328" s="7" t="s">
        <v>725</v>
      </c>
      <c r="DKW328" s="7" t="s">
        <v>725</v>
      </c>
      <c r="DKX328" s="7" t="s">
        <v>725</v>
      </c>
      <c r="DKY328" s="7" t="s">
        <v>725</v>
      </c>
      <c r="DKZ328" s="7" t="s">
        <v>725</v>
      </c>
      <c r="DLA328" s="7" t="s">
        <v>725</v>
      </c>
      <c r="DLB328" s="7" t="s">
        <v>725</v>
      </c>
      <c r="DLC328" s="7" t="s">
        <v>725</v>
      </c>
      <c r="DLD328" s="7" t="s">
        <v>725</v>
      </c>
      <c r="DLE328" s="7" t="s">
        <v>725</v>
      </c>
      <c r="DLF328" s="7" t="s">
        <v>725</v>
      </c>
      <c r="DLG328" s="7" t="s">
        <v>725</v>
      </c>
      <c r="DLH328" s="7" t="s">
        <v>725</v>
      </c>
      <c r="DLI328" s="7" t="s">
        <v>725</v>
      </c>
      <c r="DLJ328" s="7" t="s">
        <v>725</v>
      </c>
      <c r="DLK328" s="7" t="s">
        <v>725</v>
      </c>
      <c r="DLL328" s="7" t="s">
        <v>725</v>
      </c>
      <c r="DLM328" s="7" t="s">
        <v>725</v>
      </c>
      <c r="DLN328" s="7" t="s">
        <v>725</v>
      </c>
      <c r="DLO328" s="7" t="s">
        <v>725</v>
      </c>
      <c r="DLP328" s="7" t="s">
        <v>725</v>
      </c>
      <c r="DLQ328" s="7" t="s">
        <v>725</v>
      </c>
      <c r="DLR328" s="7" t="s">
        <v>725</v>
      </c>
      <c r="DLS328" s="7" t="s">
        <v>725</v>
      </c>
      <c r="DLT328" s="7" t="s">
        <v>725</v>
      </c>
      <c r="DLU328" s="7" t="s">
        <v>725</v>
      </c>
      <c r="DLV328" s="7" t="s">
        <v>725</v>
      </c>
      <c r="DLW328" s="7" t="s">
        <v>725</v>
      </c>
      <c r="DLX328" s="7" t="s">
        <v>725</v>
      </c>
      <c r="DLY328" s="7" t="s">
        <v>725</v>
      </c>
      <c r="DLZ328" s="7" t="s">
        <v>725</v>
      </c>
      <c r="DMA328" s="7" t="s">
        <v>725</v>
      </c>
      <c r="DMB328" s="7" t="s">
        <v>725</v>
      </c>
      <c r="DMC328" s="7" t="s">
        <v>725</v>
      </c>
      <c r="DMD328" s="7" t="s">
        <v>725</v>
      </c>
      <c r="DME328" s="7" t="s">
        <v>725</v>
      </c>
      <c r="DMF328" s="7" t="s">
        <v>725</v>
      </c>
      <c r="DMG328" s="7" t="s">
        <v>725</v>
      </c>
      <c r="DMH328" s="7" t="s">
        <v>725</v>
      </c>
      <c r="DMI328" s="7" t="s">
        <v>725</v>
      </c>
      <c r="DMJ328" s="7" t="s">
        <v>725</v>
      </c>
      <c r="DMK328" s="7" t="s">
        <v>725</v>
      </c>
      <c r="DML328" s="7" t="s">
        <v>725</v>
      </c>
      <c r="DMM328" s="7" t="s">
        <v>725</v>
      </c>
      <c r="DMN328" s="7" t="s">
        <v>725</v>
      </c>
      <c r="DMO328" s="7" t="s">
        <v>725</v>
      </c>
      <c r="DMP328" s="7" t="s">
        <v>725</v>
      </c>
      <c r="DMQ328" s="7" t="s">
        <v>725</v>
      </c>
      <c r="DMR328" s="7" t="s">
        <v>725</v>
      </c>
      <c r="DMS328" s="7" t="s">
        <v>725</v>
      </c>
      <c r="DMT328" s="7" t="s">
        <v>725</v>
      </c>
      <c r="DMU328" s="7" t="s">
        <v>725</v>
      </c>
      <c r="DMV328" s="7" t="s">
        <v>725</v>
      </c>
      <c r="DMW328" s="7" t="s">
        <v>725</v>
      </c>
      <c r="DMX328" s="7" t="s">
        <v>725</v>
      </c>
      <c r="DMY328" s="7" t="s">
        <v>725</v>
      </c>
      <c r="DMZ328" s="7" t="s">
        <v>725</v>
      </c>
      <c r="DNA328" s="7" t="s">
        <v>725</v>
      </c>
      <c r="DNB328" s="7" t="s">
        <v>725</v>
      </c>
      <c r="DNC328" s="7" t="s">
        <v>725</v>
      </c>
      <c r="DND328" s="7" t="s">
        <v>725</v>
      </c>
      <c r="DNE328" s="7" t="s">
        <v>725</v>
      </c>
      <c r="DNF328" s="7" t="s">
        <v>725</v>
      </c>
      <c r="DNG328" s="7" t="s">
        <v>725</v>
      </c>
      <c r="DNH328" s="7" t="s">
        <v>725</v>
      </c>
      <c r="DNI328" s="7" t="s">
        <v>725</v>
      </c>
      <c r="DNJ328" s="7" t="s">
        <v>725</v>
      </c>
      <c r="DNK328" s="7" t="s">
        <v>725</v>
      </c>
      <c r="DNL328" s="7" t="s">
        <v>725</v>
      </c>
      <c r="DNM328" s="7" t="s">
        <v>725</v>
      </c>
      <c r="DNN328" s="7" t="s">
        <v>725</v>
      </c>
      <c r="DNO328" s="7" t="s">
        <v>725</v>
      </c>
      <c r="DNP328" s="7" t="s">
        <v>725</v>
      </c>
      <c r="DNQ328" s="7" t="s">
        <v>725</v>
      </c>
      <c r="DNR328" s="7" t="s">
        <v>725</v>
      </c>
      <c r="DNS328" s="7" t="s">
        <v>725</v>
      </c>
      <c r="DNT328" s="7" t="s">
        <v>725</v>
      </c>
      <c r="DNU328" s="7" t="s">
        <v>725</v>
      </c>
      <c r="DNV328" s="7" t="s">
        <v>725</v>
      </c>
      <c r="DNW328" s="7" t="s">
        <v>725</v>
      </c>
      <c r="DNX328" s="7" t="s">
        <v>725</v>
      </c>
      <c r="DNY328" s="7" t="s">
        <v>725</v>
      </c>
      <c r="DNZ328" s="7" t="s">
        <v>725</v>
      </c>
      <c r="DOA328" s="7" t="s">
        <v>725</v>
      </c>
      <c r="DOB328" s="7" t="s">
        <v>725</v>
      </c>
      <c r="DOC328" s="7" t="s">
        <v>725</v>
      </c>
      <c r="DOD328" s="7" t="s">
        <v>725</v>
      </c>
      <c r="DOE328" s="7" t="s">
        <v>725</v>
      </c>
      <c r="DOF328" s="7" t="s">
        <v>725</v>
      </c>
      <c r="DOG328" s="7" t="s">
        <v>725</v>
      </c>
      <c r="DOH328" s="7" t="s">
        <v>725</v>
      </c>
      <c r="DOI328" s="7" t="s">
        <v>725</v>
      </c>
      <c r="DOJ328" s="7" t="s">
        <v>725</v>
      </c>
      <c r="DOK328" s="7" t="s">
        <v>725</v>
      </c>
      <c r="DOL328" s="7" t="s">
        <v>725</v>
      </c>
      <c r="DOM328" s="7" t="s">
        <v>725</v>
      </c>
      <c r="DON328" s="7" t="s">
        <v>725</v>
      </c>
      <c r="DOO328" s="7" t="s">
        <v>725</v>
      </c>
      <c r="DOP328" s="7" t="s">
        <v>725</v>
      </c>
      <c r="DOQ328" s="7" t="s">
        <v>725</v>
      </c>
      <c r="DOR328" s="7" t="s">
        <v>725</v>
      </c>
      <c r="DOS328" s="7" t="s">
        <v>725</v>
      </c>
      <c r="DOT328" s="7" t="s">
        <v>725</v>
      </c>
      <c r="DOU328" s="7" t="s">
        <v>725</v>
      </c>
      <c r="DOV328" s="7" t="s">
        <v>725</v>
      </c>
      <c r="DOW328" s="7" t="s">
        <v>725</v>
      </c>
      <c r="DOX328" s="7" t="s">
        <v>725</v>
      </c>
      <c r="DOY328" s="7" t="s">
        <v>725</v>
      </c>
      <c r="DOZ328" s="7" t="s">
        <v>725</v>
      </c>
      <c r="DPA328" s="7" t="s">
        <v>725</v>
      </c>
      <c r="DPB328" s="7" t="s">
        <v>725</v>
      </c>
      <c r="DPC328" s="7" t="s">
        <v>725</v>
      </c>
      <c r="DPD328" s="7" t="s">
        <v>725</v>
      </c>
      <c r="DPE328" s="7" t="s">
        <v>725</v>
      </c>
      <c r="DPF328" s="7" t="s">
        <v>725</v>
      </c>
      <c r="DPG328" s="7" t="s">
        <v>725</v>
      </c>
      <c r="DPH328" s="7" t="s">
        <v>725</v>
      </c>
      <c r="DPI328" s="7" t="s">
        <v>725</v>
      </c>
      <c r="DPJ328" s="7" t="s">
        <v>725</v>
      </c>
      <c r="DPK328" s="7" t="s">
        <v>725</v>
      </c>
      <c r="DPL328" s="7" t="s">
        <v>725</v>
      </c>
      <c r="DPM328" s="7" t="s">
        <v>725</v>
      </c>
      <c r="DPN328" s="7" t="s">
        <v>725</v>
      </c>
      <c r="DPO328" s="7" t="s">
        <v>725</v>
      </c>
      <c r="DPP328" s="7" t="s">
        <v>725</v>
      </c>
      <c r="DPQ328" s="7" t="s">
        <v>725</v>
      </c>
      <c r="DPR328" s="7" t="s">
        <v>725</v>
      </c>
      <c r="DPS328" s="7" t="s">
        <v>725</v>
      </c>
      <c r="DPT328" s="7" t="s">
        <v>725</v>
      </c>
      <c r="DPU328" s="7" t="s">
        <v>725</v>
      </c>
      <c r="DPV328" s="7" t="s">
        <v>725</v>
      </c>
      <c r="DPW328" s="7" t="s">
        <v>725</v>
      </c>
      <c r="DPX328" s="7" t="s">
        <v>725</v>
      </c>
      <c r="DPY328" s="7" t="s">
        <v>725</v>
      </c>
      <c r="DPZ328" s="7" t="s">
        <v>725</v>
      </c>
      <c r="DQA328" s="7" t="s">
        <v>725</v>
      </c>
      <c r="DQB328" s="7" t="s">
        <v>725</v>
      </c>
      <c r="DQC328" s="7" t="s">
        <v>725</v>
      </c>
      <c r="DQD328" s="7" t="s">
        <v>725</v>
      </c>
      <c r="DQE328" s="7" t="s">
        <v>725</v>
      </c>
      <c r="DQF328" s="7" t="s">
        <v>725</v>
      </c>
      <c r="DQG328" s="7" t="s">
        <v>725</v>
      </c>
      <c r="DQH328" s="7" t="s">
        <v>725</v>
      </c>
      <c r="DQI328" s="7" t="s">
        <v>725</v>
      </c>
      <c r="DQJ328" s="7" t="s">
        <v>725</v>
      </c>
      <c r="DQK328" s="7" t="s">
        <v>725</v>
      </c>
      <c r="DQL328" s="7" t="s">
        <v>725</v>
      </c>
      <c r="DQM328" s="7" t="s">
        <v>725</v>
      </c>
      <c r="DQN328" s="7" t="s">
        <v>725</v>
      </c>
      <c r="DQO328" s="7" t="s">
        <v>725</v>
      </c>
      <c r="DQP328" s="7" t="s">
        <v>725</v>
      </c>
      <c r="DQQ328" s="7" t="s">
        <v>725</v>
      </c>
      <c r="DQR328" s="7" t="s">
        <v>725</v>
      </c>
      <c r="DQS328" s="7" t="s">
        <v>725</v>
      </c>
      <c r="DQT328" s="7" t="s">
        <v>725</v>
      </c>
      <c r="DQU328" s="7" t="s">
        <v>725</v>
      </c>
      <c r="DQV328" s="7" t="s">
        <v>725</v>
      </c>
      <c r="DQW328" s="7" t="s">
        <v>725</v>
      </c>
      <c r="DQX328" s="7" t="s">
        <v>725</v>
      </c>
      <c r="DQY328" s="7" t="s">
        <v>725</v>
      </c>
      <c r="DQZ328" s="7" t="s">
        <v>725</v>
      </c>
      <c r="DRA328" s="7" t="s">
        <v>725</v>
      </c>
      <c r="DRB328" s="7" t="s">
        <v>725</v>
      </c>
      <c r="DRC328" s="7" t="s">
        <v>725</v>
      </c>
      <c r="DRD328" s="7" t="s">
        <v>725</v>
      </c>
      <c r="DRE328" s="7" t="s">
        <v>725</v>
      </c>
      <c r="DRF328" s="7" t="s">
        <v>725</v>
      </c>
      <c r="DRG328" s="7" t="s">
        <v>725</v>
      </c>
      <c r="DRH328" s="7" t="s">
        <v>725</v>
      </c>
      <c r="DRI328" s="7" t="s">
        <v>725</v>
      </c>
      <c r="DRJ328" s="7" t="s">
        <v>725</v>
      </c>
      <c r="DRK328" s="7" t="s">
        <v>725</v>
      </c>
      <c r="DRL328" s="7" t="s">
        <v>725</v>
      </c>
      <c r="DRM328" s="7" t="s">
        <v>725</v>
      </c>
      <c r="DRN328" s="7" t="s">
        <v>725</v>
      </c>
      <c r="DRO328" s="7" t="s">
        <v>725</v>
      </c>
      <c r="DRP328" s="7" t="s">
        <v>725</v>
      </c>
      <c r="DRQ328" s="7" t="s">
        <v>725</v>
      </c>
      <c r="DRR328" s="7" t="s">
        <v>725</v>
      </c>
      <c r="DRS328" s="7" t="s">
        <v>725</v>
      </c>
      <c r="DRT328" s="7" t="s">
        <v>725</v>
      </c>
      <c r="DRU328" s="7" t="s">
        <v>725</v>
      </c>
      <c r="DRV328" s="7" t="s">
        <v>725</v>
      </c>
      <c r="DRW328" s="7" t="s">
        <v>725</v>
      </c>
      <c r="DRX328" s="7" t="s">
        <v>725</v>
      </c>
      <c r="DRY328" s="7" t="s">
        <v>725</v>
      </c>
      <c r="DRZ328" s="7" t="s">
        <v>725</v>
      </c>
      <c r="DSA328" s="7" t="s">
        <v>725</v>
      </c>
      <c r="DSB328" s="7" t="s">
        <v>725</v>
      </c>
      <c r="DSC328" s="7" t="s">
        <v>725</v>
      </c>
      <c r="DSD328" s="7" t="s">
        <v>725</v>
      </c>
      <c r="DSE328" s="7" t="s">
        <v>725</v>
      </c>
      <c r="DSF328" s="7" t="s">
        <v>725</v>
      </c>
      <c r="DSG328" s="7" t="s">
        <v>725</v>
      </c>
      <c r="DSH328" s="7" t="s">
        <v>725</v>
      </c>
      <c r="DSI328" s="7" t="s">
        <v>725</v>
      </c>
      <c r="DSJ328" s="7" t="s">
        <v>725</v>
      </c>
      <c r="DSK328" s="7" t="s">
        <v>725</v>
      </c>
      <c r="DSL328" s="7" t="s">
        <v>725</v>
      </c>
      <c r="DSM328" s="7" t="s">
        <v>725</v>
      </c>
      <c r="DSN328" s="7" t="s">
        <v>725</v>
      </c>
      <c r="DSO328" s="7" t="s">
        <v>725</v>
      </c>
      <c r="DSP328" s="7" t="s">
        <v>725</v>
      </c>
      <c r="DSQ328" s="7" t="s">
        <v>725</v>
      </c>
      <c r="DSR328" s="7" t="s">
        <v>725</v>
      </c>
      <c r="DSS328" s="7" t="s">
        <v>725</v>
      </c>
      <c r="DST328" s="7" t="s">
        <v>725</v>
      </c>
      <c r="DSU328" s="7" t="s">
        <v>725</v>
      </c>
      <c r="DSV328" s="7" t="s">
        <v>725</v>
      </c>
      <c r="DSW328" s="7" t="s">
        <v>725</v>
      </c>
      <c r="DSX328" s="7" t="s">
        <v>725</v>
      </c>
      <c r="DSY328" s="7" t="s">
        <v>725</v>
      </c>
      <c r="DSZ328" s="7" t="s">
        <v>725</v>
      </c>
      <c r="DTA328" s="7" t="s">
        <v>725</v>
      </c>
      <c r="DTB328" s="7" t="s">
        <v>725</v>
      </c>
      <c r="DTC328" s="7" t="s">
        <v>725</v>
      </c>
      <c r="DTD328" s="7" t="s">
        <v>725</v>
      </c>
      <c r="DTE328" s="7" t="s">
        <v>725</v>
      </c>
      <c r="DTF328" s="7" t="s">
        <v>725</v>
      </c>
      <c r="DTG328" s="7" t="s">
        <v>725</v>
      </c>
      <c r="DTH328" s="7" t="s">
        <v>725</v>
      </c>
      <c r="DTI328" s="7" t="s">
        <v>725</v>
      </c>
      <c r="DTJ328" s="7" t="s">
        <v>725</v>
      </c>
      <c r="DTK328" s="7" t="s">
        <v>725</v>
      </c>
      <c r="DTL328" s="7" t="s">
        <v>725</v>
      </c>
      <c r="DTM328" s="7" t="s">
        <v>725</v>
      </c>
      <c r="DTN328" s="7" t="s">
        <v>725</v>
      </c>
      <c r="DTO328" s="7" t="s">
        <v>725</v>
      </c>
      <c r="DTP328" s="7" t="s">
        <v>725</v>
      </c>
      <c r="DTQ328" s="7" t="s">
        <v>725</v>
      </c>
      <c r="DTR328" s="7" t="s">
        <v>725</v>
      </c>
      <c r="DTS328" s="7" t="s">
        <v>725</v>
      </c>
      <c r="DTT328" s="7" t="s">
        <v>725</v>
      </c>
      <c r="DTU328" s="7" t="s">
        <v>725</v>
      </c>
      <c r="DTV328" s="7" t="s">
        <v>725</v>
      </c>
      <c r="DTW328" s="7" t="s">
        <v>725</v>
      </c>
      <c r="DTX328" s="7" t="s">
        <v>725</v>
      </c>
      <c r="DTY328" s="7" t="s">
        <v>725</v>
      </c>
      <c r="DTZ328" s="7" t="s">
        <v>725</v>
      </c>
      <c r="DUA328" s="7" t="s">
        <v>725</v>
      </c>
      <c r="DUB328" s="7" t="s">
        <v>725</v>
      </c>
      <c r="DUC328" s="7" t="s">
        <v>725</v>
      </c>
      <c r="DUD328" s="7" t="s">
        <v>725</v>
      </c>
      <c r="DUE328" s="7" t="s">
        <v>725</v>
      </c>
      <c r="DUF328" s="7" t="s">
        <v>725</v>
      </c>
      <c r="DUG328" s="7" t="s">
        <v>725</v>
      </c>
      <c r="DUH328" s="7" t="s">
        <v>725</v>
      </c>
      <c r="DUI328" s="7" t="s">
        <v>725</v>
      </c>
      <c r="DUJ328" s="7" t="s">
        <v>725</v>
      </c>
      <c r="DUK328" s="7" t="s">
        <v>725</v>
      </c>
      <c r="DUL328" s="7" t="s">
        <v>725</v>
      </c>
      <c r="DUM328" s="7" t="s">
        <v>725</v>
      </c>
      <c r="DUN328" s="7" t="s">
        <v>725</v>
      </c>
      <c r="DUO328" s="7" t="s">
        <v>725</v>
      </c>
      <c r="DUP328" s="7" t="s">
        <v>725</v>
      </c>
      <c r="DUQ328" s="7" t="s">
        <v>725</v>
      </c>
      <c r="DUR328" s="7" t="s">
        <v>725</v>
      </c>
      <c r="DUS328" s="7" t="s">
        <v>725</v>
      </c>
      <c r="DUT328" s="7" t="s">
        <v>725</v>
      </c>
      <c r="DUU328" s="7" t="s">
        <v>725</v>
      </c>
      <c r="DUV328" s="7" t="s">
        <v>725</v>
      </c>
      <c r="DUW328" s="7" t="s">
        <v>725</v>
      </c>
      <c r="DUX328" s="7" t="s">
        <v>725</v>
      </c>
      <c r="DUY328" s="7" t="s">
        <v>725</v>
      </c>
      <c r="DUZ328" s="7" t="s">
        <v>725</v>
      </c>
      <c r="DVA328" s="7" t="s">
        <v>725</v>
      </c>
      <c r="DVB328" s="7" t="s">
        <v>725</v>
      </c>
      <c r="DVC328" s="7" t="s">
        <v>725</v>
      </c>
      <c r="DVD328" s="7" t="s">
        <v>725</v>
      </c>
      <c r="DVE328" s="7" t="s">
        <v>725</v>
      </c>
      <c r="DVF328" s="7" t="s">
        <v>725</v>
      </c>
      <c r="DVG328" s="7" t="s">
        <v>725</v>
      </c>
      <c r="DVH328" s="7" t="s">
        <v>725</v>
      </c>
      <c r="DVI328" s="7" t="s">
        <v>725</v>
      </c>
      <c r="DVJ328" s="7" t="s">
        <v>725</v>
      </c>
      <c r="DVK328" s="7" t="s">
        <v>725</v>
      </c>
      <c r="DVL328" s="7" t="s">
        <v>725</v>
      </c>
      <c r="DVM328" s="7" t="s">
        <v>725</v>
      </c>
      <c r="DVN328" s="7" t="s">
        <v>725</v>
      </c>
      <c r="DVO328" s="7" t="s">
        <v>725</v>
      </c>
      <c r="DVP328" s="7" t="s">
        <v>725</v>
      </c>
      <c r="DVQ328" s="7" t="s">
        <v>725</v>
      </c>
      <c r="DVR328" s="7" t="s">
        <v>725</v>
      </c>
      <c r="DVS328" s="7" t="s">
        <v>725</v>
      </c>
      <c r="DVT328" s="7" t="s">
        <v>725</v>
      </c>
      <c r="DVU328" s="7" t="s">
        <v>725</v>
      </c>
      <c r="DVV328" s="7" t="s">
        <v>725</v>
      </c>
      <c r="DVW328" s="7" t="s">
        <v>725</v>
      </c>
      <c r="DVX328" s="7" t="s">
        <v>725</v>
      </c>
      <c r="DVY328" s="7" t="s">
        <v>725</v>
      </c>
      <c r="DVZ328" s="7" t="s">
        <v>725</v>
      </c>
      <c r="DWA328" s="7" t="s">
        <v>725</v>
      </c>
      <c r="DWB328" s="7" t="s">
        <v>725</v>
      </c>
      <c r="DWC328" s="7" t="s">
        <v>725</v>
      </c>
      <c r="DWD328" s="7" t="s">
        <v>725</v>
      </c>
      <c r="DWE328" s="7" t="s">
        <v>725</v>
      </c>
      <c r="DWF328" s="7" t="s">
        <v>725</v>
      </c>
      <c r="DWG328" s="7" t="s">
        <v>725</v>
      </c>
      <c r="DWH328" s="7" t="s">
        <v>725</v>
      </c>
      <c r="DWI328" s="7" t="s">
        <v>725</v>
      </c>
      <c r="DWJ328" s="7" t="s">
        <v>725</v>
      </c>
      <c r="DWK328" s="7" t="s">
        <v>725</v>
      </c>
      <c r="DWL328" s="7" t="s">
        <v>725</v>
      </c>
      <c r="DWM328" s="7" t="s">
        <v>725</v>
      </c>
      <c r="DWN328" s="7" t="s">
        <v>725</v>
      </c>
      <c r="DWO328" s="7" t="s">
        <v>725</v>
      </c>
      <c r="DWP328" s="7" t="s">
        <v>725</v>
      </c>
      <c r="DWQ328" s="7" t="s">
        <v>725</v>
      </c>
      <c r="DWR328" s="7" t="s">
        <v>725</v>
      </c>
      <c r="DWS328" s="7" t="s">
        <v>725</v>
      </c>
      <c r="DWT328" s="7" t="s">
        <v>725</v>
      </c>
      <c r="DWU328" s="7" t="s">
        <v>725</v>
      </c>
      <c r="DWV328" s="7" t="s">
        <v>725</v>
      </c>
      <c r="DWW328" s="7" t="s">
        <v>725</v>
      </c>
      <c r="DWX328" s="7" t="s">
        <v>725</v>
      </c>
      <c r="DWY328" s="7" t="s">
        <v>725</v>
      </c>
      <c r="DWZ328" s="7" t="s">
        <v>725</v>
      </c>
      <c r="DXA328" s="7" t="s">
        <v>725</v>
      </c>
      <c r="DXB328" s="7" t="s">
        <v>725</v>
      </c>
      <c r="DXC328" s="7" t="s">
        <v>725</v>
      </c>
      <c r="DXD328" s="7" t="s">
        <v>725</v>
      </c>
      <c r="DXE328" s="7" t="s">
        <v>725</v>
      </c>
      <c r="DXF328" s="7" t="s">
        <v>725</v>
      </c>
      <c r="DXG328" s="7" t="s">
        <v>725</v>
      </c>
      <c r="DXH328" s="7" t="s">
        <v>725</v>
      </c>
      <c r="DXI328" s="7" t="s">
        <v>725</v>
      </c>
      <c r="DXJ328" s="7" t="s">
        <v>725</v>
      </c>
      <c r="DXK328" s="7" t="s">
        <v>725</v>
      </c>
      <c r="DXL328" s="7" t="s">
        <v>725</v>
      </c>
      <c r="DXM328" s="7" t="s">
        <v>725</v>
      </c>
      <c r="DXN328" s="7" t="s">
        <v>725</v>
      </c>
      <c r="DXO328" s="7" t="s">
        <v>725</v>
      </c>
      <c r="DXP328" s="7" t="s">
        <v>725</v>
      </c>
      <c r="DXQ328" s="7" t="s">
        <v>725</v>
      </c>
      <c r="DXR328" s="7" t="s">
        <v>725</v>
      </c>
      <c r="DXS328" s="7" t="s">
        <v>725</v>
      </c>
      <c r="DXT328" s="7" t="s">
        <v>725</v>
      </c>
      <c r="DXU328" s="7" t="s">
        <v>725</v>
      </c>
      <c r="DXV328" s="7" t="s">
        <v>725</v>
      </c>
      <c r="DXW328" s="7" t="s">
        <v>725</v>
      </c>
      <c r="DXX328" s="7" t="s">
        <v>725</v>
      </c>
      <c r="DXY328" s="7" t="s">
        <v>725</v>
      </c>
      <c r="DXZ328" s="7" t="s">
        <v>725</v>
      </c>
      <c r="DYA328" s="7" t="s">
        <v>725</v>
      </c>
      <c r="DYB328" s="7" t="s">
        <v>725</v>
      </c>
      <c r="DYC328" s="7" t="s">
        <v>725</v>
      </c>
      <c r="DYD328" s="7" t="s">
        <v>725</v>
      </c>
      <c r="DYE328" s="7" t="s">
        <v>725</v>
      </c>
      <c r="DYF328" s="7" t="s">
        <v>725</v>
      </c>
      <c r="DYG328" s="7" t="s">
        <v>725</v>
      </c>
      <c r="DYH328" s="7" t="s">
        <v>725</v>
      </c>
      <c r="DYI328" s="7" t="s">
        <v>725</v>
      </c>
      <c r="DYJ328" s="7" t="s">
        <v>725</v>
      </c>
      <c r="DYK328" s="7" t="s">
        <v>725</v>
      </c>
      <c r="DYL328" s="7" t="s">
        <v>725</v>
      </c>
      <c r="DYM328" s="7" t="s">
        <v>725</v>
      </c>
      <c r="DYN328" s="7" t="s">
        <v>725</v>
      </c>
      <c r="DYO328" s="7" t="s">
        <v>725</v>
      </c>
      <c r="DYP328" s="7" t="s">
        <v>725</v>
      </c>
      <c r="DYQ328" s="7" t="s">
        <v>725</v>
      </c>
      <c r="DYR328" s="7" t="s">
        <v>725</v>
      </c>
      <c r="DYS328" s="7" t="s">
        <v>725</v>
      </c>
      <c r="DYT328" s="7" t="s">
        <v>725</v>
      </c>
      <c r="DYU328" s="7" t="s">
        <v>725</v>
      </c>
      <c r="DYV328" s="7" t="s">
        <v>725</v>
      </c>
      <c r="DYW328" s="7" t="s">
        <v>725</v>
      </c>
      <c r="DYX328" s="7" t="s">
        <v>725</v>
      </c>
      <c r="DYY328" s="7" t="s">
        <v>725</v>
      </c>
      <c r="DYZ328" s="7" t="s">
        <v>725</v>
      </c>
      <c r="DZA328" s="7" t="s">
        <v>725</v>
      </c>
      <c r="DZB328" s="7" t="s">
        <v>725</v>
      </c>
      <c r="DZC328" s="7" t="s">
        <v>725</v>
      </c>
      <c r="DZD328" s="7" t="s">
        <v>725</v>
      </c>
      <c r="DZE328" s="7" t="s">
        <v>725</v>
      </c>
      <c r="DZF328" s="7" t="s">
        <v>725</v>
      </c>
      <c r="DZG328" s="7" t="s">
        <v>725</v>
      </c>
      <c r="DZH328" s="7" t="s">
        <v>725</v>
      </c>
      <c r="DZI328" s="7" t="s">
        <v>725</v>
      </c>
      <c r="DZJ328" s="7" t="s">
        <v>725</v>
      </c>
      <c r="DZK328" s="7" t="s">
        <v>725</v>
      </c>
      <c r="DZL328" s="7" t="s">
        <v>725</v>
      </c>
      <c r="DZM328" s="7" t="s">
        <v>725</v>
      </c>
      <c r="DZN328" s="7" t="s">
        <v>725</v>
      </c>
      <c r="DZO328" s="7" t="s">
        <v>725</v>
      </c>
      <c r="DZP328" s="7" t="s">
        <v>725</v>
      </c>
      <c r="DZQ328" s="7" t="s">
        <v>725</v>
      </c>
      <c r="DZR328" s="7" t="s">
        <v>725</v>
      </c>
      <c r="DZS328" s="7" t="s">
        <v>725</v>
      </c>
      <c r="DZT328" s="7" t="s">
        <v>725</v>
      </c>
      <c r="DZU328" s="7" t="s">
        <v>725</v>
      </c>
      <c r="DZV328" s="7" t="s">
        <v>725</v>
      </c>
      <c r="DZW328" s="7" t="s">
        <v>725</v>
      </c>
      <c r="DZX328" s="7" t="s">
        <v>725</v>
      </c>
      <c r="DZY328" s="7" t="s">
        <v>725</v>
      </c>
      <c r="DZZ328" s="7" t="s">
        <v>725</v>
      </c>
      <c r="EAA328" s="7" t="s">
        <v>725</v>
      </c>
      <c r="EAB328" s="7" t="s">
        <v>725</v>
      </c>
      <c r="EAC328" s="7" t="s">
        <v>725</v>
      </c>
      <c r="EAD328" s="7" t="s">
        <v>725</v>
      </c>
      <c r="EAE328" s="7" t="s">
        <v>725</v>
      </c>
      <c r="EAF328" s="7" t="s">
        <v>725</v>
      </c>
      <c r="EAG328" s="7" t="s">
        <v>725</v>
      </c>
      <c r="EAH328" s="7" t="s">
        <v>725</v>
      </c>
      <c r="EAI328" s="7" t="s">
        <v>725</v>
      </c>
      <c r="EAJ328" s="7" t="s">
        <v>725</v>
      </c>
      <c r="EAK328" s="7" t="s">
        <v>725</v>
      </c>
      <c r="EAL328" s="7" t="s">
        <v>725</v>
      </c>
      <c r="EAM328" s="7" t="s">
        <v>725</v>
      </c>
      <c r="EAN328" s="7" t="s">
        <v>725</v>
      </c>
      <c r="EAO328" s="7" t="s">
        <v>725</v>
      </c>
      <c r="EAP328" s="7" t="s">
        <v>725</v>
      </c>
      <c r="EAQ328" s="7" t="s">
        <v>725</v>
      </c>
      <c r="EAR328" s="7" t="s">
        <v>725</v>
      </c>
      <c r="EAS328" s="7" t="s">
        <v>725</v>
      </c>
      <c r="EAT328" s="7" t="s">
        <v>725</v>
      </c>
      <c r="EAU328" s="7" t="s">
        <v>725</v>
      </c>
      <c r="EAV328" s="7" t="s">
        <v>725</v>
      </c>
      <c r="EAW328" s="7" t="s">
        <v>725</v>
      </c>
      <c r="EAX328" s="7" t="s">
        <v>725</v>
      </c>
      <c r="EAY328" s="7" t="s">
        <v>725</v>
      </c>
      <c r="EAZ328" s="7" t="s">
        <v>725</v>
      </c>
      <c r="EBA328" s="7" t="s">
        <v>725</v>
      </c>
      <c r="EBB328" s="7" t="s">
        <v>725</v>
      </c>
      <c r="EBC328" s="7" t="s">
        <v>725</v>
      </c>
      <c r="EBD328" s="7" t="s">
        <v>725</v>
      </c>
      <c r="EBE328" s="7" t="s">
        <v>725</v>
      </c>
      <c r="EBF328" s="7" t="s">
        <v>725</v>
      </c>
      <c r="EBG328" s="7" t="s">
        <v>725</v>
      </c>
      <c r="EBH328" s="7" t="s">
        <v>725</v>
      </c>
      <c r="EBI328" s="7" t="s">
        <v>725</v>
      </c>
      <c r="EBJ328" s="7" t="s">
        <v>725</v>
      </c>
      <c r="EBK328" s="7" t="s">
        <v>725</v>
      </c>
      <c r="EBL328" s="7" t="s">
        <v>725</v>
      </c>
      <c r="EBM328" s="7" t="s">
        <v>725</v>
      </c>
      <c r="EBN328" s="7" t="s">
        <v>725</v>
      </c>
      <c r="EBO328" s="7" t="s">
        <v>725</v>
      </c>
      <c r="EBP328" s="7" t="s">
        <v>725</v>
      </c>
      <c r="EBQ328" s="7" t="s">
        <v>725</v>
      </c>
      <c r="EBR328" s="7" t="s">
        <v>725</v>
      </c>
      <c r="EBS328" s="7" t="s">
        <v>725</v>
      </c>
      <c r="EBT328" s="7" t="s">
        <v>725</v>
      </c>
      <c r="EBU328" s="7" t="s">
        <v>725</v>
      </c>
      <c r="EBV328" s="7" t="s">
        <v>725</v>
      </c>
      <c r="EBW328" s="7" t="s">
        <v>725</v>
      </c>
      <c r="EBX328" s="7" t="s">
        <v>725</v>
      </c>
      <c r="EBY328" s="7" t="s">
        <v>725</v>
      </c>
      <c r="EBZ328" s="7" t="s">
        <v>725</v>
      </c>
      <c r="ECA328" s="7" t="s">
        <v>725</v>
      </c>
      <c r="ECB328" s="7" t="s">
        <v>725</v>
      </c>
      <c r="ECC328" s="7" t="s">
        <v>725</v>
      </c>
      <c r="ECD328" s="7" t="s">
        <v>725</v>
      </c>
      <c r="ECE328" s="7" t="s">
        <v>725</v>
      </c>
      <c r="ECF328" s="7" t="s">
        <v>725</v>
      </c>
      <c r="ECG328" s="7" t="s">
        <v>725</v>
      </c>
      <c r="ECH328" s="7" t="s">
        <v>725</v>
      </c>
      <c r="ECI328" s="7" t="s">
        <v>725</v>
      </c>
      <c r="ECJ328" s="7" t="s">
        <v>725</v>
      </c>
      <c r="ECK328" s="7" t="s">
        <v>725</v>
      </c>
      <c r="ECL328" s="7" t="s">
        <v>725</v>
      </c>
      <c r="ECM328" s="7" t="s">
        <v>725</v>
      </c>
      <c r="ECN328" s="7" t="s">
        <v>725</v>
      </c>
      <c r="ECO328" s="7" t="s">
        <v>725</v>
      </c>
      <c r="ECP328" s="7" t="s">
        <v>725</v>
      </c>
      <c r="ECQ328" s="7" t="s">
        <v>725</v>
      </c>
      <c r="ECR328" s="7" t="s">
        <v>725</v>
      </c>
      <c r="ECS328" s="7" t="s">
        <v>725</v>
      </c>
      <c r="ECT328" s="7" t="s">
        <v>725</v>
      </c>
      <c r="ECU328" s="7" t="s">
        <v>725</v>
      </c>
      <c r="ECV328" s="7" t="s">
        <v>725</v>
      </c>
      <c r="ECW328" s="7" t="s">
        <v>725</v>
      </c>
      <c r="ECX328" s="7" t="s">
        <v>725</v>
      </c>
      <c r="ECY328" s="7" t="s">
        <v>725</v>
      </c>
      <c r="ECZ328" s="7" t="s">
        <v>725</v>
      </c>
      <c r="EDA328" s="7" t="s">
        <v>725</v>
      </c>
      <c r="EDB328" s="7" t="s">
        <v>725</v>
      </c>
      <c r="EDC328" s="7" t="s">
        <v>725</v>
      </c>
      <c r="EDD328" s="7" t="s">
        <v>725</v>
      </c>
      <c r="EDE328" s="7" t="s">
        <v>725</v>
      </c>
      <c r="EDF328" s="7" t="s">
        <v>725</v>
      </c>
      <c r="EDG328" s="7" t="s">
        <v>725</v>
      </c>
      <c r="EDH328" s="7" t="s">
        <v>725</v>
      </c>
      <c r="EDI328" s="7" t="s">
        <v>725</v>
      </c>
      <c r="EDJ328" s="7" t="s">
        <v>725</v>
      </c>
      <c r="EDK328" s="7" t="s">
        <v>725</v>
      </c>
      <c r="EDL328" s="7" t="s">
        <v>725</v>
      </c>
      <c r="EDM328" s="7" t="s">
        <v>725</v>
      </c>
      <c r="EDN328" s="7" t="s">
        <v>725</v>
      </c>
      <c r="EDO328" s="7" t="s">
        <v>725</v>
      </c>
      <c r="EDP328" s="7" t="s">
        <v>725</v>
      </c>
      <c r="EDQ328" s="7" t="s">
        <v>725</v>
      </c>
      <c r="EDR328" s="7" t="s">
        <v>725</v>
      </c>
      <c r="EDS328" s="7" t="s">
        <v>725</v>
      </c>
      <c r="EDT328" s="7" t="s">
        <v>725</v>
      </c>
      <c r="EDU328" s="7" t="s">
        <v>725</v>
      </c>
      <c r="EDV328" s="7" t="s">
        <v>725</v>
      </c>
      <c r="EDW328" s="7" t="s">
        <v>725</v>
      </c>
      <c r="EDX328" s="7" t="s">
        <v>725</v>
      </c>
      <c r="EDY328" s="7" t="s">
        <v>725</v>
      </c>
      <c r="EDZ328" s="7" t="s">
        <v>725</v>
      </c>
      <c r="EEA328" s="7" t="s">
        <v>725</v>
      </c>
      <c r="EEB328" s="7" t="s">
        <v>725</v>
      </c>
      <c r="EEC328" s="7" t="s">
        <v>725</v>
      </c>
      <c r="EED328" s="7" t="s">
        <v>725</v>
      </c>
      <c r="EEE328" s="7" t="s">
        <v>725</v>
      </c>
      <c r="EEF328" s="7" t="s">
        <v>725</v>
      </c>
      <c r="EEG328" s="7" t="s">
        <v>725</v>
      </c>
      <c r="EEH328" s="7" t="s">
        <v>725</v>
      </c>
      <c r="EEI328" s="7" t="s">
        <v>725</v>
      </c>
      <c r="EEJ328" s="7" t="s">
        <v>725</v>
      </c>
      <c r="EEK328" s="7" t="s">
        <v>725</v>
      </c>
      <c r="EEL328" s="7" t="s">
        <v>725</v>
      </c>
      <c r="EEM328" s="7" t="s">
        <v>725</v>
      </c>
      <c r="EEN328" s="7" t="s">
        <v>725</v>
      </c>
      <c r="EEO328" s="7" t="s">
        <v>725</v>
      </c>
      <c r="EEP328" s="7" t="s">
        <v>725</v>
      </c>
      <c r="EEQ328" s="7" t="s">
        <v>725</v>
      </c>
      <c r="EER328" s="7" t="s">
        <v>725</v>
      </c>
      <c r="EES328" s="7" t="s">
        <v>725</v>
      </c>
      <c r="EET328" s="7" t="s">
        <v>725</v>
      </c>
      <c r="EEU328" s="7" t="s">
        <v>725</v>
      </c>
      <c r="EEV328" s="7" t="s">
        <v>725</v>
      </c>
      <c r="EEW328" s="7" t="s">
        <v>725</v>
      </c>
      <c r="EEX328" s="7" t="s">
        <v>725</v>
      </c>
      <c r="EEY328" s="7" t="s">
        <v>725</v>
      </c>
      <c r="EEZ328" s="7" t="s">
        <v>725</v>
      </c>
      <c r="EFA328" s="7" t="s">
        <v>725</v>
      </c>
      <c r="EFB328" s="7" t="s">
        <v>725</v>
      </c>
      <c r="EFC328" s="7" t="s">
        <v>725</v>
      </c>
      <c r="EFD328" s="7" t="s">
        <v>725</v>
      </c>
      <c r="EFE328" s="7" t="s">
        <v>725</v>
      </c>
      <c r="EFF328" s="7" t="s">
        <v>725</v>
      </c>
      <c r="EFG328" s="7" t="s">
        <v>725</v>
      </c>
      <c r="EFH328" s="7" t="s">
        <v>725</v>
      </c>
      <c r="EFI328" s="7" t="s">
        <v>725</v>
      </c>
      <c r="EFJ328" s="7" t="s">
        <v>725</v>
      </c>
      <c r="EFK328" s="7" t="s">
        <v>725</v>
      </c>
      <c r="EFL328" s="7" t="s">
        <v>725</v>
      </c>
      <c r="EFM328" s="7" t="s">
        <v>725</v>
      </c>
      <c r="EFN328" s="7" t="s">
        <v>725</v>
      </c>
      <c r="EFO328" s="7" t="s">
        <v>725</v>
      </c>
      <c r="EFP328" s="7" t="s">
        <v>725</v>
      </c>
      <c r="EFQ328" s="7" t="s">
        <v>725</v>
      </c>
      <c r="EFR328" s="7" t="s">
        <v>725</v>
      </c>
      <c r="EFS328" s="7" t="s">
        <v>725</v>
      </c>
      <c r="EFT328" s="7" t="s">
        <v>725</v>
      </c>
      <c r="EFU328" s="7" t="s">
        <v>725</v>
      </c>
      <c r="EFV328" s="7" t="s">
        <v>725</v>
      </c>
      <c r="EFW328" s="7" t="s">
        <v>725</v>
      </c>
      <c r="EFX328" s="7" t="s">
        <v>725</v>
      </c>
      <c r="EFY328" s="7" t="s">
        <v>725</v>
      </c>
      <c r="EFZ328" s="7" t="s">
        <v>725</v>
      </c>
      <c r="EGA328" s="7" t="s">
        <v>725</v>
      </c>
      <c r="EGB328" s="7" t="s">
        <v>725</v>
      </c>
      <c r="EGC328" s="7" t="s">
        <v>725</v>
      </c>
      <c r="EGD328" s="7" t="s">
        <v>725</v>
      </c>
      <c r="EGE328" s="7" t="s">
        <v>725</v>
      </c>
      <c r="EGF328" s="7" t="s">
        <v>725</v>
      </c>
      <c r="EGG328" s="7" t="s">
        <v>725</v>
      </c>
      <c r="EGH328" s="7" t="s">
        <v>725</v>
      </c>
      <c r="EGI328" s="7" t="s">
        <v>725</v>
      </c>
      <c r="EGJ328" s="7" t="s">
        <v>725</v>
      </c>
      <c r="EGK328" s="7" t="s">
        <v>725</v>
      </c>
      <c r="EGL328" s="7" t="s">
        <v>725</v>
      </c>
      <c r="EGM328" s="7" t="s">
        <v>725</v>
      </c>
      <c r="EGN328" s="7" t="s">
        <v>725</v>
      </c>
      <c r="EGO328" s="7" t="s">
        <v>725</v>
      </c>
      <c r="EGP328" s="7" t="s">
        <v>725</v>
      </c>
      <c r="EGQ328" s="7" t="s">
        <v>725</v>
      </c>
      <c r="EGR328" s="7" t="s">
        <v>725</v>
      </c>
      <c r="EGS328" s="7" t="s">
        <v>725</v>
      </c>
      <c r="EGT328" s="7" t="s">
        <v>725</v>
      </c>
      <c r="EGU328" s="7" t="s">
        <v>725</v>
      </c>
      <c r="EGV328" s="7" t="s">
        <v>725</v>
      </c>
      <c r="EGW328" s="7" t="s">
        <v>725</v>
      </c>
      <c r="EGX328" s="7" t="s">
        <v>725</v>
      </c>
      <c r="EGY328" s="7" t="s">
        <v>725</v>
      </c>
      <c r="EGZ328" s="7" t="s">
        <v>725</v>
      </c>
      <c r="EHA328" s="7" t="s">
        <v>725</v>
      </c>
      <c r="EHB328" s="7" t="s">
        <v>725</v>
      </c>
      <c r="EHC328" s="7" t="s">
        <v>725</v>
      </c>
      <c r="EHD328" s="7" t="s">
        <v>725</v>
      </c>
      <c r="EHE328" s="7" t="s">
        <v>725</v>
      </c>
      <c r="EHF328" s="7" t="s">
        <v>725</v>
      </c>
      <c r="EHG328" s="7" t="s">
        <v>725</v>
      </c>
      <c r="EHH328" s="7" t="s">
        <v>725</v>
      </c>
      <c r="EHI328" s="7" t="s">
        <v>725</v>
      </c>
      <c r="EHJ328" s="7" t="s">
        <v>725</v>
      </c>
      <c r="EHK328" s="7" t="s">
        <v>725</v>
      </c>
      <c r="EHL328" s="7" t="s">
        <v>725</v>
      </c>
      <c r="EHM328" s="7" t="s">
        <v>725</v>
      </c>
      <c r="EHN328" s="7" t="s">
        <v>725</v>
      </c>
      <c r="EHO328" s="7" t="s">
        <v>725</v>
      </c>
      <c r="EHP328" s="7" t="s">
        <v>725</v>
      </c>
      <c r="EHQ328" s="7" t="s">
        <v>725</v>
      </c>
      <c r="EHR328" s="7" t="s">
        <v>725</v>
      </c>
      <c r="EHS328" s="7" t="s">
        <v>725</v>
      </c>
      <c r="EHT328" s="7" t="s">
        <v>725</v>
      </c>
      <c r="EHU328" s="7" t="s">
        <v>725</v>
      </c>
      <c r="EHV328" s="7" t="s">
        <v>725</v>
      </c>
      <c r="EHW328" s="7" t="s">
        <v>725</v>
      </c>
      <c r="EHX328" s="7" t="s">
        <v>725</v>
      </c>
      <c r="EHY328" s="7" t="s">
        <v>725</v>
      </c>
      <c r="EHZ328" s="7" t="s">
        <v>725</v>
      </c>
      <c r="EIA328" s="7" t="s">
        <v>725</v>
      </c>
      <c r="EIB328" s="7" t="s">
        <v>725</v>
      </c>
      <c r="EIC328" s="7" t="s">
        <v>725</v>
      </c>
      <c r="EID328" s="7" t="s">
        <v>725</v>
      </c>
      <c r="EIE328" s="7" t="s">
        <v>725</v>
      </c>
      <c r="EIF328" s="7" t="s">
        <v>725</v>
      </c>
      <c r="EIG328" s="7" t="s">
        <v>725</v>
      </c>
      <c r="EIH328" s="7" t="s">
        <v>725</v>
      </c>
      <c r="EII328" s="7" t="s">
        <v>725</v>
      </c>
      <c r="EIJ328" s="7" t="s">
        <v>725</v>
      </c>
      <c r="EIK328" s="7" t="s">
        <v>725</v>
      </c>
      <c r="EIL328" s="7" t="s">
        <v>725</v>
      </c>
      <c r="EIM328" s="7" t="s">
        <v>725</v>
      </c>
      <c r="EIN328" s="7" t="s">
        <v>725</v>
      </c>
      <c r="EIO328" s="7" t="s">
        <v>725</v>
      </c>
      <c r="EIP328" s="7" t="s">
        <v>725</v>
      </c>
      <c r="EIQ328" s="7" t="s">
        <v>725</v>
      </c>
      <c r="EIR328" s="7" t="s">
        <v>725</v>
      </c>
      <c r="EIS328" s="7" t="s">
        <v>725</v>
      </c>
      <c r="EIT328" s="7" t="s">
        <v>725</v>
      </c>
      <c r="EIU328" s="7" t="s">
        <v>725</v>
      </c>
      <c r="EIV328" s="7" t="s">
        <v>725</v>
      </c>
      <c r="EIW328" s="7" t="s">
        <v>725</v>
      </c>
      <c r="EIX328" s="7" t="s">
        <v>725</v>
      </c>
      <c r="EIY328" s="7" t="s">
        <v>725</v>
      </c>
      <c r="EIZ328" s="7" t="s">
        <v>725</v>
      </c>
      <c r="EJA328" s="7" t="s">
        <v>725</v>
      </c>
      <c r="EJB328" s="7" t="s">
        <v>725</v>
      </c>
      <c r="EJC328" s="7" t="s">
        <v>725</v>
      </c>
      <c r="EJD328" s="7" t="s">
        <v>725</v>
      </c>
      <c r="EJE328" s="7" t="s">
        <v>725</v>
      </c>
      <c r="EJF328" s="7" t="s">
        <v>725</v>
      </c>
      <c r="EJG328" s="7" t="s">
        <v>725</v>
      </c>
      <c r="EJH328" s="7" t="s">
        <v>725</v>
      </c>
      <c r="EJI328" s="7" t="s">
        <v>725</v>
      </c>
      <c r="EJJ328" s="7" t="s">
        <v>725</v>
      </c>
      <c r="EJK328" s="7" t="s">
        <v>725</v>
      </c>
      <c r="EJL328" s="7" t="s">
        <v>725</v>
      </c>
      <c r="EJM328" s="7" t="s">
        <v>725</v>
      </c>
      <c r="EJN328" s="7" t="s">
        <v>725</v>
      </c>
      <c r="EJO328" s="7" t="s">
        <v>725</v>
      </c>
      <c r="EJP328" s="7" t="s">
        <v>725</v>
      </c>
      <c r="EJQ328" s="7" t="s">
        <v>725</v>
      </c>
      <c r="EJR328" s="7" t="s">
        <v>725</v>
      </c>
      <c r="EJS328" s="7" t="s">
        <v>725</v>
      </c>
      <c r="EJT328" s="7" t="s">
        <v>725</v>
      </c>
      <c r="EJU328" s="7" t="s">
        <v>725</v>
      </c>
      <c r="EJV328" s="7" t="s">
        <v>725</v>
      </c>
      <c r="EJW328" s="7" t="s">
        <v>725</v>
      </c>
      <c r="EJX328" s="7" t="s">
        <v>725</v>
      </c>
      <c r="EJY328" s="7" t="s">
        <v>725</v>
      </c>
      <c r="EJZ328" s="7" t="s">
        <v>725</v>
      </c>
      <c r="EKA328" s="7" t="s">
        <v>725</v>
      </c>
      <c r="EKB328" s="7" t="s">
        <v>725</v>
      </c>
      <c r="EKC328" s="7" t="s">
        <v>725</v>
      </c>
      <c r="EKD328" s="7" t="s">
        <v>725</v>
      </c>
      <c r="EKE328" s="7" t="s">
        <v>725</v>
      </c>
      <c r="EKF328" s="7" t="s">
        <v>725</v>
      </c>
      <c r="EKG328" s="7" t="s">
        <v>725</v>
      </c>
      <c r="EKH328" s="7" t="s">
        <v>725</v>
      </c>
      <c r="EKI328" s="7" t="s">
        <v>725</v>
      </c>
      <c r="EKJ328" s="7" t="s">
        <v>725</v>
      </c>
      <c r="EKK328" s="7" t="s">
        <v>725</v>
      </c>
      <c r="EKL328" s="7" t="s">
        <v>725</v>
      </c>
      <c r="EKM328" s="7" t="s">
        <v>725</v>
      </c>
      <c r="EKN328" s="7" t="s">
        <v>725</v>
      </c>
      <c r="EKO328" s="7" t="s">
        <v>725</v>
      </c>
      <c r="EKP328" s="7" t="s">
        <v>725</v>
      </c>
      <c r="EKQ328" s="7" t="s">
        <v>725</v>
      </c>
      <c r="EKR328" s="7" t="s">
        <v>725</v>
      </c>
      <c r="EKS328" s="7" t="s">
        <v>725</v>
      </c>
      <c r="EKT328" s="7" t="s">
        <v>725</v>
      </c>
      <c r="EKU328" s="7" t="s">
        <v>725</v>
      </c>
      <c r="EKV328" s="7" t="s">
        <v>725</v>
      </c>
      <c r="EKW328" s="7" t="s">
        <v>725</v>
      </c>
      <c r="EKX328" s="7" t="s">
        <v>725</v>
      </c>
      <c r="EKY328" s="7" t="s">
        <v>725</v>
      </c>
      <c r="EKZ328" s="7" t="s">
        <v>725</v>
      </c>
      <c r="ELA328" s="7" t="s">
        <v>725</v>
      </c>
      <c r="ELB328" s="7" t="s">
        <v>725</v>
      </c>
      <c r="ELC328" s="7" t="s">
        <v>725</v>
      </c>
      <c r="ELD328" s="7" t="s">
        <v>725</v>
      </c>
      <c r="ELE328" s="7" t="s">
        <v>725</v>
      </c>
      <c r="ELF328" s="7" t="s">
        <v>725</v>
      </c>
      <c r="ELG328" s="7" t="s">
        <v>725</v>
      </c>
      <c r="ELH328" s="7" t="s">
        <v>725</v>
      </c>
      <c r="ELI328" s="7" t="s">
        <v>725</v>
      </c>
      <c r="ELJ328" s="7" t="s">
        <v>725</v>
      </c>
      <c r="ELK328" s="7" t="s">
        <v>725</v>
      </c>
      <c r="ELL328" s="7" t="s">
        <v>725</v>
      </c>
      <c r="ELM328" s="7" t="s">
        <v>725</v>
      </c>
      <c r="ELN328" s="7" t="s">
        <v>725</v>
      </c>
      <c r="ELO328" s="7" t="s">
        <v>725</v>
      </c>
      <c r="ELP328" s="7" t="s">
        <v>725</v>
      </c>
      <c r="ELQ328" s="7" t="s">
        <v>725</v>
      </c>
      <c r="ELR328" s="7" t="s">
        <v>725</v>
      </c>
      <c r="ELS328" s="7" t="s">
        <v>725</v>
      </c>
      <c r="ELT328" s="7" t="s">
        <v>725</v>
      </c>
      <c r="ELU328" s="7" t="s">
        <v>725</v>
      </c>
      <c r="ELV328" s="7" t="s">
        <v>725</v>
      </c>
      <c r="ELW328" s="7" t="s">
        <v>725</v>
      </c>
      <c r="ELX328" s="7" t="s">
        <v>725</v>
      </c>
      <c r="ELY328" s="7" t="s">
        <v>725</v>
      </c>
      <c r="ELZ328" s="7" t="s">
        <v>725</v>
      </c>
      <c r="EMA328" s="7" t="s">
        <v>725</v>
      </c>
      <c r="EMB328" s="7" t="s">
        <v>725</v>
      </c>
      <c r="EMC328" s="7" t="s">
        <v>725</v>
      </c>
      <c r="EMD328" s="7" t="s">
        <v>725</v>
      </c>
      <c r="EME328" s="7" t="s">
        <v>725</v>
      </c>
      <c r="EMF328" s="7" t="s">
        <v>725</v>
      </c>
      <c r="EMG328" s="7" t="s">
        <v>725</v>
      </c>
      <c r="EMH328" s="7" t="s">
        <v>725</v>
      </c>
      <c r="EMI328" s="7" t="s">
        <v>725</v>
      </c>
      <c r="EMJ328" s="7" t="s">
        <v>725</v>
      </c>
      <c r="EMK328" s="7" t="s">
        <v>725</v>
      </c>
      <c r="EML328" s="7" t="s">
        <v>725</v>
      </c>
      <c r="EMM328" s="7" t="s">
        <v>725</v>
      </c>
      <c r="EMN328" s="7" t="s">
        <v>725</v>
      </c>
      <c r="EMO328" s="7" t="s">
        <v>725</v>
      </c>
      <c r="EMP328" s="7" t="s">
        <v>725</v>
      </c>
      <c r="EMQ328" s="7" t="s">
        <v>725</v>
      </c>
      <c r="EMR328" s="7" t="s">
        <v>725</v>
      </c>
      <c r="EMS328" s="7" t="s">
        <v>725</v>
      </c>
      <c r="EMT328" s="7" t="s">
        <v>725</v>
      </c>
      <c r="EMU328" s="7" t="s">
        <v>725</v>
      </c>
      <c r="EMV328" s="7" t="s">
        <v>725</v>
      </c>
      <c r="EMW328" s="7" t="s">
        <v>725</v>
      </c>
      <c r="EMX328" s="7" t="s">
        <v>725</v>
      </c>
      <c r="EMY328" s="7" t="s">
        <v>725</v>
      </c>
      <c r="EMZ328" s="7" t="s">
        <v>725</v>
      </c>
      <c r="ENA328" s="7" t="s">
        <v>725</v>
      </c>
      <c r="ENB328" s="7" t="s">
        <v>725</v>
      </c>
      <c r="ENC328" s="7" t="s">
        <v>725</v>
      </c>
      <c r="END328" s="7" t="s">
        <v>725</v>
      </c>
      <c r="ENE328" s="7" t="s">
        <v>725</v>
      </c>
      <c r="ENF328" s="7" t="s">
        <v>725</v>
      </c>
      <c r="ENG328" s="7" t="s">
        <v>725</v>
      </c>
      <c r="ENH328" s="7" t="s">
        <v>725</v>
      </c>
      <c r="ENI328" s="7" t="s">
        <v>725</v>
      </c>
      <c r="ENJ328" s="7" t="s">
        <v>725</v>
      </c>
      <c r="ENK328" s="7" t="s">
        <v>725</v>
      </c>
      <c r="ENL328" s="7" t="s">
        <v>725</v>
      </c>
      <c r="ENM328" s="7" t="s">
        <v>725</v>
      </c>
      <c r="ENN328" s="7" t="s">
        <v>725</v>
      </c>
      <c r="ENO328" s="7" t="s">
        <v>725</v>
      </c>
      <c r="ENP328" s="7" t="s">
        <v>725</v>
      </c>
      <c r="ENQ328" s="7" t="s">
        <v>725</v>
      </c>
      <c r="ENR328" s="7" t="s">
        <v>725</v>
      </c>
      <c r="ENS328" s="7" t="s">
        <v>725</v>
      </c>
      <c r="ENT328" s="7" t="s">
        <v>725</v>
      </c>
      <c r="ENU328" s="7" t="s">
        <v>725</v>
      </c>
      <c r="ENV328" s="7" t="s">
        <v>725</v>
      </c>
      <c r="ENW328" s="7" t="s">
        <v>725</v>
      </c>
      <c r="ENX328" s="7" t="s">
        <v>725</v>
      </c>
      <c r="ENY328" s="7" t="s">
        <v>725</v>
      </c>
      <c r="ENZ328" s="7" t="s">
        <v>725</v>
      </c>
      <c r="EOA328" s="7" t="s">
        <v>725</v>
      </c>
      <c r="EOB328" s="7" t="s">
        <v>725</v>
      </c>
      <c r="EOC328" s="7" t="s">
        <v>725</v>
      </c>
      <c r="EOD328" s="7" t="s">
        <v>725</v>
      </c>
      <c r="EOE328" s="7" t="s">
        <v>725</v>
      </c>
      <c r="EOF328" s="7" t="s">
        <v>725</v>
      </c>
      <c r="EOG328" s="7" t="s">
        <v>725</v>
      </c>
      <c r="EOH328" s="7" t="s">
        <v>725</v>
      </c>
      <c r="EOI328" s="7" t="s">
        <v>725</v>
      </c>
      <c r="EOJ328" s="7" t="s">
        <v>725</v>
      </c>
      <c r="EOK328" s="7" t="s">
        <v>725</v>
      </c>
      <c r="EOL328" s="7" t="s">
        <v>725</v>
      </c>
      <c r="EOM328" s="7" t="s">
        <v>725</v>
      </c>
      <c r="EON328" s="7" t="s">
        <v>725</v>
      </c>
      <c r="EOO328" s="7" t="s">
        <v>725</v>
      </c>
      <c r="EOP328" s="7" t="s">
        <v>725</v>
      </c>
      <c r="EOQ328" s="7" t="s">
        <v>725</v>
      </c>
      <c r="EOR328" s="7" t="s">
        <v>725</v>
      </c>
      <c r="EOS328" s="7" t="s">
        <v>725</v>
      </c>
      <c r="EOT328" s="7" t="s">
        <v>725</v>
      </c>
      <c r="EOU328" s="7" t="s">
        <v>725</v>
      </c>
      <c r="EOV328" s="7" t="s">
        <v>725</v>
      </c>
      <c r="EOW328" s="7" t="s">
        <v>725</v>
      </c>
      <c r="EOX328" s="7" t="s">
        <v>725</v>
      </c>
      <c r="EOY328" s="7" t="s">
        <v>725</v>
      </c>
      <c r="EOZ328" s="7" t="s">
        <v>725</v>
      </c>
      <c r="EPA328" s="7" t="s">
        <v>725</v>
      </c>
      <c r="EPB328" s="7" t="s">
        <v>725</v>
      </c>
      <c r="EPC328" s="7" t="s">
        <v>725</v>
      </c>
      <c r="EPD328" s="7" t="s">
        <v>725</v>
      </c>
      <c r="EPE328" s="7" t="s">
        <v>725</v>
      </c>
      <c r="EPF328" s="7" t="s">
        <v>725</v>
      </c>
      <c r="EPG328" s="7" t="s">
        <v>725</v>
      </c>
      <c r="EPH328" s="7" t="s">
        <v>725</v>
      </c>
      <c r="EPI328" s="7" t="s">
        <v>725</v>
      </c>
      <c r="EPJ328" s="7" t="s">
        <v>725</v>
      </c>
      <c r="EPK328" s="7" t="s">
        <v>725</v>
      </c>
      <c r="EPL328" s="7" t="s">
        <v>725</v>
      </c>
      <c r="EPM328" s="7" t="s">
        <v>725</v>
      </c>
      <c r="EPN328" s="7" t="s">
        <v>725</v>
      </c>
      <c r="EPO328" s="7" t="s">
        <v>725</v>
      </c>
      <c r="EPP328" s="7" t="s">
        <v>725</v>
      </c>
      <c r="EPQ328" s="7" t="s">
        <v>725</v>
      </c>
      <c r="EPR328" s="7" t="s">
        <v>725</v>
      </c>
      <c r="EPS328" s="7" t="s">
        <v>725</v>
      </c>
      <c r="EPT328" s="7" t="s">
        <v>725</v>
      </c>
      <c r="EPU328" s="7" t="s">
        <v>725</v>
      </c>
      <c r="EPV328" s="7" t="s">
        <v>725</v>
      </c>
      <c r="EPW328" s="7" t="s">
        <v>725</v>
      </c>
      <c r="EPX328" s="7" t="s">
        <v>725</v>
      </c>
      <c r="EPY328" s="7" t="s">
        <v>725</v>
      </c>
      <c r="EPZ328" s="7" t="s">
        <v>725</v>
      </c>
      <c r="EQA328" s="7" t="s">
        <v>725</v>
      </c>
      <c r="EQB328" s="7" t="s">
        <v>725</v>
      </c>
      <c r="EQC328" s="7" t="s">
        <v>725</v>
      </c>
      <c r="EQD328" s="7" t="s">
        <v>725</v>
      </c>
      <c r="EQE328" s="7" t="s">
        <v>725</v>
      </c>
      <c r="EQF328" s="7" t="s">
        <v>725</v>
      </c>
      <c r="EQG328" s="7" t="s">
        <v>725</v>
      </c>
      <c r="EQH328" s="7" t="s">
        <v>725</v>
      </c>
      <c r="EQI328" s="7" t="s">
        <v>725</v>
      </c>
      <c r="EQJ328" s="7" t="s">
        <v>725</v>
      </c>
      <c r="EQK328" s="7" t="s">
        <v>725</v>
      </c>
      <c r="EQL328" s="7" t="s">
        <v>725</v>
      </c>
      <c r="EQM328" s="7" t="s">
        <v>725</v>
      </c>
      <c r="EQN328" s="7" t="s">
        <v>725</v>
      </c>
      <c r="EQO328" s="7" t="s">
        <v>725</v>
      </c>
      <c r="EQP328" s="7" t="s">
        <v>725</v>
      </c>
      <c r="EQQ328" s="7" t="s">
        <v>725</v>
      </c>
      <c r="EQR328" s="7" t="s">
        <v>725</v>
      </c>
      <c r="EQS328" s="7" t="s">
        <v>725</v>
      </c>
      <c r="EQT328" s="7" t="s">
        <v>725</v>
      </c>
      <c r="EQU328" s="7" t="s">
        <v>725</v>
      </c>
      <c r="EQV328" s="7" t="s">
        <v>725</v>
      </c>
      <c r="EQW328" s="7" t="s">
        <v>725</v>
      </c>
      <c r="EQX328" s="7" t="s">
        <v>725</v>
      </c>
      <c r="EQY328" s="7" t="s">
        <v>725</v>
      </c>
      <c r="EQZ328" s="7" t="s">
        <v>725</v>
      </c>
      <c r="ERA328" s="7" t="s">
        <v>725</v>
      </c>
      <c r="ERB328" s="7" t="s">
        <v>725</v>
      </c>
      <c r="ERC328" s="7" t="s">
        <v>725</v>
      </c>
      <c r="ERD328" s="7" t="s">
        <v>725</v>
      </c>
      <c r="ERE328" s="7" t="s">
        <v>725</v>
      </c>
      <c r="ERF328" s="7" t="s">
        <v>725</v>
      </c>
      <c r="ERG328" s="7" t="s">
        <v>725</v>
      </c>
      <c r="ERH328" s="7" t="s">
        <v>725</v>
      </c>
      <c r="ERI328" s="7" t="s">
        <v>725</v>
      </c>
      <c r="ERJ328" s="7" t="s">
        <v>725</v>
      </c>
      <c r="ERK328" s="7" t="s">
        <v>725</v>
      </c>
      <c r="ERL328" s="7" t="s">
        <v>725</v>
      </c>
      <c r="ERM328" s="7" t="s">
        <v>725</v>
      </c>
      <c r="ERN328" s="7" t="s">
        <v>725</v>
      </c>
      <c r="ERO328" s="7" t="s">
        <v>725</v>
      </c>
      <c r="ERP328" s="7" t="s">
        <v>725</v>
      </c>
      <c r="ERQ328" s="7" t="s">
        <v>725</v>
      </c>
      <c r="ERR328" s="7" t="s">
        <v>725</v>
      </c>
      <c r="ERS328" s="7" t="s">
        <v>725</v>
      </c>
      <c r="ERT328" s="7" t="s">
        <v>725</v>
      </c>
      <c r="ERU328" s="7" t="s">
        <v>725</v>
      </c>
      <c r="ERV328" s="7" t="s">
        <v>725</v>
      </c>
      <c r="ERW328" s="7" t="s">
        <v>725</v>
      </c>
      <c r="ERX328" s="7" t="s">
        <v>725</v>
      </c>
      <c r="ERY328" s="7" t="s">
        <v>725</v>
      </c>
      <c r="ERZ328" s="7" t="s">
        <v>725</v>
      </c>
      <c r="ESA328" s="7" t="s">
        <v>725</v>
      </c>
      <c r="ESB328" s="7" t="s">
        <v>725</v>
      </c>
      <c r="ESC328" s="7" t="s">
        <v>725</v>
      </c>
      <c r="ESD328" s="7" t="s">
        <v>725</v>
      </c>
      <c r="ESE328" s="7" t="s">
        <v>725</v>
      </c>
      <c r="ESF328" s="7" t="s">
        <v>725</v>
      </c>
      <c r="ESG328" s="7" t="s">
        <v>725</v>
      </c>
      <c r="ESH328" s="7" t="s">
        <v>725</v>
      </c>
      <c r="ESI328" s="7" t="s">
        <v>725</v>
      </c>
      <c r="ESJ328" s="7" t="s">
        <v>725</v>
      </c>
      <c r="ESK328" s="7" t="s">
        <v>725</v>
      </c>
      <c r="ESL328" s="7" t="s">
        <v>725</v>
      </c>
      <c r="ESM328" s="7" t="s">
        <v>725</v>
      </c>
      <c r="ESN328" s="7" t="s">
        <v>725</v>
      </c>
      <c r="ESO328" s="7" t="s">
        <v>725</v>
      </c>
      <c r="ESP328" s="7" t="s">
        <v>725</v>
      </c>
      <c r="ESQ328" s="7" t="s">
        <v>725</v>
      </c>
      <c r="ESR328" s="7" t="s">
        <v>725</v>
      </c>
      <c r="ESS328" s="7" t="s">
        <v>725</v>
      </c>
      <c r="EST328" s="7" t="s">
        <v>725</v>
      </c>
      <c r="ESU328" s="7" t="s">
        <v>725</v>
      </c>
      <c r="ESV328" s="7" t="s">
        <v>725</v>
      </c>
      <c r="ESW328" s="7" t="s">
        <v>725</v>
      </c>
      <c r="ESX328" s="7" t="s">
        <v>725</v>
      </c>
      <c r="ESY328" s="7" t="s">
        <v>725</v>
      </c>
      <c r="ESZ328" s="7" t="s">
        <v>725</v>
      </c>
      <c r="ETA328" s="7" t="s">
        <v>725</v>
      </c>
      <c r="ETB328" s="7" t="s">
        <v>725</v>
      </c>
      <c r="ETC328" s="7" t="s">
        <v>725</v>
      </c>
      <c r="ETD328" s="7" t="s">
        <v>725</v>
      </c>
      <c r="ETE328" s="7" t="s">
        <v>725</v>
      </c>
      <c r="ETF328" s="7" t="s">
        <v>725</v>
      </c>
      <c r="ETG328" s="7" t="s">
        <v>725</v>
      </c>
      <c r="ETH328" s="7" t="s">
        <v>725</v>
      </c>
      <c r="ETI328" s="7" t="s">
        <v>725</v>
      </c>
      <c r="ETJ328" s="7" t="s">
        <v>725</v>
      </c>
      <c r="ETK328" s="7" t="s">
        <v>725</v>
      </c>
      <c r="ETL328" s="7" t="s">
        <v>725</v>
      </c>
      <c r="ETM328" s="7" t="s">
        <v>725</v>
      </c>
      <c r="ETN328" s="7" t="s">
        <v>725</v>
      </c>
      <c r="ETO328" s="7" t="s">
        <v>725</v>
      </c>
      <c r="ETP328" s="7" t="s">
        <v>725</v>
      </c>
      <c r="ETQ328" s="7" t="s">
        <v>725</v>
      </c>
      <c r="ETR328" s="7" t="s">
        <v>725</v>
      </c>
      <c r="ETS328" s="7" t="s">
        <v>725</v>
      </c>
      <c r="ETT328" s="7" t="s">
        <v>725</v>
      </c>
      <c r="ETU328" s="7" t="s">
        <v>725</v>
      </c>
      <c r="ETV328" s="7" t="s">
        <v>725</v>
      </c>
      <c r="ETW328" s="7" t="s">
        <v>725</v>
      </c>
      <c r="ETX328" s="7" t="s">
        <v>725</v>
      </c>
      <c r="ETY328" s="7" t="s">
        <v>725</v>
      </c>
      <c r="ETZ328" s="7" t="s">
        <v>725</v>
      </c>
      <c r="EUA328" s="7" t="s">
        <v>725</v>
      </c>
      <c r="EUB328" s="7" t="s">
        <v>725</v>
      </c>
      <c r="EUC328" s="7" t="s">
        <v>725</v>
      </c>
      <c r="EUD328" s="7" t="s">
        <v>725</v>
      </c>
      <c r="EUE328" s="7" t="s">
        <v>725</v>
      </c>
      <c r="EUF328" s="7" t="s">
        <v>725</v>
      </c>
      <c r="EUG328" s="7" t="s">
        <v>725</v>
      </c>
      <c r="EUH328" s="7" t="s">
        <v>725</v>
      </c>
      <c r="EUI328" s="7" t="s">
        <v>725</v>
      </c>
      <c r="EUJ328" s="7" t="s">
        <v>725</v>
      </c>
      <c r="EUK328" s="7" t="s">
        <v>725</v>
      </c>
      <c r="EUL328" s="7" t="s">
        <v>725</v>
      </c>
      <c r="EUM328" s="7" t="s">
        <v>725</v>
      </c>
      <c r="EUN328" s="7" t="s">
        <v>725</v>
      </c>
      <c r="EUO328" s="7" t="s">
        <v>725</v>
      </c>
      <c r="EUP328" s="7" t="s">
        <v>725</v>
      </c>
      <c r="EUQ328" s="7" t="s">
        <v>725</v>
      </c>
      <c r="EUR328" s="7" t="s">
        <v>725</v>
      </c>
      <c r="EUS328" s="7" t="s">
        <v>725</v>
      </c>
      <c r="EUT328" s="7" t="s">
        <v>725</v>
      </c>
      <c r="EUU328" s="7" t="s">
        <v>725</v>
      </c>
      <c r="EUV328" s="7" t="s">
        <v>725</v>
      </c>
      <c r="EUW328" s="7" t="s">
        <v>725</v>
      </c>
      <c r="EUX328" s="7" t="s">
        <v>725</v>
      </c>
      <c r="EUY328" s="7" t="s">
        <v>725</v>
      </c>
      <c r="EUZ328" s="7" t="s">
        <v>725</v>
      </c>
      <c r="EVA328" s="7" t="s">
        <v>725</v>
      </c>
      <c r="EVB328" s="7" t="s">
        <v>725</v>
      </c>
      <c r="EVC328" s="7" t="s">
        <v>725</v>
      </c>
      <c r="EVD328" s="7" t="s">
        <v>725</v>
      </c>
      <c r="EVE328" s="7" t="s">
        <v>725</v>
      </c>
      <c r="EVF328" s="7" t="s">
        <v>725</v>
      </c>
      <c r="EVG328" s="7" t="s">
        <v>725</v>
      </c>
      <c r="EVH328" s="7" t="s">
        <v>725</v>
      </c>
      <c r="EVI328" s="7" t="s">
        <v>725</v>
      </c>
      <c r="EVJ328" s="7" t="s">
        <v>725</v>
      </c>
      <c r="EVK328" s="7" t="s">
        <v>725</v>
      </c>
      <c r="EVL328" s="7" t="s">
        <v>725</v>
      </c>
      <c r="EVM328" s="7" t="s">
        <v>725</v>
      </c>
      <c r="EVN328" s="7" t="s">
        <v>725</v>
      </c>
      <c r="EVO328" s="7" t="s">
        <v>725</v>
      </c>
      <c r="EVP328" s="7" t="s">
        <v>725</v>
      </c>
      <c r="EVQ328" s="7" t="s">
        <v>725</v>
      </c>
      <c r="EVR328" s="7" t="s">
        <v>725</v>
      </c>
      <c r="EVS328" s="7" t="s">
        <v>725</v>
      </c>
      <c r="EVT328" s="7" t="s">
        <v>725</v>
      </c>
      <c r="EVU328" s="7" t="s">
        <v>725</v>
      </c>
      <c r="EVV328" s="7" t="s">
        <v>725</v>
      </c>
      <c r="EVW328" s="7" t="s">
        <v>725</v>
      </c>
      <c r="EVX328" s="7" t="s">
        <v>725</v>
      </c>
      <c r="EVY328" s="7" t="s">
        <v>725</v>
      </c>
      <c r="EVZ328" s="7" t="s">
        <v>725</v>
      </c>
      <c r="EWA328" s="7" t="s">
        <v>725</v>
      </c>
      <c r="EWB328" s="7" t="s">
        <v>725</v>
      </c>
      <c r="EWC328" s="7" t="s">
        <v>725</v>
      </c>
      <c r="EWD328" s="7" t="s">
        <v>725</v>
      </c>
      <c r="EWE328" s="7" t="s">
        <v>725</v>
      </c>
      <c r="EWF328" s="7" t="s">
        <v>725</v>
      </c>
      <c r="EWG328" s="7" t="s">
        <v>725</v>
      </c>
      <c r="EWH328" s="7" t="s">
        <v>725</v>
      </c>
      <c r="EWI328" s="7" t="s">
        <v>725</v>
      </c>
      <c r="EWJ328" s="7" t="s">
        <v>725</v>
      </c>
      <c r="EWK328" s="7" t="s">
        <v>725</v>
      </c>
      <c r="EWL328" s="7" t="s">
        <v>725</v>
      </c>
      <c r="EWM328" s="7" t="s">
        <v>725</v>
      </c>
      <c r="EWN328" s="7" t="s">
        <v>725</v>
      </c>
      <c r="EWO328" s="7" t="s">
        <v>725</v>
      </c>
      <c r="EWP328" s="7" t="s">
        <v>725</v>
      </c>
      <c r="EWQ328" s="7" t="s">
        <v>725</v>
      </c>
      <c r="EWR328" s="7" t="s">
        <v>725</v>
      </c>
      <c r="EWS328" s="7" t="s">
        <v>725</v>
      </c>
      <c r="EWT328" s="7" t="s">
        <v>725</v>
      </c>
      <c r="EWU328" s="7" t="s">
        <v>725</v>
      </c>
      <c r="EWV328" s="7" t="s">
        <v>725</v>
      </c>
      <c r="EWW328" s="7" t="s">
        <v>725</v>
      </c>
      <c r="EWX328" s="7" t="s">
        <v>725</v>
      </c>
      <c r="EWY328" s="7" t="s">
        <v>725</v>
      </c>
      <c r="EWZ328" s="7" t="s">
        <v>725</v>
      </c>
      <c r="EXA328" s="7" t="s">
        <v>725</v>
      </c>
      <c r="EXB328" s="7" t="s">
        <v>725</v>
      </c>
      <c r="EXC328" s="7" t="s">
        <v>725</v>
      </c>
      <c r="EXD328" s="7" t="s">
        <v>725</v>
      </c>
      <c r="EXE328" s="7" t="s">
        <v>725</v>
      </c>
      <c r="EXF328" s="7" t="s">
        <v>725</v>
      </c>
      <c r="EXG328" s="7" t="s">
        <v>725</v>
      </c>
      <c r="EXH328" s="7" t="s">
        <v>725</v>
      </c>
      <c r="EXI328" s="7" t="s">
        <v>725</v>
      </c>
      <c r="EXJ328" s="7" t="s">
        <v>725</v>
      </c>
      <c r="EXK328" s="7" t="s">
        <v>725</v>
      </c>
      <c r="EXL328" s="7" t="s">
        <v>725</v>
      </c>
      <c r="EXM328" s="7" t="s">
        <v>725</v>
      </c>
      <c r="EXN328" s="7" t="s">
        <v>725</v>
      </c>
      <c r="EXO328" s="7" t="s">
        <v>725</v>
      </c>
      <c r="EXP328" s="7" t="s">
        <v>725</v>
      </c>
      <c r="EXQ328" s="7" t="s">
        <v>725</v>
      </c>
      <c r="EXR328" s="7" t="s">
        <v>725</v>
      </c>
      <c r="EXS328" s="7" t="s">
        <v>725</v>
      </c>
      <c r="EXT328" s="7" t="s">
        <v>725</v>
      </c>
      <c r="EXU328" s="7" t="s">
        <v>725</v>
      </c>
      <c r="EXV328" s="7" t="s">
        <v>725</v>
      </c>
      <c r="EXW328" s="7" t="s">
        <v>725</v>
      </c>
      <c r="EXX328" s="7" t="s">
        <v>725</v>
      </c>
      <c r="EXY328" s="7" t="s">
        <v>725</v>
      </c>
      <c r="EXZ328" s="7" t="s">
        <v>725</v>
      </c>
      <c r="EYA328" s="7" t="s">
        <v>725</v>
      </c>
      <c r="EYB328" s="7" t="s">
        <v>725</v>
      </c>
      <c r="EYC328" s="7" t="s">
        <v>725</v>
      </c>
      <c r="EYD328" s="7" t="s">
        <v>725</v>
      </c>
      <c r="EYE328" s="7" t="s">
        <v>725</v>
      </c>
      <c r="EYF328" s="7" t="s">
        <v>725</v>
      </c>
      <c r="EYG328" s="7" t="s">
        <v>725</v>
      </c>
      <c r="EYH328" s="7" t="s">
        <v>725</v>
      </c>
      <c r="EYI328" s="7" t="s">
        <v>725</v>
      </c>
      <c r="EYJ328" s="7" t="s">
        <v>725</v>
      </c>
      <c r="EYK328" s="7" t="s">
        <v>725</v>
      </c>
      <c r="EYL328" s="7" t="s">
        <v>725</v>
      </c>
      <c r="EYM328" s="7" t="s">
        <v>725</v>
      </c>
      <c r="EYN328" s="7" t="s">
        <v>725</v>
      </c>
      <c r="EYO328" s="7" t="s">
        <v>725</v>
      </c>
      <c r="EYP328" s="7" t="s">
        <v>725</v>
      </c>
      <c r="EYQ328" s="7" t="s">
        <v>725</v>
      </c>
      <c r="EYR328" s="7" t="s">
        <v>725</v>
      </c>
      <c r="EYS328" s="7" t="s">
        <v>725</v>
      </c>
      <c r="EYT328" s="7" t="s">
        <v>725</v>
      </c>
      <c r="EYU328" s="7" t="s">
        <v>725</v>
      </c>
      <c r="EYV328" s="7" t="s">
        <v>725</v>
      </c>
      <c r="EYW328" s="7" t="s">
        <v>725</v>
      </c>
      <c r="EYX328" s="7" t="s">
        <v>725</v>
      </c>
      <c r="EYY328" s="7" t="s">
        <v>725</v>
      </c>
      <c r="EYZ328" s="7" t="s">
        <v>725</v>
      </c>
      <c r="EZA328" s="7" t="s">
        <v>725</v>
      </c>
      <c r="EZB328" s="7" t="s">
        <v>725</v>
      </c>
      <c r="EZC328" s="7" t="s">
        <v>725</v>
      </c>
      <c r="EZD328" s="7" t="s">
        <v>725</v>
      </c>
      <c r="EZE328" s="7" t="s">
        <v>725</v>
      </c>
      <c r="EZF328" s="7" t="s">
        <v>725</v>
      </c>
      <c r="EZG328" s="7" t="s">
        <v>725</v>
      </c>
      <c r="EZH328" s="7" t="s">
        <v>725</v>
      </c>
      <c r="EZI328" s="7" t="s">
        <v>725</v>
      </c>
      <c r="EZJ328" s="7" t="s">
        <v>725</v>
      </c>
      <c r="EZK328" s="7" t="s">
        <v>725</v>
      </c>
      <c r="EZL328" s="7" t="s">
        <v>725</v>
      </c>
      <c r="EZM328" s="7" t="s">
        <v>725</v>
      </c>
      <c r="EZN328" s="7" t="s">
        <v>725</v>
      </c>
      <c r="EZO328" s="7" t="s">
        <v>725</v>
      </c>
      <c r="EZP328" s="7" t="s">
        <v>725</v>
      </c>
      <c r="EZQ328" s="7" t="s">
        <v>725</v>
      </c>
      <c r="EZR328" s="7" t="s">
        <v>725</v>
      </c>
      <c r="EZS328" s="7" t="s">
        <v>725</v>
      </c>
      <c r="EZT328" s="7" t="s">
        <v>725</v>
      </c>
      <c r="EZU328" s="7" t="s">
        <v>725</v>
      </c>
      <c r="EZV328" s="7" t="s">
        <v>725</v>
      </c>
      <c r="EZW328" s="7" t="s">
        <v>725</v>
      </c>
      <c r="EZX328" s="7" t="s">
        <v>725</v>
      </c>
      <c r="EZY328" s="7" t="s">
        <v>725</v>
      </c>
      <c r="EZZ328" s="7" t="s">
        <v>725</v>
      </c>
      <c r="FAA328" s="7" t="s">
        <v>725</v>
      </c>
      <c r="FAB328" s="7" t="s">
        <v>725</v>
      </c>
      <c r="FAC328" s="7" t="s">
        <v>725</v>
      </c>
      <c r="FAD328" s="7" t="s">
        <v>725</v>
      </c>
      <c r="FAE328" s="7" t="s">
        <v>725</v>
      </c>
      <c r="FAF328" s="7" t="s">
        <v>725</v>
      </c>
      <c r="FAG328" s="7" t="s">
        <v>725</v>
      </c>
      <c r="FAH328" s="7" t="s">
        <v>725</v>
      </c>
      <c r="FAI328" s="7" t="s">
        <v>725</v>
      </c>
      <c r="FAJ328" s="7" t="s">
        <v>725</v>
      </c>
      <c r="FAK328" s="7" t="s">
        <v>725</v>
      </c>
      <c r="FAL328" s="7" t="s">
        <v>725</v>
      </c>
      <c r="FAM328" s="7" t="s">
        <v>725</v>
      </c>
      <c r="FAN328" s="7" t="s">
        <v>725</v>
      </c>
      <c r="FAO328" s="7" t="s">
        <v>725</v>
      </c>
      <c r="FAP328" s="7" t="s">
        <v>725</v>
      </c>
      <c r="FAQ328" s="7" t="s">
        <v>725</v>
      </c>
      <c r="FAR328" s="7" t="s">
        <v>725</v>
      </c>
      <c r="FAS328" s="7" t="s">
        <v>725</v>
      </c>
      <c r="FAT328" s="7" t="s">
        <v>725</v>
      </c>
      <c r="FAU328" s="7" t="s">
        <v>725</v>
      </c>
      <c r="FAV328" s="7" t="s">
        <v>725</v>
      </c>
      <c r="FAW328" s="7" t="s">
        <v>725</v>
      </c>
      <c r="FAX328" s="7" t="s">
        <v>725</v>
      </c>
      <c r="FAY328" s="7" t="s">
        <v>725</v>
      </c>
      <c r="FAZ328" s="7" t="s">
        <v>725</v>
      </c>
      <c r="FBA328" s="7" t="s">
        <v>725</v>
      </c>
      <c r="FBB328" s="7" t="s">
        <v>725</v>
      </c>
      <c r="FBC328" s="7" t="s">
        <v>725</v>
      </c>
      <c r="FBD328" s="7" t="s">
        <v>725</v>
      </c>
      <c r="FBE328" s="7" t="s">
        <v>725</v>
      </c>
      <c r="FBF328" s="7" t="s">
        <v>725</v>
      </c>
      <c r="FBG328" s="7" t="s">
        <v>725</v>
      </c>
      <c r="FBH328" s="7" t="s">
        <v>725</v>
      </c>
      <c r="FBI328" s="7" t="s">
        <v>725</v>
      </c>
      <c r="FBJ328" s="7" t="s">
        <v>725</v>
      </c>
      <c r="FBK328" s="7" t="s">
        <v>725</v>
      </c>
      <c r="FBL328" s="7" t="s">
        <v>725</v>
      </c>
      <c r="FBM328" s="7" t="s">
        <v>725</v>
      </c>
      <c r="FBN328" s="7" t="s">
        <v>725</v>
      </c>
      <c r="FBO328" s="7" t="s">
        <v>725</v>
      </c>
      <c r="FBP328" s="7" t="s">
        <v>725</v>
      </c>
      <c r="FBQ328" s="7" t="s">
        <v>725</v>
      </c>
      <c r="FBR328" s="7" t="s">
        <v>725</v>
      </c>
      <c r="FBS328" s="7" t="s">
        <v>725</v>
      </c>
      <c r="FBT328" s="7" t="s">
        <v>725</v>
      </c>
      <c r="FBU328" s="7" t="s">
        <v>725</v>
      </c>
      <c r="FBV328" s="7" t="s">
        <v>725</v>
      </c>
      <c r="FBW328" s="7" t="s">
        <v>725</v>
      </c>
      <c r="FBX328" s="7" t="s">
        <v>725</v>
      </c>
      <c r="FBY328" s="7" t="s">
        <v>725</v>
      </c>
      <c r="FBZ328" s="7" t="s">
        <v>725</v>
      </c>
      <c r="FCA328" s="7" t="s">
        <v>725</v>
      </c>
      <c r="FCB328" s="7" t="s">
        <v>725</v>
      </c>
      <c r="FCC328" s="7" t="s">
        <v>725</v>
      </c>
      <c r="FCD328" s="7" t="s">
        <v>725</v>
      </c>
      <c r="FCE328" s="7" t="s">
        <v>725</v>
      </c>
      <c r="FCF328" s="7" t="s">
        <v>725</v>
      </c>
      <c r="FCG328" s="7" t="s">
        <v>725</v>
      </c>
      <c r="FCH328" s="7" t="s">
        <v>725</v>
      </c>
      <c r="FCI328" s="7" t="s">
        <v>725</v>
      </c>
      <c r="FCJ328" s="7" t="s">
        <v>725</v>
      </c>
      <c r="FCK328" s="7" t="s">
        <v>725</v>
      </c>
      <c r="FCL328" s="7" t="s">
        <v>725</v>
      </c>
      <c r="FCM328" s="7" t="s">
        <v>725</v>
      </c>
      <c r="FCN328" s="7" t="s">
        <v>725</v>
      </c>
      <c r="FCO328" s="7" t="s">
        <v>725</v>
      </c>
      <c r="FCP328" s="7" t="s">
        <v>725</v>
      </c>
      <c r="FCQ328" s="7" t="s">
        <v>725</v>
      </c>
      <c r="FCR328" s="7" t="s">
        <v>725</v>
      </c>
      <c r="FCS328" s="7" t="s">
        <v>725</v>
      </c>
      <c r="FCT328" s="7" t="s">
        <v>725</v>
      </c>
      <c r="FCU328" s="7" t="s">
        <v>725</v>
      </c>
      <c r="FCV328" s="7" t="s">
        <v>725</v>
      </c>
      <c r="FCW328" s="7" t="s">
        <v>725</v>
      </c>
      <c r="FCX328" s="7" t="s">
        <v>725</v>
      </c>
      <c r="FCY328" s="7" t="s">
        <v>725</v>
      </c>
      <c r="FCZ328" s="7" t="s">
        <v>725</v>
      </c>
      <c r="FDA328" s="7" t="s">
        <v>725</v>
      </c>
      <c r="FDB328" s="7" t="s">
        <v>725</v>
      </c>
      <c r="FDC328" s="7" t="s">
        <v>725</v>
      </c>
      <c r="FDD328" s="7" t="s">
        <v>725</v>
      </c>
      <c r="FDE328" s="7" t="s">
        <v>725</v>
      </c>
      <c r="FDF328" s="7" t="s">
        <v>725</v>
      </c>
      <c r="FDG328" s="7" t="s">
        <v>725</v>
      </c>
      <c r="FDH328" s="7" t="s">
        <v>725</v>
      </c>
      <c r="FDI328" s="7" t="s">
        <v>725</v>
      </c>
      <c r="FDJ328" s="7" t="s">
        <v>725</v>
      </c>
      <c r="FDK328" s="7" t="s">
        <v>725</v>
      </c>
      <c r="FDL328" s="7" t="s">
        <v>725</v>
      </c>
      <c r="FDM328" s="7" t="s">
        <v>725</v>
      </c>
      <c r="FDN328" s="7" t="s">
        <v>725</v>
      </c>
      <c r="FDO328" s="7" t="s">
        <v>725</v>
      </c>
      <c r="FDP328" s="7" t="s">
        <v>725</v>
      </c>
      <c r="FDQ328" s="7" t="s">
        <v>725</v>
      </c>
      <c r="FDR328" s="7" t="s">
        <v>725</v>
      </c>
      <c r="FDS328" s="7" t="s">
        <v>725</v>
      </c>
      <c r="FDT328" s="7" t="s">
        <v>725</v>
      </c>
      <c r="FDU328" s="7" t="s">
        <v>725</v>
      </c>
      <c r="FDV328" s="7" t="s">
        <v>725</v>
      </c>
      <c r="FDW328" s="7" t="s">
        <v>725</v>
      </c>
      <c r="FDX328" s="7" t="s">
        <v>725</v>
      </c>
      <c r="FDY328" s="7" t="s">
        <v>725</v>
      </c>
      <c r="FDZ328" s="7" t="s">
        <v>725</v>
      </c>
      <c r="FEA328" s="7" t="s">
        <v>725</v>
      </c>
      <c r="FEB328" s="7" t="s">
        <v>725</v>
      </c>
      <c r="FEC328" s="7" t="s">
        <v>725</v>
      </c>
      <c r="FED328" s="7" t="s">
        <v>725</v>
      </c>
      <c r="FEE328" s="7" t="s">
        <v>725</v>
      </c>
      <c r="FEF328" s="7" t="s">
        <v>725</v>
      </c>
      <c r="FEG328" s="7" t="s">
        <v>725</v>
      </c>
      <c r="FEH328" s="7" t="s">
        <v>725</v>
      </c>
      <c r="FEI328" s="7" t="s">
        <v>725</v>
      </c>
      <c r="FEJ328" s="7" t="s">
        <v>725</v>
      </c>
      <c r="FEK328" s="7" t="s">
        <v>725</v>
      </c>
      <c r="FEL328" s="7" t="s">
        <v>725</v>
      </c>
      <c r="FEM328" s="7" t="s">
        <v>725</v>
      </c>
      <c r="FEN328" s="7" t="s">
        <v>725</v>
      </c>
      <c r="FEO328" s="7" t="s">
        <v>725</v>
      </c>
      <c r="FEP328" s="7" t="s">
        <v>725</v>
      </c>
      <c r="FEQ328" s="7" t="s">
        <v>725</v>
      </c>
      <c r="FER328" s="7" t="s">
        <v>725</v>
      </c>
      <c r="FES328" s="7" t="s">
        <v>725</v>
      </c>
      <c r="FET328" s="7" t="s">
        <v>725</v>
      </c>
      <c r="FEU328" s="7" t="s">
        <v>725</v>
      </c>
      <c r="FEV328" s="7" t="s">
        <v>725</v>
      </c>
      <c r="FEW328" s="7" t="s">
        <v>725</v>
      </c>
      <c r="FEX328" s="7" t="s">
        <v>725</v>
      </c>
      <c r="FEY328" s="7" t="s">
        <v>725</v>
      </c>
      <c r="FEZ328" s="7" t="s">
        <v>725</v>
      </c>
      <c r="FFA328" s="7" t="s">
        <v>725</v>
      </c>
      <c r="FFB328" s="7" t="s">
        <v>725</v>
      </c>
      <c r="FFC328" s="7" t="s">
        <v>725</v>
      </c>
      <c r="FFD328" s="7" t="s">
        <v>725</v>
      </c>
      <c r="FFE328" s="7" t="s">
        <v>725</v>
      </c>
      <c r="FFF328" s="7" t="s">
        <v>725</v>
      </c>
      <c r="FFG328" s="7" t="s">
        <v>725</v>
      </c>
      <c r="FFH328" s="7" t="s">
        <v>725</v>
      </c>
      <c r="FFI328" s="7" t="s">
        <v>725</v>
      </c>
      <c r="FFJ328" s="7" t="s">
        <v>725</v>
      </c>
      <c r="FFK328" s="7" t="s">
        <v>725</v>
      </c>
      <c r="FFL328" s="7" t="s">
        <v>725</v>
      </c>
      <c r="FFM328" s="7" t="s">
        <v>725</v>
      </c>
      <c r="FFN328" s="7" t="s">
        <v>725</v>
      </c>
      <c r="FFO328" s="7" t="s">
        <v>725</v>
      </c>
      <c r="FFP328" s="7" t="s">
        <v>725</v>
      </c>
      <c r="FFQ328" s="7" t="s">
        <v>725</v>
      </c>
      <c r="FFR328" s="7" t="s">
        <v>725</v>
      </c>
      <c r="FFS328" s="7" t="s">
        <v>725</v>
      </c>
      <c r="FFT328" s="7" t="s">
        <v>725</v>
      </c>
      <c r="FFU328" s="7" t="s">
        <v>725</v>
      </c>
      <c r="FFV328" s="7" t="s">
        <v>725</v>
      </c>
      <c r="FFW328" s="7" t="s">
        <v>725</v>
      </c>
      <c r="FFX328" s="7" t="s">
        <v>725</v>
      </c>
      <c r="FFY328" s="7" t="s">
        <v>725</v>
      </c>
      <c r="FFZ328" s="7" t="s">
        <v>725</v>
      </c>
      <c r="FGA328" s="7" t="s">
        <v>725</v>
      </c>
      <c r="FGB328" s="7" t="s">
        <v>725</v>
      </c>
      <c r="FGC328" s="7" t="s">
        <v>725</v>
      </c>
      <c r="FGD328" s="7" t="s">
        <v>725</v>
      </c>
      <c r="FGE328" s="7" t="s">
        <v>725</v>
      </c>
      <c r="FGF328" s="7" t="s">
        <v>725</v>
      </c>
      <c r="FGG328" s="7" t="s">
        <v>725</v>
      </c>
      <c r="FGH328" s="7" t="s">
        <v>725</v>
      </c>
      <c r="FGI328" s="7" t="s">
        <v>725</v>
      </c>
      <c r="FGJ328" s="7" t="s">
        <v>725</v>
      </c>
      <c r="FGK328" s="7" t="s">
        <v>725</v>
      </c>
      <c r="FGL328" s="7" t="s">
        <v>725</v>
      </c>
      <c r="FGM328" s="7" t="s">
        <v>725</v>
      </c>
      <c r="FGN328" s="7" t="s">
        <v>725</v>
      </c>
      <c r="FGO328" s="7" t="s">
        <v>725</v>
      </c>
      <c r="FGP328" s="7" t="s">
        <v>725</v>
      </c>
      <c r="FGQ328" s="7" t="s">
        <v>725</v>
      </c>
      <c r="FGR328" s="7" t="s">
        <v>725</v>
      </c>
      <c r="FGS328" s="7" t="s">
        <v>725</v>
      </c>
      <c r="FGT328" s="7" t="s">
        <v>725</v>
      </c>
      <c r="FGU328" s="7" t="s">
        <v>725</v>
      </c>
      <c r="FGV328" s="7" t="s">
        <v>725</v>
      </c>
      <c r="FGW328" s="7" t="s">
        <v>725</v>
      </c>
      <c r="FGX328" s="7" t="s">
        <v>725</v>
      </c>
      <c r="FGY328" s="7" t="s">
        <v>725</v>
      </c>
      <c r="FGZ328" s="7" t="s">
        <v>725</v>
      </c>
      <c r="FHA328" s="7" t="s">
        <v>725</v>
      </c>
      <c r="FHB328" s="7" t="s">
        <v>725</v>
      </c>
      <c r="FHC328" s="7" t="s">
        <v>725</v>
      </c>
      <c r="FHD328" s="7" t="s">
        <v>725</v>
      </c>
      <c r="FHE328" s="7" t="s">
        <v>725</v>
      </c>
      <c r="FHF328" s="7" t="s">
        <v>725</v>
      </c>
      <c r="FHG328" s="7" t="s">
        <v>725</v>
      </c>
      <c r="FHH328" s="7" t="s">
        <v>725</v>
      </c>
      <c r="FHI328" s="7" t="s">
        <v>725</v>
      </c>
      <c r="FHJ328" s="7" t="s">
        <v>725</v>
      </c>
      <c r="FHK328" s="7" t="s">
        <v>725</v>
      </c>
      <c r="FHL328" s="7" t="s">
        <v>725</v>
      </c>
      <c r="FHM328" s="7" t="s">
        <v>725</v>
      </c>
      <c r="FHN328" s="7" t="s">
        <v>725</v>
      </c>
      <c r="FHO328" s="7" t="s">
        <v>725</v>
      </c>
      <c r="FHP328" s="7" t="s">
        <v>725</v>
      </c>
      <c r="FHQ328" s="7" t="s">
        <v>725</v>
      </c>
      <c r="FHR328" s="7" t="s">
        <v>725</v>
      </c>
      <c r="FHS328" s="7" t="s">
        <v>725</v>
      </c>
      <c r="FHT328" s="7" t="s">
        <v>725</v>
      </c>
      <c r="FHU328" s="7" t="s">
        <v>725</v>
      </c>
      <c r="FHV328" s="7" t="s">
        <v>725</v>
      </c>
      <c r="FHW328" s="7" t="s">
        <v>725</v>
      </c>
      <c r="FHX328" s="7" t="s">
        <v>725</v>
      </c>
      <c r="FHY328" s="7" t="s">
        <v>725</v>
      </c>
      <c r="FHZ328" s="7" t="s">
        <v>725</v>
      </c>
      <c r="FIA328" s="7" t="s">
        <v>725</v>
      </c>
      <c r="FIB328" s="7" t="s">
        <v>725</v>
      </c>
      <c r="FIC328" s="7" t="s">
        <v>725</v>
      </c>
      <c r="FID328" s="7" t="s">
        <v>725</v>
      </c>
      <c r="FIE328" s="7" t="s">
        <v>725</v>
      </c>
      <c r="FIF328" s="7" t="s">
        <v>725</v>
      </c>
      <c r="FIG328" s="7" t="s">
        <v>725</v>
      </c>
      <c r="FIH328" s="7" t="s">
        <v>725</v>
      </c>
      <c r="FII328" s="7" t="s">
        <v>725</v>
      </c>
      <c r="FIJ328" s="7" t="s">
        <v>725</v>
      </c>
      <c r="FIK328" s="7" t="s">
        <v>725</v>
      </c>
      <c r="FIL328" s="7" t="s">
        <v>725</v>
      </c>
      <c r="FIM328" s="7" t="s">
        <v>725</v>
      </c>
      <c r="FIN328" s="7" t="s">
        <v>725</v>
      </c>
      <c r="FIO328" s="7" t="s">
        <v>725</v>
      </c>
      <c r="FIP328" s="7" t="s">
        <v>725</v>
      </c>
      <c r="FIQ328" s="7" t="s">
        <v>725</v>
      </c>
      <c r="FIR328" s="7" t="s">
        <v>725</v>
      </c>
      <c r="FIS328" s="7" t="s">
        <v>725</v>
      </c>
      <c r="FIT328" s="7" t="s">
        <v>725</v>
      </c>
      <c r="FIU328" s="7" t="s">
        <v>725</v>
      </c>
      <c r="FIV328" s="7" t="s">
        <v>725</v>
      </c>
      <c r="FIW328" s="7" t="s">
        <v>725</v>
      </c>
      <c r="FIX328" s="7" t="s">
        <v>725</v>
      </c>
      <c r="FIY328" s="7" t="s">
        <v>725</v>
      </c>
      <c r="FIZ328" s="7" t="s">
        <v>725</v>
      </c>
      <c r="FJA328" s="7" t="s">
        <v>725</v>
      </c>
      <c r="FJB328" s="7" t="s">
        <v>725</v>
      </c>
      <c r="FJC328" s="7" t="s">
        <v>725</v>
      </c>
      <c r="FJD328" s="7" t="s">
        <v>725</v>
      </c>
      <c r="FJE328" s="7" t="s">
        <v>725</v>
      </c>
      <c r="FJF328" s="7" t="s">
        <v>725</v>
      </c>
      <c r="FJG328" s="7" t="s">
        <v>725</v>
      </c>
      <c r="FJH328" s="7" t="s">
        <v>725</v>
      </c>
      <c r="FJI328" s="7" t="s">
        <v>725</v>
      </c>
      <c r="FJJ328" s="7" t="s">
        <v>725</v>
      </c>
      <c r="FJK328" s="7" t="s">
        <v>725</v>
      </c>
      <c r="FJL328" s="7" t="s">
        <v>725</v>
      </c>
      <c r="FJM328" s="7" t="s">
        <v>725</v>
      </c>
      <c r="FJN328" s="7" t="s">
        <v>725</v>
      </c>
      <c r="FJO328" s="7" t="s">
        <v>725</v>
      </c>
      <c r="FJP328" s="7" t="s">
        <v>725</v>
      </c>
      <c r="FJQ328" s="7" t="s">
        <v>725</v>
      </c>
      <c r="FJR328" s="7" t="s">
        <v>725</v>
      </c>
      <c r="FJS328" s="7" t="s">
        <v>725</v>
      </c>
      <c r="FJT328" s="7" t="s">
        <v>725</v>
      </c>
      <c r="FJU328" s="7" t="s">
        <v>725</v>
      </c>
      <c r="FJV328" s="7" t="s">
        <v>725</v>
      </c>
      <c r="FJW328" s="7" t="s">
        <v>725</v>
      </c>
      <c r="FJX328" s="7" t="s">
        <v>725</v>
      </c>
      <c r="FJY328" s="7" t="s">
        <v>725</v>
      </c>
      <c r="FJZ328" s="7" t="s">
        <v>725</v>
      </c>
      <c r="FKA328" s="7" t="s">
        <v>725</v>
      </c>
      <c r="FKB328" s="7" t="s">
        <v>725</v>
      </c>
      <c r="FKC328" s="7" t="s">
        <v>725</v>
      </c>
      <c r="FKD328" s="7" t="s">
        <v>725</v>
      </c>
      <c r="FKE328" s="7" t="s">
        <v>725</v>
      </c>
      <c r="FKF328" s="7" t="s">
        <v>725</v>
      </c>
      <c r="FKG328" s="7" t="s">
        <v>725</v>
      </c>
      <c r="FKH328" s="7" t="s">
        <v>725</v>
      </c>
      <c r="FKI328" s="7" t="s">
        <v>725</v>
      </c>
      <c r="FKJ328" s="7" t="s">
        <v>725</v>
      </c>
      <c r="FKK328" s="7" t="s">
        <v>725</v>
      </c>
      <c r="FKL328" s="7" t="s">
        <v>725</v>
      </c>
      <c r="FKM328" s="7" t="s">
        <v>725</v>
      </c>
      <c r="FKN328" s="7" t="s">
        <v>725</v>
      </c>
      <c r="FKO328" s="7" t="s">
        <v>725</v>
      </c>
      <c r="FKP328" s="7" t="s">
        <v>725</v>
      </c>
      <c r="FKQ328" s="7" t="s">
        <v>725</v>
      </c>
      <c r="FKR328" s="7" t="s">
        <v>725</v>
      </c>
      <c r="FKS328" s="7" t="s">
        <v>725</v>
      </c>
      <c r="FKT328" s="7" t="s">
        <v>725</v>
      </c>
      <c r="FKU328" s="7" t="s">
        <v>725</v>
      </c>
      <c r="FKV328" s="7" t="s">
        <v>725</v>
      </c>
      <c r="FKW328" s="7" t="s">
        <v>725</v>
      </c>
      <c r="FKX328" s="7" t="s">
        <v>725</v>
      </c>
      <c r="FKY328" s="7" t="s">
        <v>725</v>
      </c>
      <c r="FKZ328" s="7" t="s">
        <v>725</v>
      </c>
      <c r="FLA328" s="7" t="s">
        <v>725</v>
      </c>
      <c r="FLB328" s="7" t="s">
        <v>725</v>
      </c>
      <c r="FLC328" s="7" t="s">
        <v>725</v>
      </c>
      <c r="FLD328" s="7" t="s">
        <v>725</v>
      </c>
      <c r="FLE328" s="7" t="s">
        <v>725</v>
      </c>
      <c r="FLF328" s="7" t="s">
        <v>725</v>
      </c>
      <c r="FLG328" s="7" t="s">
        <v>725</v>
      </c>
      <c r="FLH328" s="7" t="s">
        <v>725</v>
      </c>
      <c r="FLI328" s="7" t="s">
        <v>725</v>
      </c>
      <c r="FLJ328" s="7" t="s">
        <v>725</v>
      </c>
      <c r="FLK328" s="7" t="s">
        <v>725</v>
      </c>
      <c r="FLL328" s="7" t="s">
        <v>725</v>
      </c>
      <c r="FLM328" s="7" t="s">
        <v>725</v>
      </c>
      <c r="FLN328" s="7" t="s">
        <v>725</v>
      </c>
      <c r="FLO328" s="7" t="s">
        <v>725</v>
      </c>
      <c r="FLP328" s="7" t="s">
        <v>725</v>
      </c>
      <c r="FLQ328" s="7" t="s">
        <v>725</v>
      </c>
      <c r="FLR328" s="7" t="s">
        <v>725</v>
      </c>
      <c r="FLS328" s="7" t="s">
        <v>725</v>
      </c>
      <c r="FLT328" s="7" t="s">
        <v>725</v>
      </c>
      <c r="FLU328" s="7" t="s">
        <v>725</v>
      </c>
      <c r="FLV328" s="7" t="s">
        <v>725</v>
      </c>
      <c r="FLW328" s="7" t="s">
        <v>725</v>
      </c>
      <c r="FLX328" s="7" t="s">
        <v>725</v>
      </c>
      <c r="FLY328" s="7" t="s">
        <v>725</v>
      </c>
      <c r="FLZ328" s="7" t="s">
        <v>725</v>
      </c>
      <c r="FMA328" s="7" t="s">
        <v>725</v>
      </c>
      <c r="FMB328" s="7" t="s">
        <v>725</v>
      </c>
      <c r="FMC328" s="7" t="s">
        <v>725</v>
      </c>
      <c r="FMD328" s="7" t="s">
        <v>725</v>
      </c>
      <c r="FME328" s="7" t="s">
        <v>725</v>
      </c>
      <c r="FMF328" s="7" t="s">
        <v>725</v>
      </c>
      <c r="FMG328" s="7" t="s">
        <v>725</v>
      </c>
      <c r="FMH328" s="7" t="s">
        <v>725</v>
      </c>
      <c r="FMI328" s="7" t="s">
        <v>725</v>
      </c>
      <c r="FMJ328" s="7" t="s">
        <v>725</v>
      </c>
      <c r="FMK328" s="7" t="s">
        <v>725</v>
      </c>
      <c r="FML328" s="7" t="s">
        <v>725</v>
      </c>
      <c r="FMM328" s="7" t="s">
        <v>725</v>
      </c>
      <c r="FMN328" s="7" t="s">
        <v>725</v>
      </c>
      <c r="FMO328" s="7" t="s">
        <v>725</v>
      </c>
      <c r="FMP328" s="7" t="s">
        <v>725</v>
      </c>
      <c r="FMQ328" s="7" t="s">
        <v>725</v>
      </c>
      <c r="FMR328" s="7" t="s">
        <v>725</v>
      </c>
      <c r="FMS328" s="7" t="s">
        <v>725</v>
      </c>
      <c r="FMT328" s="7" t="s">
        <v>725</v>
      </c>
      <c r="FMU328" s="7" t="s">
        <v>725</v>
      </c>
      <c r="FMV328" s="7" t="s">
        <v>725</v>
      </c>
      <c r="FMW328" s="7" t="s">
        <v>725</v>
      </c>
      <c r="FMX328" s="7" t="s">
        <v>725</v>
      </c>
      <c r="FMY328" s="7" t="s">
        <v>725</v>
      </c>
      <c r="FMZ328" s="7" t="s">
        <v>725</v>
      </c>
      <c r="FNA328" s="7" t="s">
        <v>725</v>
      </c>
      <c r="FNB328" s="7" t="s">
        <v>725</v>
      </c>
      <c r="FNC328" s="7" t="s">
        <v>725</v>
      </c>
      <c r="FND328" s="7" t="s">
        <v>725</v>
      </c>
      <c r="FNE328" s="7" t="s">
        <v>725</v>
      </c>
      <c r="FNF328" s="7" t="s">
        <v>725</v>
      </c>
      <c r="FNG328" s="7" t="s">
        <v>725</v>
      </c>
      <c r="FNH328" s="7" t="s">
        <v>725</v>
      </c>
      <c r="FNI328" s="7" t="s">
        <v>725</v>
      </c>
      <c r="FNJ328" s="7" t="s">
        <v>725</v>
      </c>
      <c r="FNK328" s="7" t="s">
        <v>725</v>
      </c>
      <c r="FNL328" s="7" t="s">
        <v>725</v>
      </c>
      <c r="FNM328" s="7" t="s">
        <v>725</v>
      </c>
      <c r="FNN328" s="7" t="s">
        <v>725</v>
      </c>
      <c r="FNO328" s="7" t="s">
        <v>725</v>
      </c>
      <c r="FNP328" s="7" t="s">
        <v>725</v>
      </c>
      <c r="FNQ328" s="7" t="s">
        <v>725</v>
      </c>
      <c r="FNR328" s="7" t="s">
        <v>725</v>
      </c>
      <c r="FNS328" s="7" t="s">
        <v>725</v>
      </c>
      <c r="FNT328" s="7" t="s">
        <v>725</v>
      </c>
      <c r="FNU328" s="7" t="s">
        <v>725</v>
      </c>
      <c r="FNV328" s="7" t="s">
        <v>725</v>
      </c>
      <c r="FNW328" s="7" t="s">
        <v>725</v>
      </c>
      <c r="FNX328" s="7" t="s">
        <v>725</v>
      </c>
      <c r="FNY328" s="7" t="s">
        <v>725</v>
      </c>
      <c r="FNZ328" s="7" t="s">
        <v>725</v>
      </c>
      <c r="FOA328" s="7" t="s">
        <v>725</v>
      </c>
      <c r="FOB328" s="7" t="s">
        <v>725</v>
      </c>
      <c r="FOC328" s="7" t="s">
        <v>725</v>
      </c>
      <c r="FOD328" s="7" t="s">
        <v>725</v>
      </c>
      <c r="FOE328" s="7" t="s">
        <v>725</v>
      </c>
      <c r="FOF328" s="7" t="s">
        <v>725</v>
      </c>
      <c r="FOG328" s="7" t="s">
        <v>725</v>
      </c>
      <c r="FOH328" s="7" t="s">
        <v>725</v>
      </c>
      <c r="FOI328" s="7" t="s">
        <v>725</v>
      </c>
      <c r="FOJ328" s="7" t="s">
        <v>725</v>
      </c>
      <c r="FOK328" s="7" t="s">
        <v>725</v>
      </c>
      <c r="FOL328" s="7" t="s">
        <v>725</v>
      </c>
      <c r="FOM328" s="7" t="s">
        <v>725</v>
      </c>
      <c r="FON328" s="7" t="s">
        <v>725</v>
      </c>
      <c r="FOO328" s="7" t="s">
        <v>725</v>
      </c>
      <c r="FOP328" s="7" t="s">
        <v>725</v>
      </c>
      <c r="FOQ328" s="7" t="s">
        <v>725</v>
      </c>
      <c r="FOR328" s="7" t="s">
        <v>725</v>
      </c>
      <c r="FOS328" s="7" t="s">
        <v>725</v>
      </c>
      <c r="FOT328" s="7" t="s">
        <v>725</v>
      </c>
      <c r="FOU328" s="7" t="s">
        <v>725</v>
      </c>
      <c r="FOV328" s="7" t="s">
        <v>725</v>
      </c>
      <c r="FOW328" s="7" t="s">
        <v>725</v>
      </c>
      <c r="FOX328" s="7" t="s">
        <v>725</v>
      </c>
      <c r="FOY328" s="7" t="s">
        <v>725</v>
      </c>
      <c r="FOZ328" s="7" t="s">
        <v>725</v>
      </c>
      <c r="FPA328" s="7" t="s">
        <v>725</v>
      </c>
      <c r="FPB328" s="7" t="s">
        <v>725</v>
      </c>
      <c r="FPC328" s="7" t="s">
        <v>725</v>
      </c>
      <c r="FPD328" s="7" t="s">
        <v>725</v>
      </c>
      <c r="FPE328" s="7" t="s">
        <v>725</v>
      </c>
      <c r="FPF328" s="7" t="s">
        <v>725</v>
      </c>
      <c r="FPG328" s="7" t="s">
        <v>725</v>
      </c>
      <c r="FPH328" s="7" t="s">
        <v>725</v>
      </c>
      <c r="FPI328" s="7" t="s">
        <v>725</v>
      </c>
      <c r="FPJ328" s="7" t="s">
        <v>725</v>
      </c>
      <c r="FPK328" s="7" t="s">
        <v>725</v>
      </c>
      <c r="FPL328" s="7" t="s">
        <v>725</v>
      </c>
      <c r="FPM328" s="7" t="s">
        <v>725</v>
      </c>
      <c r="FPN328" s="7" t="s">
        <v>725</v>
      </c>
      <c r="FPO328" s="7" t="s">
        <v>725</v>
      </c>
      <c r="FPP328" s="7" t="s">
        <v>725</v>
      </c>
      <c r="FPQ328" s="7" t="s">
        <v>725</v>
      </c>
      <c r="FPR328" s="7" t="s">
        <v>725</v>
      </c>
      <c r="FPS328" s="7" t="s">
        <v>725</v>
      </c>
      <c r="FPT328" s="7" t="s">
        <v>725</v>
      </c>
      <c r="FPU328" s="7" t="s">
        <v>725</v>
      </c>
      <c r="FPV328" s="7" t="s">
        <v>725</v>
      </c>
      <c r="FPW328" s="7" t="s">
        <v>725</v>
      </c>
      <c r="FPX328" s="7" t="s">
        <v>725</v>
      </c>
      <c r="FPY328" s="7" t="s">
        <v>725</v>
      </c>
      <c r="FPZ328" s="7" t="s">
        <v>725</v>
      </c>
      <c r="FQA328" s="7" t="s">
        <v>725</v>
      </c>
      <c r="FQB328" s="7" t="s">
        <v>725</v>
      </c>
      <c r="FQC328" s="7" t="s">
        <v>725</v>
      </c>
      <c r="FQD328" s="7" t="s">
        <v>725</v>
      </c>
      <c r="FQE328" s="7" t="s">
        <v>725</v>
      </c>
      <c r="FQF328" s="7" t="s">
        <v>725</v>
      </c>
      <c r="FQG328" s="7" t="s">
        <v>725</v>
      </c>
      <c r="FQH328" s="7" t="s">
        <v>725</v>
      </c>
      <c r="FQI328" s="7" t="s">
        <v>725</v>
      </c>
      <c r="FQJ328" s="7" t="s">
        <v>725</v>
      </c>
      <c r="FQK328" s="7" t="s">
        <v>725</v>
      </c>
      <c r="FQL328" s="7" t="s">
        <v>725</v>
      </c>
      <c r="FQM328" s="7" t="s">
        <v>725</v>
      </c>
      <c r="FQN328" s="7" t="s">
        <v>725</v>
      </c>
      <c r="FQO328" s="7" t="s">
        <v>725</v>
      </c>
      <c r="FQP328" s="7" t="s">
        <v>725</v>
      </c>
      <c r="FQQ328" s="7" t="s">
        <v>725</v>
      </c>
      <c r="FQR328" s="7" t="s">
        <v>725</v>
      </c>
      <c r="FQS328" s="7" t="s">
        <v>725</v>
      </c>
      <c r="FQT328" s="7" t="s">
        <v>725</v>
      </c>
      <c r="FQU328" s="7" t="s">
        <v>725</v>
      </c>
      <c r="FQV328" s="7" t="s">
        <v>725</v>
      </c>
      <c r="FQW328" s="7" t="s">
        <v>725</v>
      </c>
      <c r="FQX328" s="7" t="s">
        <v>725</v>
      </c>
      <c r="FQY328" s="7" t="s">
        <v>725</v>
      </c>
      <c r="FQZ328" s="7" t="s">
        <v>725</v>
      </c>
      <c r="FRA328" s="7" t="s">
        <v>725</v>
      </c>
      <c r="FRB328" s="7" t="s">
        <v>725</v>
      </c>
      <c r="FRC328" s="7" t="s">
        <v>725</v>
      </c>
      <c r="FRD328" s="7" t="s">
        <v>725</v>
      </c>
      <c r="FRE328" s="7" t="s">
        <v>725</v>
      </c>
      <c r="FRF328" s="7" t="s">
        <v>725</v>
      </c>
      <c r="FRG328" s="7" t="s">
        <v>725</v>
      </c>
      <c r="FRH328" s="7" t="s">
        <v>725</v>
      </c>
      <c r="FRI328" s="7" t="s">
        <v>725</v>
      </c>
      <c r="FRJ328" s="7" t="s">
        <v>725</v>
      </c>
      <c r="FRK328" s="7" t="s">
        <v>725</v>
      </c>
      <c r="FRL328" s="7" t="s">
        <v>725</v>
      </c>
      <c r="FRM328" s="7" t="s">
        <v>725</v>
      </c>
      <c r="FRN328" s="7" t="s">
        <v>725</v>
      </c>
      <c r="FRO328" s="7" t="s">
        <v>725</v>
      </c>
      <c r="FRP328" s="7" t="s">
        <v>725</v>
      </c>
      <c r="FRQ328" s="7" t="s">
        <v>725</v>
      </c>
      <c r="FRR328" s="7" t="s">
        <v>725</v>
      </c>
      <c r="FRS328" s="7" t="s">
        <v>725</v>
      </c>
      <c r="FRT328" s="7" t="s">
        <v>725</v>
      </c>
      <c r="FRU328" s="7" t="s">
        <v>725</v>
      </c>
      <c r="FRV328" s="7" t="s">
        <v>725</v>
      </c>
      <c r="FRW328" s="7" t="s">
        <v>725</v>
      </c>
      <c r="FRX328" s="7" t="s">
        <v>725</v>
      </c>
      <c r="FRY328" s="7" t="s">
        <v>725</v>
      </c>
      <c r="FRZ328" s="7" t="s">
        <v>725</v>
      </c>
      <c r="FSA328" s="7" t="s">
        <v>725</v>
      </c>
      <c r="FSB328" s="7" t="s">
        <v>725</v>
      </c>
      <c r="FSC328" s="7" t="s">
        <v>725</v>
      </c>
      <c r="FSD328" s="7" t="s">
        <v>725</v>
      </c>
      <c r="FSE328" s="7" t="s">
        <v>725</v>
      </c>
      <c r="FSF328" s="7" t="s">
        <v>725</v>
      </c>
      <c r="FSG328" s="7" t="s">
        <v>725</v>
      </c>
      <c r="FSH328" s="7" t="s">
        <v>725</v>
      </c>
      <c r="FSI328" s="7" t="s">
        <v>725</v>
      </c>
      <c r="FSJ328" s="7" t="s">
        <v>725</v>
      </c>
      <c r="FSK328" s="7" t="s">
        <v>725</v>
      </c>
      <c r="FSL328" s="7" t="s">
        <v>725</v>
      </c>
      <c r="FSM328" s="7" t="s">
        <v>725</v>
      </c>
      <c r="FSN328" s="7" t="s">
        <v>725</v>
      </c>
      <c r="FSO328" s="7" t="s">
        <v>725</v>
      </c>
      <c r="FSP328" s="7" t="s">
        <v>725</v>
      </c>
      <c r="FSQ328" s="7" t="s">
        <v>725</v>
      </c>
      <c r="FSR328" s="7" t="s">
        <v>725</v>
      </c>
      <c r="FSS328" s="7" t="s">
        <v>725</v>
      </c>
      <c r="FST328" s="7" t="s">
        <v>725</v>
      </c>
      <c r="FSU328" s="7" t="s">
        <v>725</v>
      </c>
      <c r="FSV328" s="7" t="s">
        <v>725</v>
      </c>
      <c r="FSW328" s="7" t="s">
        <v>725</v>
      </c>
      <c r="FSX328" s="7" t="s">
        <v>725</v>
      </c>
      <c r="FSY328" s="7" t="s">
        <v>725</v>
      </c>
      <c r="FSZ328" s="7" t="s">
        <v>725</v>
      </c>
      <c r="FTA328" s="7" t="s">
        <v>725</v>
      </c>
      <c r="FTB328" s="7" t="s">
        <v>725</v>
      </c>
      <c r="FTC328" s="7" t="s">
        <v>725</v>
      </c>
      <c r="FTD328" s="7" t="s">
        <v>725</v>
      </c>
      <c r="FTE328" s="7" t="s">
        <v>725</v>
      </c>
      <c r="FTF328" s="7" t="s">
        <v>725</v>
      </c>
      <c r="FTG328" s="7" t="s">
        <v>725</v>
      </c>
      <c r="FTH328" s="7" t="s">
        <v>725</v>
      </c>
      <c r="FTI328" s="7" t="s">
        <v>725</v>
      </c>
      <c r="FTJ328" s="7" t="s">
        <v>725</v>
      </c>
      <c r="FTK328" s="7" t="s">
        <v>725</v>
      </c>
      <c r="FTL328" s="7" t="s">
        <v>725</v>
      </c>
      <c r="FTM328" s="7" t="s">
        <v>725</v>
      </c>
      <c r="FTN328" s="7" t="s">
        <v>725</v>
      </c>
      <c r="FTO328" s="7" t="s">
        <v>725</v>
      </c>
      <c r="FTP328" s="7" t="s">
        <v>725</v>
      </c>
      <c r="FTQ328" s="7" t="s">
        <v>725</v>
      </c>
      <c r="FTR328" s="7" t="s">
        <v>725</v>
      </c>
      <c r="FTS328" s="7" t="s">
        <v>725</v>
      </c>
      <c r="FTT328" s="7" t="s">
        <v>725</v>
      </c>
      <c r="FTU328" s="7" t="s">
        <v>725</v>
      </c>
      <c r="FTV328" s="7" t="s">
        <v>725</v>
      </c>
      <c r="FTW328" s="7" t="s">
        <v>725</v>
      </c>
      <c r="FTX328" s="7" t="s">
        <v>725</v>
      </c>
      <c r="FTY328" s="7" t="s">
        <v>725</v>
      </c>
      <c r="FTZ328" s="7" t="s">
        <v>725</v>
      </c>
      <c r="FUA328" s="7" t="s">
        <v>725</v>
      </c>
      <c r="FUB328" s="7" t="s">
        <v>725</v>
      </c>
      <c r="FUC328" s="7" t="s">
        <v>725</v>
      </c>
      <c r="FUD328" s="7" t="s">
        <v>725</v>
      </c>
      <c r="FUE328" s="7" t="s">
        <v>725</v>
      </c>
      <c r="FUF328" s="7" t="s">
        <v>725</v>
      </c>
      <c r="FUG328" s="7" t="s">
        <v>725</v>
      </c>
      <c r="FUH328" s="7" t="s">
        <v>725</v>
      </c>
      <c r="FUI328" s="7" t="s">
        <v>725</v>
      </c>
      <c r="FUJ328" s="7" t="s">
        <v>725</v>
      </c>
      <c r="FUK328" s="7" t="s">
        <v>725</v>
      </c>
      <c r="FUL328" s="7" t="s">
        <v>725</v>
      </c>
      <c r="FUM328" s="7" t="s">
        <v>725</v>
      </c>
      <c r="FUN328" s="7" t="s">
        <v>725</v>
      </c>
      <c r="FUO328" s="7" t="s">
        <v>725</v>
      </c>
      <c r="FUP328" s="7" t="s">
        <v>725</v>
      </c>
      <c r="FUQ328" s="7" t="s">
        <v>725</v>
      </c>
      <c r="FUR328" s="7" t="s">
        <v>725</v>
      </c>
      <c r="FUS328" s="7" t="s">
        <v>725</v>
      </c>
      <c r="FUT328" s="7" t="s">
        <v>725</v>
      </c>
      <c r="FUU328" s="7" t="s">
        <v>725</v>
      </c>
      <c r="FUV328" s="7" t="s">
        <v>725</v>
      </c>
      <c r="FUW328" s="7" t="s">
        <v>725</v>
      </c>
      <c r="FUX328" s="7" t="s">
        <v>725</v>
      </c>
      <c r="FUY328" s="7" t="s">
        <v>725</v>
      </c>
      <c r="FUZ328" s="7" t="s">
        <v>725</v>
      </c>
      <c r="FVA328" s="7" t="s">
        <v>725</v>
      </c>
      <c r="FVB328" s="7" t="s">
        <v>725</v>
      </c>
      <c r="FVC328" s="7" t="s">
        <v>725</v>
      </c>
      <c r="FVD328" s="7" t="s">
        <v>725</v>
      </c>
      <c r="FVE328" s="7" t="s">
        <v>725</v>
      </c>
      <c r="FVF328" s="7" t="s">
        <v>725</v>
      </c>
      <c r="FVG328" s="7" t="s">
        <v>725</v>
      </c>
      <c r="FVH328" s="7" t="s">
        <v>725</v>
      </c>
      <c r="FVI328" s="7" t="s">
        <v>725</v>
      </c>
      <c r="FVJ328" s="7" t="s">
        <v>725</v>
      </c>
      <c r="FVK328" s="7" t="s">
        <v>725</v>
      </c>
      <c r="FVL328" s="7" t="s">
        <v>725</v>
      </c>
      <c r="FVM328" s="7" t="s">
        <v>725</v>
      </c>
      <c r="FVN328" s="7" t="s">
        <v>725</v>
      </c>
      <c r="FVO328" s="7" t="s">
        <v>725</v>
      </c>
      <c r="FVP328" s="7" t="s">
        <v>725</v>
      </c>
      <c r="FVQ328" s="7" t="s">
        <v>725</v>
      </c>
      <c r="FVR328" s="7" t="s">
        <v>725</v>
      </c>
      <c r="FVS328" s="7" t="s">
        <v>725</v>
      </c>
      <c r="FVT328" s="7" t="s">
        <v>725</v>
      </c>
      <c r="FVU328" s="7" t="s">
        <v>725</v>
      </c>
      <c r="FVV328" s="7" t="s">
        <v>725</v>
      </c>
      <c r="FVW328" s="7" t="s">
        <v>725</v>
      </c>
      <c r="FVX328" s="7" t="s">
        <v>725</v>
      </c>
      <c r="FVY328" s="7" t="s">
        <v>725</v>
      </c>
      <c r="FVZ328" s="7" t="s">
        <v>725</v>
      </c>
      <c r="FWA328" s="7" t="s">
        <v>725</v>
      </c>
      <c r="FWB328" s="7" t="s">
        <v>725</v>
      </c>
      <c r="FWC328" s="7" t="s">
        <v>725</v>
      </c>
      <c r="FWD328" s="7" t="s">
        <v>725</v>
      </c>
      <c r="FWE328" s="7" t="s">
        <v>725</v>
      </c>
      <c r="FWF328" s="7" t="s">
        <v>725</v>
      </c>
      <c r="FWG328" s="7" t="s">
        <v>725</v>
      </c>
      <c r="FWH328" s="7" t="s">
        <v>725</v>
      </c>
      <c r="FWI328" s="7" t="s">
        <v>725</v>
      </c>
      <c r="FWJ328" s="7" t="s">
        <v>725</v>
      </c>
      <c r="FWK328" s="7" t="s">
        <v>725</v>
      </c>
      <c r="FWL328" s="7" t="s">
        <v>725</v>
      </c>
      <c r="FWM328" s="7" t="s">
        <v>725</v>
      </c>
      <c r="FWN328" s="7" t="s">
        <v>725</v>
      </c>
      <c r="FWO328" s="7" t="s">
        <v>725</v>
      </c>
      <c r="FWP328" s="7" t="s">
        <v>725</v>
      </c>
      <c r="FWQ328" s="7" t="s">
        <v>725</v>
      </c>
      <c r="FWR328" s="7" t="s">
        <v>725</v>
      </c>
      <c r="FWS328" s="7" t="s">
        <v>725</v>
      </c>
      <c r="FWT328" s="7" t="s">
        <v>725</v>
      </c>
      <c r="FWU328" s="7" t="s">
        <v>725</v>
      </c>
      <c r="FWV328" s="7" t="s">
        <v>725</v>
      </c>
      <c r="FWW328" s="7" t="s">
        <v>725</v>
      </c>
      <c r="FWX328" s="7" t="s">
        <v>725</v>
      </c>
      <c r="FWY328" s="7" t="s">
        <v>725</v>
      </c>
      <c r="FWZ328" s="7" t="s">
        <v>725</v>
      </c>
      <c r="FXA328" s="7" t="s">
        <v>725</v>
      </c>
      <c r="FXB328" s="7" t="s">
        <v>725</v>
      </c>
      <c r="FXC328" s="7" t="s">
        <v>725</v>
      </c>
      <c r="FXD328" s="7" t="s">
        <v>725</v>
      </c>
      <c r="FXE328" s="7" t="s">
        <v>725</v>
      </c>
      <c r="FXF328" s="7" t="s">
        <v>725</v>
      </c>
      <c r="FXG328" s="7" t="s">
        <v>725</v>
      </c>
      <c r="FXH328" s="7" t="s">
        <v>725</v>
      </c>
      <c r="FXI328" s="7" t="s">
        <v>725</v>
      </c>
      <c r="FXJ328" s="7" t="s">
        <v>725</v>
      </c>
      <c r="FXK328" s="7" t="s">
        <v>725</v>
      </c>
      <c r="FXL328" s="7" t="s">
        <v>725</v>
      </c>
      <c r="FXM328" s="7" t="s">
        <v>725</v>
      </c>
      <c r="FXN328" s="7" t="s">
        <v>725</v>
      </c>
      <c r="FXO328" s="7" t="s">
        <v>725</v>
      </c>
      <c r="FXP328" s="7" t="s">
        <v>725</v>
      </c>
      <c r="FXQ328" s="7" t="s">
        <v>725</v>
      </c>
      <c r="FXR328" s="7" t="s">
        <v>725</v>
      </c>
      <c r="FXS328" s="7" t="s">
        <v>725</v>
      </c>
      <c r="FXT328" s="7" t="s">
        <v>725</v>
      </c>
      <c r="FXU328" s="7" t="s">
        <v>725</v>
      </c>
      <c r="FXV328" s="7" t="s">
        <v>725</v>
      </c>
      <c r="FXW328" s="7" t="s">
        <v>725</v>
      </c>
      <c r="FXX328" s="7" t="s">
        <v>725</v>
      </c>
      <c r="FXY328" s="7" t="s">
        <v>725</v>
      </c>
      <c r="FXZ328" s="7" t="s">
        <v>725</v>
      </c>
      <c r="FYA328" s="7" t="s">
        <v>725</v>
      </c>
      <c r="FYB328" s="7" t="s">
        <v>725</v>
      </c>
      <c r="FYC328" s="7" t="s">
        <v>725</v>
      </c>
      <c r="FYD328" s="7" t="s">
        <v>725</v>
      </c>
      <c r="FYE328" s="7" t="s">
        <v>725</v>
      </c>
      <c r="FYF328" s="7" t="s">
        <v>725</v>
      </c>
      <c r="FYG328" s="7" t="s">
        <v>725</v>
      </c>
      <c r="FYH328" s="7" t="s">
        <v>725</v>
      </c>
      <c r="FYI328" s="7" t="s">
        <v>725</v>
      </c>
      <c r="FYJ328" s="7" t="s">
        <v>725</v>
      </c>
      <c r="FYK328" s="7" t="s">
        <v>725</v>
      </c>
      <c r="FYL328" s="7" t="s">
        <v>725</v>
      </c>
      <c r="FYM328" s="7" t="s">
        <v>725</v>
      </c>
      <c r="FYN328" s="7" t="s">
        <v>725</v>
      </c>
      <c r="FYO328" s="7" t="s">
        <v>725</v>
      </c>
      <c r="FYP328" s="7" t="s">
        <v>725</v>
      </c>
      <c r="FYQ328" s="7" t="s">
        <v>725</v>
      </c>
      <c r="FYR328" s="7" t="s">
        <v>725</v>
      </c>
      <c r="FYS328" s="7" t="s">
        <v>725</v>
      </c>
      <c r="FYT328" s="7" t="s">
        <v>725</v>
      </c>
      <c r="FYU328" s="7" t="s">
        <v>725</v>
      </c>
      <c r="FYV328" s="7" t="s">
        <v>725</v>
      </c>
      <c r="FYW328" s="7" t="s">
        <v>725</v>
      </c>
      <c r="FYX328" s="7" t="s">
        <v>725</v>
      </c>
      <c r="FYY328" s="7" t="s">
        <v>725</v>
      </c>
      <c r="FYZ328" s="7" t="s">
        <v>725</v>
      </c>
      <c r="FZA328" s="7" t="s">
        <v>725</v>
      </c>
      <c r="FZB328" s="7" t="s">
        <v>725</v>
      </c>
      <c r="FZC328" s="7" t="s">
        <v>725</v>
      </c>
      <c r="FZD328" s="7" t="s">
        <v>725</v>
      </c>
      <c r="FZE328" s="7" t="s">
        <v>725</v>
      </c>
      <c r="FZF328" s="7" t="s">
        <v>725</v>
      </c>
      <c r="FZG328" s="7" t="s">
        <v>725</v>
      </c>
      <c r="FZH328" s="7" t="s">
        <v>725</v>
      </c>
      <c r="FZI328" s="7" t="s">
        <v>725</v>
      </c>
      <c r="FZJ328" s="7" t="s">
        <v>725</v>
      </c>
      <c r="FZK328" s="7" t="s">
        <v>725</v>
      </c>
      <c r="FZL328" s="7" t="s">
        <v>725</v>
      </c>
      <c r="FZM328" s="7" t="s">
        <v>725</v>
      </c>
      <c r="FZN328" s="7" t="s">
        <v>725</v>
      </c>
      <c r="FZO328" s="7" t="s">
        <v>725</v>
      </c>
      <c r="FZP328" s="7" t="s">
        <v>725</v>
      </c>
      <c r="FZQ328" s="7" t="s">
        <v>725</v>
      </c>
      <c r="FZR328" s="7" t="s">
        <v>725</v>
      </c>
      <c r="FZS328" s="7" t="s">
        <v>725</v>
      </c>
      <c r="FZT328" s="7" t="s">
        <v>725</v>
      </c>
      <c r="FZU328" s="7" t="s">
        <v>725</v>
      </c>
      <c r="FZV328" s="7" t="s">
        <v>725</v>
      </c>
      <c r="FZW328" s="7" t="s">
        <v>725</v>
      </c>
      <c r="FZX328" s="7" t="s">
        <v>725</v>
      </c>
      <c r="FZY328" s="7" t="s">
        <v>725</v>
      </c>
      <c r="FZZ328" s="7" t="s">
        <v>725</v>
      </c>
      <c r="GAA328" s="7" t="s">
        <v>725</v>
      </c>
      <c r="GAB328" s="7" t="s">
        <v>725</v>
      </c>
      <c r="GAC328" s="7" t="s">
        <v>725</v>
      </c>
      <c r="GAD328" s="7" t="s">
        <v>725</v>
      </c>
      <c r="GAE328" s="7" t="s">
        <v>725</v>
      </c>
      <c r="GAF328" s="7" t="s">
        <v>725</v>
      </c>
      <c r="GAG328" s="7" t="s">
        <v>725</v>
      </c>
      <c r="GAH328" s="7" t="s">
        <v>725</v>
      </c>
      <c r="GAI328" s="7" t="s">
        <v>725</v>
      </c>
      <c r="GAJ328" s="7" t="s">
        <v>725</v>
      </c>
      <c r="GAK328" s="7" t="s">
        <v>725</v>
      </c>
      <c r="GAL328" s="7" t="s">
        <v>725</v>
      </c>
      <c r="GAM328" s="7" t="s">
        <v>725</v>
      </c>
      <c r="GAN328" s="7" t="s">
        <v>725</v>
      </c>
      <c r="GAO328" s="7" t="s">
        <v>725</v>
      </c>
      <c r="GAP328" s="7" t="s">
        <v>725</v>
      </c>
      <c r="GAQ328" s="7" t="s">
        <v>725</v>
      </c>
      <c r="GAR328" s="7" t="s">
        <v>725</v>
      </c>
      <c r="GAS328" s="7" t="s">
        <v>725</v>
      </c>
      <c r="GAT328" s="7" t="s">
        <v>725</v>
      </c>
      <c r="GAU328" s="7" t="s">
        <v>725</v>
      </c>
      <c r="GAV328" s="7" t="s">
        <v>725</v>
      </c>
      <c r="GAW328" s="7" t="s">
        <v>725</v>
      </c>
      <c r="GAX328" s="7" t="s">
        <v>725</v>
      </c>
      <c r="GAY328" s="7" t="s">
        <v>725</v>
      </c>
      <c r="GAZ328" s="7" t="s">
        <v>725</v>
      </c>
      <c r="GBA328" s="7" t="s">
        <v>725</v>
      </c>
      <c r="GBB328" s="7" t="s">
        <v>725</v>
      </c>
      <c r="GBC328" s="7" t="s">
        <v>725</v>
      </c>
      <c r="GBD328" s="7" t="s">
        <v>725</v>
      </c>
      <c r="GBE328" s="7" t="s">
        <v>725</v>
      </c>
      <c r="GBF328" s="7" t="s">
        <v>725</v>
      </c>
      <c r="GBG328" s="7" t="s">
        <v>725</v>
      </c>
      <c r="GBH328" s="7" t="s">
        <v>725</v>
      </c>
      <c r="GBI328" s="7" t="s">
        <v>725</v>
      </c>
      <c r="GBJ328" s="7" t="s">
        <v>725</v>
      </c>
      <c r="GBK328" s="7" t="s">
        <v>725</v>
      </c>
      <c r="GBL328" s="7" t="s">
        <v>725</v>
      </c>
      <c r="GBM328" s="7" t="s">
        <v>725</v>
      </c>
      <c r="GBN328" s="7" t="s">
        <v>725</v>
      </c>
      <c r="GBO328" s="7" t="s">
        <v>725</v>
      </c>
      <c r="GBP328" s="7" t="s">
        <v>725</v>
      </c>
      <c r="GBQ328" s="7" t="s">
        <v>725</v>
      </c>
      <c r="GBR328" s="7" t="s">
        <v>725</v>
      </c>
      <c r="GBS328" s="7" t="s">
        <v>725</v>
      </c>
      <c r="GBT328" s="7" t="s">
        <v>725</v>
      </c>
      <c r="GBU328" s="7" t="s">
        <v>725</v>
      </c>
      <c r="GBV328" s="7" t="s">
        <v>725</v>
      </c>
      <c r="GBW328" s="7" t="s">
        <v>725</v>
      </c>
      <c r="GBX328" s="7" t="s">
        <v>725</v>
      </c>
      <c r="GBY328" s="7" t="s">
        <v>725</v>
      </c>
      <c r="GBZ328" s="7" t="s">
        <v>725</v>
      </c>
      <c r="GCA328" s="7" t="s">
        <v>725</v>
      </c>
      <c r="GCB328" s="7" t="s">
        <v>725</v>
      </c>
      <c r="GCC328" s="7" t="s">
        <v>725</v>
      </c>
      <c r="GCD328" s="7" t="s">
        <v>725</v>
      </c>
      <c r="GCE328" s="7" t="s">
        <v>725</v>
      </c>
      <c r="GCF328" s="7" t="s">
        <v>725</v>
      </c>
      <c r="GCG328" s="7" t="s">
        <v>725</v>
      </c>
      <c r="GCH328" s="7" t="s">
        <v>725</v>
      </c>
      <c r="GCI328" s="7" t="s">
        <v>725</v>
      </c>
      <c r="GCJ328" s="7" t="s">
        <v>725</v>
      </c>
      <c r="GCK328" s="7" t="s">
        <v>725</v>
      </c>
      <c r="GCL328" s="7" t="s">
        <v>725</v>
      </c>
      <c r="GCM328" s="7" t="s">
        <v>725</v>
      </c>
      <c r="GCN328" s="7" t="s">
        <v>725</v>
      </c>
      <c r="GCO328" s="7" t="s">
        <v>725</v>
      </c>
      <c r="GCP328" s="7" t="s">
        <v>725</v>
      </c>
      <c r="GCQ328" s="7" t="s">
        <v>725</v>
      </c>
      <c r="GCR328" s="7" t="s">
        <v>725</v>
      </c>
      <c r="GCS328" s="7" t="s">
        <v>725</v>
      </c>
      <c r="GCT328" s="7" t="s">
        <v>725</v>
      </c>
      <c r="GCU328" s="7" t="s">
        <v>725</v>
      </c>
      <c r="GCV328" s="7" t="s">
        <v>725</v>
      </c>
      <c r="GCW328" s="7" t="s">
        <v>725</v>
      </c>
      <c r="GCX328" s="7" t="s">
        <v>725</v>
      </c>
      <c r="GCY328" s="7" t="s">
        <v>725</v>
      </c>
      <c r="GCZ328" s="7" t="s">
        <v>725</v>
      </c>
      <c r="GDA328" s="7" t="s">
        <v>725</v>
      </c>
      <c r="GDB328" s="7" t="s">
        <v>725</v>
      </c>
      <c r="GDC328" s="7" t="s">
        <v>725</v>
      </c>
      <c r="GDD328" s="7" t="s">
        <v>725</v>
      </c>
      <c r="GDE328" s="7" t="s">
        <v>725</v>
      </c>
      <c r="GDF328" s="7" t="s">
        <v>725</v>
      </c>
      <c r="GDG328" s="7" t="s">
        <v>725</v>
      </c>
      <c r="GDH328" s="7" t="s">
        <v>725</v>
      </c>
      <c r="GDI328" s="7" t="s">
        <v>725</v>
      </c>
      <c r="GDJ328" s="7" t="s">
        <v>725</v>
      </c>
      <c r="GDK328" s="7" t="s">
        <v>725</v>
      </c>
      <c r="GDL328" s="7" t="s">
        <v>725</v>
      </c>
      <c r="GDM328" s="7" t="s">
        <v>725</v>
      </c>
      <c r="GDN328" s="7" t="s">
        <v>725</v>
      </c>
      <c r="GDO328" s="7" t="s">
        <v>725</v>
      </c>
      <c r="GDP328" s="7" t="s">
        <v>725</v>
      </c>
      <c r="GDQ328" s="7" t="s">
        <v>725</v>
      </c>
      <c r="GDR328" s="7" t="s">
        <v>725</v>
      </c>
      <c r="GDS328" s="7" t="s">
        <v>725</v>
      </c>
      <c r="GDT328" s="7" t="s">
        <v>725</v>
      </c>
      <c r="GDU328" s="7" t="s">
        <v>725</v>
      </c>
      <c r="GDV328" s="7" t="s">
        <v>725</v>
      </c>
      <c r="GDW328" s="7" t="s">
        <v>725</v>
      </c>
      <c r="GDX328" s="7" t="s">
        <v>725</v>
      </c>
      <c r="GDY328" s="7" t="s">
        <v>725</v>
      </c>
      <c r="GDZ328" s="7" t="s">
        <v>725</v>
      </c>
      <c r="GEA328" s="7" t="s">
        <v>725</v>
      </c>
      <c r="GEB328" s="7" t="s">
        <v>725</v>
      </c>
      <c r="GEC328" s="7" t="s">
        <v>725</v>
      </c>
      <c r="GED328" s="7" t="s">
        <v>725</v>
      </c>
      <c r="GEE328" s="7" t="s">
        <v>725</v>
      </c>
      <c r="GEF328" s="7" t="s">
        <v>725</v>
      </c>
      <c r="GEG328" s="7" t="s">
        <v>725</v>
      </c>
      <c r="GEH328" s="7" t="s">
        <v>725</v>
      </c>
      <c r="GEI328" s="7" t="s">
        <v>725</v>
      </c>
      <c r="GEJ328" s="7" t="s">
        <v>725</v>
      </c>
      <c r="GEK328" s="7" t="s">
        <v>725</v>
      </c>
      <c r="GEL328" s="7" t="s">
        <v>725</v>
      </c>
      <c r="GEM328" s="7" t="s">
        <v>725</v>
      </c>
      <c r="GEN328" s="7" t="s">
        <v>725</v>
      </c>
      <c r="GEO328" s="7" t="s">
        <v>725</v>
      </c>
      <c r="GEP328" s="7" t="s">
        <v>725</v>
      </c>
      <c r="GEQ328" s="7" t="s">
        <v>725</v>
      </c>
      <c r="GER328" s="7" t="s">
        <v>725</v>
      </c>
      <c r="GES328" s="7" t="s">
        <v>725</v>
      </c>
      <c r="GET328" s="7" t="s">
        <v>725</v>
      </c>
      <c r="GEU328" s="7" t="s">
        <v>725</v>
      </c>
      <c r="GEV328" s="7" t="s">
        <v>725</v>
      </c>
      <c r="GEW328" s="7" t="s">
        <v>725</v>
      </c>
      <c r="GEX328" s="7" t="s">
        <v>725</v>
      </c>
      <c r="GEY328" s="7" t="s">
        <v>725</v>
      </c>
      <c r="GEZ328" s="7" t="s">
        <v>725</v>
      </c>
      <c r="GFA328" s="7" t="s">
        <v>725</v>
      </c>
      <c r="GFB328" s="7" t="s">
        <v>725</v>
      </c>
      <c r="GFC328" s="7" t="s">
        <v>725</v>
      </c>
      <c r="GFD328" s="7" t="s">
        <v>725</v>
      </c>
      <c r="GFE328" s="7" t="s">
        <v>725</v>
      </c>
      <c r="GFF328" s="7" t="s">
        <v>725</v>
      </c>
      <c r="GFG328" s="7" t="s">
        <v>725</v>
      </c>
      <c r="GFH328" s="7" t="s">
        <v>725</v>
      </c>
      <c r="GFI328" s="7" t="s">
        <v>725</v>
      </c>
      <c r="GFJ328" s="7" t="s">
        <v>725</v>
      </c>
      <c r="GFK328" s="7" t="s">
        <v>725</v>
      </c>
      <c r="GFL328" s="7" t="s">
        <v>725</v>
      </c>
      <c r="GFM328" s="7" t="s">
        <v>725</v>
      </c>
      <c r="GFN328" s="7" t="s">
        <v>725</v>
      </c>
      <c r="GFO328" s="7" t="s">
        <v>725</v>
      </c>
      <c r="GFP328" s="7" t="s">
        <v>725</v>
      </c>
      <c r="GFQ328" s="7" t="s">
        <v>725</v>
      </c>
      <c r="GFR328" s="7" t="s">
        <v>725</v>
      </c>
      <c r="GFS328" s="7" t="s">
        <v>725</v>
      </c>
      <c r="GFT328" s="7" t="s">
        <v>725</v>
      </c>
      <c r="GFU328" s="7" t="s">
        <v>725</v>
      </c>
      <c r="GFV328" s="7" t="s">
        <v>725</v>
      </c>
      <c r="GFW328" s="7" t="s">
        <v>725</v>
      </c>
      <c r="GFX328" s="7" t="s">
        <v>725</v>
      </c>
      <c r="GFY328" s="7" t="s">
        <v>725</v>
      </c>
      <c r="GFZ328" s="7" t="s">
        <v>725</v>
      </c>
      <c r="GGA328" s="7" t="s">
        <v>725</v>
      </c>
      <c r="GGB328" s="7" t="s">
        <v>725</v>
      </c>
      <c r="GGC328" s="7" t="s">
        <v>725</v>
      </c>
      <c r="GGD328" s="7" t="s">
        <v>725</v>
      </c>
      <c r="GGE328" s="7" t="s">
        <v>725</v>
      </c>
      <c r="GGF328" s="7" t="s">
        <v>725</v>
      </c>
      <c r="GGG328" s="7" t="s">
        <v>725</v>
      </c>
      <c r="GGH328" s="7" t="s">
        <v>725</v>
      </c>
      <c r="GGI328" s="7" t="s">
        <v>725</v>
      </c>
      <c r="GGJ328" s="7" t="s">
        <v>725</v>
      </c>
      <c r="GGK328" s="7" t="s">
        <v>725</v>
      </c>
      <c r="GGL328" s="7" t="s">
        <v>725</v>
      </c>
      <c r="GGM328" s="7" t="s">
        <v>725</v>
      </c>
      <c r="GGN328" s="7" t="s">
        <v>725</v>
      </c>
      <c r="GGO328" s="7" t="s">
        <v>725</v>
      </c>
      <c r="GGP328" s="7" t="s">
        <v>725</v>
      </c>
      <c r="GGQ328" s="7" t="s">
        <v>725</v>
      </c>
      <c r="GGR328" s="7" t="s">
        <v>725</v>
      </c>
      <c r="GGS328" s="7" t="s">
        <v>725</v>
      </c>
      <c r="GGT328" s="7" t="s">
        <v>725</v>
      </c>
      <c r="GGU328" s="7" t="s">
        <v>725</v>
      </c>
      <c r="GGV328" s="7" t="s">
        <v>725</v>
      </c>
      <c r="GGW328" s="7" t="s">
        <v>725</v>
      </c>
      <c r="GGX328" s="7" t="s">
        <v>725</v>
      </c>
      <c r="GGY328" s="7" t="s">
        <v>725</v>
      </c>
      <c r="GGZ328" s="7" t="s">
        <v>725</v>
      </c>
      <c r="GHA328" s="7" t="s">
        <v>725</v>
      </c>
      <c r="GHB328" s="7" t="s">
        <v>725</v>
      </c>
      <c r="GHC328" s="7" t="s">
        <v>725</v>
      </c>
      <c r="GHD328" s="7" t="s">
        <v>725</v>
      </c>
      <c r="GHE328" s="7" t="s">
        <v>725</v>
      </c>
      <c r="GHF328" s="7" t="s">
        <v>725</v>
      </c>
      <c r="GHG328" s="7" t="s">
        <v>725</v>
      </c>
      <c r="GHH328" s="7" t="s">
        <v>725</v>
      </c>
      <c r="GHI328" s="7" t="s">
        <v>725</v>
      </c>
      <c r="GHJ328" s="7" t="s">
        <v>725</v>
      </c>
      <c r="GHK328" s="7" t="s">
        <v>725</v>
      </c>
      <c r="GHL328" s="7" t="s">
        <v>725</v>
      </c>
      <c r="GHM328" s="7" t="s">
        <v>725</v>
      </c>
      <c r="GHN328" s="7" t="s">
        <v>725</v>
      </c>
      <c r="GHO328" s="7" t="s">
        <v>725</v>
      </c>
      <c r="GHP328" s="7" t="s">
        <v>725</v>
      </c>
      <c r="GHQ328" s="7" t="s">
        <v>725</v>
      </c>
      <c r="GHR328" s="7" t="s">
        <v>725</v>
      </c>
      <c r="GHS328" s="7" t="s">
        <v>725</v>
      </c>
      <c r="GHT328" s="7" t="s">
        <v>725</v>
      </c>
      <c r="GHU328" s="7" t="s">
        <v>725</v>
      </c>
      <c r="GHV328" s="7" t="s">
        <v>725</v>
      </c>
      <c r="GHW328" s="7" t="s">
        <v>725</v>
      </c>
      <c r="GHX328" s="7" t="s">
        <v>725</v>
      </c>
      <c r="GHY328" s="7" t="s">
        <v>725</v>
      </c>
      <c r="GHZ328" s="7" t="s">
        <v>725</v>
      </c>
      <c r="GIA328" s="7" t="s">
        <v>725</v>
      </c>
      <c r="GIB328" s="7" t="s">
        <v>725</v>
      </c>
      <c r="GIC328" s="7" t="s">
        <v>725</v>
      </c>
      <c r="GID328" s="7" t="s">
        <v>725</v>
      </c>
      <c r="GIE328" s="7" t="s">
        <v>725</v>
      </c>
      <c r="GIF328" s="7" t="s">
        <v>725</v>
      </c>
      <c r="GIG328" s="7" t="s">
        <v>725</v>
      </c>
      <c r="GIH328" s="7" t="s">
        <v>725</v>
      </c>
      <c r="GII328" s="7" t="s">
        <v>725</v>
      </c>
      <c r="GIJ328" s="7" t="s">
        <v>725</v>
      </c>
      <c r="GIK328" s="7" t="s">
        <v>725</v>
      </c>
      <c r="GIL328" s="7" t="s">
        <v>725</v>
      </c>
      <c r="GIM328" s="7" t="s">
        <v>725</v>
      </c>
      <c r="GIN328" s="7" t="s">
        <v>725</v>
      </c>
      <c r="GIO328" s="7" t="s">
        <v>725</v>
      </c>
      <c r="GIP328" s="7" t="s">
        <v>725</v>
      </c>
      <c r="GIQ328" s="7" t="s">
        <v>725</v>
      </c>
      <c r="GIR328" s="7" t="s">
        <v>725</v>
      </c>
      <c r="GIS328" s="7" t="s">
        <v>725</v>
      </c>
      <c r="GIT328" s="7" t="s">
        <v>725</v>
      </c>
      <c r="GIU328" s="7" t="s">
        <v>725</v>
      </c>
      <c r="GIV328" s="7" t="s">
        <v>725</v>
      </c>
      <c r="GIW328" s="7" t="s">
        <v>725</v>
      </c>
      <c r="GIX328" s="7" t="s">
        <v>725</v>
      </c>
      <c r="GIY328" s="7" t="s">
        <v>725</v>
      </c>
      <c r="GIZ328" s="7" t="s">
        <v>725</v>
      </c>
      <c r="GJA328" s="7" t="s">
        <v>725</v>
      </c>
      <c r="GJB328" s="7" t="s">
        <v>725</v>
      </c>
      <c r="GJC328" s="7" t="s">
        <v>725</v>
      </c>
      <c r="GJD328" s="7" t="s">
        <v>725</v>
      </c>
      <c r="GJE328" s="7" t="s">
        <v>725</v>
      </c>
      <c r="GJF328" s="7" t="s">
        <v>725</v>
      </c>
      <c r="GJG328" s="7" t="s">
        <v>725</v>
      </c>
      <c r="GJH328" s="7" t="s">
        <v>725</v>
      </c>
      <c r="GJI328" s="7" t="s">
        <v>725</v>
      </c>
      <c r="GJJ328" s="7" t="s">
        <v>725</v>
      </c>
      <c r="GJK328" s="7" t="s">
        <v>725</v>
      </c>
      <c r="GJL328" s="7" t="s">
        <v>725</v>
      </c>
      <c r="GJM328" s="7" t="s">
        <v>725</v>
      </c>
      <c r="GJN328" s="7" t="s">
        <v>725</v>
      </c>
      <c r="GJO328" s="7" t="s">
        <v>725</v>
      </c>
      <c r="GJP328" s="7" t="s">
        <v>725</v>
      </c>
      <c r="GJQ328" s="7" t="s">
        <v>725</v>
      </c>
      <c r="GJR328" s="7" t="s">
        <v>725</v>
      </c>
      <c r="GJS328" s="7" t="s">
        <v>725</v>
      </c>
      <c r="GJT328" s="7" t="s">
        <v>725</v>
      </c>
      <c r="GJU328" s="7" t="s">
        <v>725</v>
      </c>
      <c r="GJV328" s="7" t="s">
        <v>725</v>
      </c>
      <c r="GJW328" s="7" t="s">
        <v>725</v>
      </c>
      <c r="GJX328" s="7" t="s">
        <v>725</v>
      </c>
      <c r="GJY328" s="7" t="s">
        <v>725</v>
      </c>
      <c r="GJZ328" s="7" t="s">
        <v>725</v>
      </c>
      <c r="GKA328" s="7" t="s">
        <v>725</v>
      </c>
      <c r="GKB328" s="7" t="s">
        <v>725</v>
      </c>
      <c r="GKC328" s="7" t="s">
        <v>725</v>
      </c>
      <c r="GKD328" s="7" t="s">
        <v>725</v>
      </c>
      <c r="GKE328" s="7" t="s">
        <v>725</v>
      </c>
      <c r="GKF328" s="7" t="s">
        <v>725</v>
      </c>
      <c r="GKG328" s="7" t="s">
        <v>725</v>
      </c>
      <c r="GKH328" s="7" t="s">
        <v>725</v>
      </c>
      <c r="GKI328" s="7" t="s">
        <v>725</v>
      </c>
      <c r="GKJ328" s="7" t="s">
        <v>725</v>
      </c>
      <c r="GKK328" s="7" t="s">
        <v>725</v>
      </c>
      <c r="GKL328" s="7" t="s">
        <v>725</v>
      </c>
      <c r="GKM328" s="7" t="s">
        <v>725</v>
      </c>
      <c r="GKN328" s="7" t="s">
        <v>725</v>
      </c>
      <c r="GKO328" s="7" t="s">
        <v>725</v>
      </c>
      <c r="GKP328" s="7" t="s">
        <v>725</v>
      </c>
      <c r="GKQ328" s="7" t="s">
        <v>725</v>
      </c>
      <c r="GKR328" s="7" t="s">
        <v>725</v>
      </c>
      <c r="GKS328" s="7" t="s">
        <v>725</v>
      </c>
      <c r="GKT328" s="7" t="s">
        <v>725</v>
      </c>
      <c r="GKU328" s="7" t="s">
        <v>725</v>
      </c>
      <c r="GKV328" s="7" t="s">
        <v>725</v>
      </c>
      <c r="GKW328" s="7" t="s">
        <v>725</v>
      </c>
      <c r="GKX328" s="7" t="s">
        <v>725</v>
      </c>
      <c r="GKY328" s="7" t="s">
        <v>725</v>
      </c>
      <c r="GKZ328" s="7" t="s">
        <v>725</v>
      </c>
      <c r="GLA328" s="7" t="s">
        <v>725</v>
      </c>
      <c r="GLB328" s="7" t="s">
        <v>725</v>
      </c>
      <c r="GLC328" s="7" t="s">
        <v>725</v>
      </c>
      <c r="GLD328" s="7" t="s">
        <v>725</v>
      </c>
      <c r="GLE328" s="7" t="s">
        <v>725</v>
      </c>
      <c r="GLF328" s="7" t="s">
        <v>725</v>
      </c>
      <c r="GLG328" s="7" t="s">
        <v>725</v>
      </c>
      <c r="GLH328" s="7" t="s">
        <v>725</v>
      </c>
      <c r="GLI328" s="7" t="s">
        <v>725</v>
      </c>
      <c r="GLJ328" s="7" t="s">
        <v>725</v>
      </c>
      <c r="GLK328" s="7" t="s">
        <v>725</v>
      </c>
      <c r="GLL328" s="7" t="s">
        <v>725</v>
      </c>
      <c r="GLM328" s="7" t="s">
        <v>725</v>
      </c>
      <c r="GLN328" s="7" t="s">
        <v>725</v>
      </c>
      <c r="GLO328" s="7" t="s">
        <v>725</v>
      </c>
      <c r="GLP328" s="7" t="s">
        <v>725</v>
      </c>
      <c r="GLQ328" s="7" t="s">
        <v>725</v>
      </c>
      <c r="GLR328" s="7" t="s">
        <v>725</v>
      </c>
      <c r="GLS328" s="7" t="s">
        <v>725</v>
      </c>
      <c r="GLT328" s="7" t="s">
        <v>725</v>
      </c>
      <c r="GLU328" s="7" t="s">
        <v>725</v>
      </c>
      <c r="GLV328" s="7" t="s">
        <v>725</v>
      </c>
      <c r="GLW328" s="7" t="s">
        <v>725</v>
      </c>
      <c r="GLX328" s="7" t="s">
        <v>725</v>
      </c>
      <c r="GLY328" s="7" t="s">
        <v>725</v>
      </c>
      <c r="GLZ328" s="7" t="s">
        <v>725</v>
      </c>
      <c r="GMA328" s="7" t="s">
        <v>725</v>
      </c>
      <c r="GMB328" s="7" t="s">
        <v>725</v>
      </c>
      <c r="GMC328" s="7" t="s">
        <v>725</v>
      </c>
      <c r="GMD328" s="7" t="s">
        <v>725</v>
      </c>
      <c r="GME328" s="7" t="s">
        <v>725</v>
      </c>
      <c r="GMF328" s="7" t="s">
        <v>725</v>
      </c>
      <c r="GMG328" s="7" t="s">
        <v>725</v>
      </c>
      <c r="GMH328" s="7" t="s">
        <v>725</v>
      </c>
      <c r="GMI328" s="7" t="s">
        <v>725</v>
      </c>
      <c r="GMJ328" s="7" t="s">
        <v>725</v>
      </c>
      <c r="GMK328" s="7" t="s">
        <v>725</v>
      </c>
      <c r="GML328" s="7" t="s">
        <v>725</v>
      </c>
      <c r="GMM328" s="7" t="s">
        <v>725</v>
      </c>
      <c r="GMN328" s="7" t="s">
        <v>725</v>
      </c>
      <c r="GMO328" s="7" t="s">
        <v>725</v>
      </c>
      <c r="GMP328" s="7" t="s">
        <v>725</v>
      </c>
      <c r="GMQ328" s="7" t="s">
        <v>725</v>
      </c>
      <c r="GMR328" s="7" t="s">
        <v>725</v>
      </c>
      <c r="GMS328" s="7" t="s">
        <v>725</v>
      </c>
      <c r="GMT328" s="7" t="s">
        <v>725</v>
      </c>
      <c r="GMU328" s="7" t="s">
        <v>725</v>
      </c>
      <c r="GMV328" s="7" t="s">
        <v>725</v>
      </c>
      <c r="GMW328" s="7" t="s">
        <v>725</v>
      </c>
      <c r="GMX328" s="7" t="s">
        <v>725</v>
      </c>
      <c r="GMY328" s="7" t="s">
        <v>725</v>
      </c>
      <c r="GMZ328" s="7" t="s">
        <v>725</v>
      </c>
      <c r="GNA328" s="7" t="s">
        <v>725</v>
      </c>
      <c r="GNB328" s="7" t="s">
        <v>725</v>
      </c>
      <c r="GNC328" s="7" t="s">
        <v>725</v>
      </c>
      <c r="GND328" s="7" t="s">
        <v>725</v>
      </c>
      <c r="GNE328" s="7" t="s">
        <v>725</v>
      </c>
      <c r="GNF328" s="7" t="s">
        <v>725</v>
      </c>
      <c r="GNG328" s="7" t="s">
        <v>725</v>
      </c>
      <c r="GNH328" s="7" t="s">
        <v>725</v>
      </c>
      <c r="GNI328" s="7" t="s">
        <v>725</v>
      </c>
      <c r="GNJ328" s="7" t="s">
        <v>725</v>
      </c>
      <c r="GNK328" s="7" t="s">
        <v>725</v>
      </c>
      <c r="GNL328" s="7" t="s">
        <v>725</v>
      </c>
      <c r="GNM328" s="7" t="s">
        <v>725</v>
      </c>
      <c r="GNN328" s="7" t="s">
        <v>725</v>
      </c>
      <c r="GNO328" s="7" t="s">
        <v>725</v>
      </c>
      <c r="GNP328" s="7" t="s">
        <v>725</v>
      </c>
      <c r="GNQ328" s="7" t="s">
        <v>725</v>
      </c>
      <c r="GNR328" s="7" t="s">
        <v>725</v>
      </c>
      <c r="GNS328" s="7" t="s">
        <v>725</v>
      </c>
      <c r="GNT328" s="7" t="s">
        <v>725</v>
      </c>
      <c r="GNU328" s="7" t="s">
        <v>725</v>
      </c>
      <c r="GNV328" s="7" t="s">
        <v>725</v>
      </c>
      <c r="GNW328" s="7" t="s">
        <v>725</v>
      </c>
      <c r="GNX328" s="7" t="s">
        <v>725</v>
      </c>
      <c r="GNY328" s="7" t="s">
        <v>725</v>
      </c>
      <c r="GNZ328" s="7" t="s">
        <v>725</v>
      </c>
      <c r="GOA328" s="7" t="s">
        <v>725</v>
      </c>
      <c r="GOB328" s="7" t="s">
        <v>725</v>
      </c>
      <c r="GOC328" s="7" t="s">
        <v>725</v>
      </c>
      <c r="GOD328" s="7" t="s">
        <v>725</v>
      </c>
      <c r="GOE328" s="7" t="s">
        <v>725</v>
      </c>
      <c r="GOF328" s="7" t="s">
        <v>725</v>
      </c>
      <c r="GOG328" s="7" t="s">
        <v>725</v>
      </c>
      <c r="GOH328" s="7" t="s">
        <v>725</v>
      </c>
      <c r="GOI328" s="7" t="s">
        <v>725</v>
      </c>
      <c r="GOJ328" s="7" t="s">
        <v>725</v>
      </c>
      <c r="GOK328" s="7" t="s">
        <v>725</v>
      </c>
      <c r="GOL328" s="7" t="s">
        <v>725</v>
      </c>
      <c r="GOM328" s="7" t="s">
        <v>725</v>
      </c>
      <c r="GON328" s="7" t="s">
        <v>725</v>
      </c>
      <c r="GOO328" s="7" t="s">
        <v>725</v>
      </c>
      <c r="GOP328" s="7" t="s">
        <v>725</v>
      </c>
      <c r="GOQ328" s="7" t="s">
        <v>725</v>
      </c>
      <c r="GOR328" s="7" t="s">
        <v>725</v>
      </c>
      <c r="GOS328" s="7" t="s">
        <v>725</v>
      </c>
      <c r="GOT328" s="7" t="s">
        <v>725</v>
      </c>
      <c r="GOU328" s="7" t="s">
        <v>725</v>
      </c>
      <c r="GOV328" s="7" t="s">
        <v>725</v>
      </c>
      <c r="GOW328" s="7" t="s">
        <v>725</v>
      </c>
      <c r="GOX328" s="7" t="s">
        <v>725</v>
      </c>
      <c r="GOY328" s="7" t="s">
        <v>725</v>
      </c>
      <c r="GOZ328" s="7" t="s">
        <v>725</v>
      </c>
      <c r="GPA328" s="7" t="s">
        <v>725</v>
      </c>
      <c r="GPB328" s="7" t="s">
        <v>725</v>
      </c>
      <c r="GPC328" s="7" t="s">
        <v>725</v>
      </c>
      <c r="GPD328" s="7" t="s">
        <v>725</v>
      </c>
      <c r="GPE328" s="7" t="s">
        <v>725</v>
      </c>
      <c r="GPF328" s="7" t="s">
        <v>725</v>
      </c>
      <c r="GPG328" s="7" t="s">
        <v>725</v>
      </c>
      <c r="GPH328" s="7" t="s">
        <v>725</v>
      </c>
      <c r="GPI328" s="7" t="s">
        <v>725</v>
      </c>
      <c r="GPJ328" s="7" t="s">
        <v>725</v>
      </c>
      <c r="GPK328" s="7" t="s">
        <v>725</v>
      </c>
      <c r="GPL328" s="7" t="s">
        <v>725</v>
      </c>
      <c r="GPM328" s="7" t="s">
        <v>725</v>
      </c>
      <c r="GPN328" s="7" t="s">
        <v>725</v>
      </c>
      <c r="GPO328" s="7" t="s">
        <v>725</v>
      </c>
      <c r="GPP328" s="7" t="s">
        <v>725</v>
      </c>
      <c r="GPQ328" s="7" t="s">
        <v>725</v>
      </c>
      <c r="GPR328" s="7" t="s">
        <v>725</v>
      </c>
      <c r="GPS328" s="7" t="s">
        <v>725</v>
      </c>
      <c r="GPT328" s="7" t="s">
        <v>725</v>
      </c>
      <c r="GPU328" s="7" t="s">
        <v>725</v>
      </c>
      <c r="GPV328" s="7" t="s">
        <v>725</v>
      </c>
      <c r="GPW328" s="7" t="s">
        <v>725</v>
      </c>
      <c r="GPX328" s="7" t="s">
        <v>725</v>
      </c>
      <c r="GPY328" s="7" t="s">
        <v>725</v>
      </c>
      <c r="GPZ328" s="7" t="s">
        <v>725</v>
      </c>
      <c r="GQA328" s="7" t="s">
        <v>725</v>
      </c>
      <c r="GQB328" s="7" t="s">
        <v>725</v>
      </c>
      <c r="GQC328" s="7" t="s">
        <v>725</v>
      </c>
      <c r="GQD328" s="7" t="s">
        <v>725</v>
      </c>
      <c r="GQE328" s="7" t="s">
        <v>725</v>
      </c>
      <c r="GQF328" s="7" t="s">
        <v>725</v>
      </c>
      <c r="GQG328" s="7" t="s">
        <v>725</v>
      </c>
      <c r="GQH328" s="7" t="s">
        <v>725</v>
      </c>
      <c r="GQI328" s="7" t="s">
        <v>725</v>
      </c>
      <c r="GQJ328" s="7" t="s">
        <v>725</v>
      </c>
      <c r="GQK328" s="7" t="s">
        <v>725</v>
      </c>
      <c r="GQL328" s="7" t="s">
        <v>725</v>
      </c>
      <c r="GQM328" s="7" t="s">
        <v>725</v>
      </c>
      <c r="GQN328" s="7" t="s">
        <v>725</v>
      </c>
      <c r="GQO328" s="7" t="s">
        <v>725</v>
      </c>
      <c r="GQP328" s="7" t="s">
        <v>725</v>
      </c>
      <c r="GQQ328" s="7" t="s">
        <v>725</v>
      </c>
      <c r="GQR328" s="7" t="s">
        <v>725</v>
      </c>
      <c r="GQS328" s="7" t="s">
        <v>725</v>
      </c>
      <c r="GQT328" s="7" t="s">
        <v>725</v>
      </c>
      <c r="GQU328" s="7" t="s">
        <v>725</v>
      </c>
      <c r="GQV328" s="7" t="s">
        <v>725</v>
      </c>
      <c r="GQW328" s="7" t="s">
        <v>725</v>
      </c>
      <c r="GQX328" s="7" t="s">
        <v>725</v>
      </c>
      <c r="GQY328" s="7" t="s">
        <v>725</v>
      </c>
      <c r="GQZ328" s="7" t="s">
        <v>725</v>
      </c>
      <c r="GRA328" s="7" t="s">
        <v>725</v>
      </c>
      <c r="GRB328" s="7" t="s">
        <v>725</v>
      </c>
      <c r="GRC328" s="7" t="s">
        <v>725</v>
      </c>
      <c r="GRD328" s="7" t="s">
        <v>725</v>
      </c>
      <c r="GRE328" s="7" t="s">
        <v>725</v>
      </c>
      <c r="GRF328" s="7" t="s">
        <v>725</v>
      </c>
      <c r="GRG328" s="7" t="s">
        <v>725</v>
      </c>
      <c r="GRH328" s="7" t="s">
        <v>725</v>
      </c>
      <c r="GRI328" s="7" t="s">
        <v>725</v>
      </c>
      <c r="GRJ328" s="7" t="s">
        <v>725</v>
      </c>
      <c r="GRK328" s="7" t="s">
        <v>725</v>
      </c>
      <c r="GRL328" s="7" t="s">
        <v>725</v>
      </c>
      <c r="GRM328" s="7" t="s">
        <v>725</v>
      </c>
      <c r="GRN328" s="7" t="s">
        <v>725</v>
      </c>
      <c r="GRO328" s="7" t="s">
        <v>725</v>
      </c>
      <c r="GRP328" s="7" t="s">
        <v>725</v>
      </c>
      <c r="GRQ328" s="7" t="s">
        <v>725</v>
      </c>
      <c r="GRR328" s="7" t="s">
        <v>725</v>
      </c>
      <c r="GRS328" s="7" t="s">
        <v>725</v>
      </c>
      <c r="GRT328" s="7" t="s">
        <v>725</v>
      </c>
      <c r="GRU328" s="7" t="s">
        <v>725</v>
      </c>
      <c r="GRV328" s="7" t="s">
        <v>725</v>
      </c>
      <c r="GRW328" s="7" t="s">
        <v>725</v>
      </c>
      <c r="GRX328" s="7" t="s">
        <v>725</v>
      </c>
      <c r="GRY328" s="7" t="s">
        <v>725</v>
      </c>
      <c r="GRZ328" s="7" t="s">
        <v>725</v>
      </c>
      <c r="GSA328" s="7" t="s">
        <v>725</v>
      </c>
      <c r="GSB328" s="7" t="s">
        <v>725</v>
      </c>
      <c r="GSC328" s="7" t="s">
        <v>725</v>
      </c>
      <c r="GSD328" s="7" t="s">
        <v>725</v>
      </c>
      <c r="GSE328" s="7" t="s">
        <v>725</v>
      </c>
      <c r="GSF328" s="7" t="s">
        <v>725</v>
      </c>
      <c r="GSG328" s="7" t="s">
        <v>725</v>
      </c>
      <c r="GSH328" s="7" t="s">
        <v>725</v>
      </c>
      <c r="GSI328" s="7" t="s">
        <v>725</v>
      </c>
      <c r="GSJ328" s="7" t="s">
        <v>725</v>
      </c>
      <c r="GSK328" s="7" t="s">
        <v>725</v>
      </c>
      <c r="GSL328" s="7" t="s">
        <v>725</v>
      </c>
      <c r="GSM328" s="7" t="s">
        <v>725</v>
      </c>
      <c r="GSN328" s="7" t="s">
        <v>725</v>
      </c>
      <c r="GSO328" s="7" t="s">
        <v>725</v>
      </c>
      <c r="GSP328" s="7" t="s">
        <v>725</v>
      </c>
      <c r="GSQ328" s="7" t="s">
        <v>725</v>
      </c>
      <c r="GSR328" s="7" t="s">
        <v>725</v>
      </c>
      <c r="GSS328" s="7" t="s">
        <v>725</v>
      </c>
      <c r="GST328" s="7" t="s">
        <v>725</v>
      </c>
      <c r="GSU328" s="7" t="s">
        <v>725</v>
      </c>
      <c r="GSV328" s="7" t="s">
        <v>725</v>
      </c>
      <c r="GSW328" s="7" t="s">
        <v>725</v>
      </c>
      <c r="GSX328" s="7" t="s">
        <v>725</v>
      </c>
      <c r="GSY328" s="7" t="s">
        <v>725</v>
      </c>
      <c r="GSZ328" s="7" t="s">
        <v>725</v>
      </c>
      <c r="GTA328" s="7" t="s">
        <v>725</v>
      </c>
      <c r="GTB328" s="7" t="s">
        <v>725</v>
      </c>
      <c r="GTC328" s="7" t="s">
        <v>725</v>
      </c>
      <c r="GTD328" s="7" t="s">
        <v>725</v>
      </c>
      <c r="GTE328" s="7" t="s">
        <v>725</v>
      </c>
      <c r="GTF328" s="7" t="s">
        <v>725</v>
      </c>
      <c r="GTG328" s="7" t="s">
        <v>725</v>
      </c>
      <c r="GTH328" s="7" t="s">
        <v>725</v>
      </c>
      <c r="GTI328" s="7" t="s">
        <v>725</v>
      </c>
      <c r="GTJ328" s="7" t="s">
        <v>725</v>
      </c>
      <c r="GTK328" s="7" t="s">
        <v>725</v>
      </c>
      <c r="GTL328" s="7" t="s">
        <v>725</v>
      </c>
      <c r="GTM328" s="7" t="s">
        <v>725</v>
      </c>
      <c r="GTN328" s="7" t="s">
        <v>725</v>
      </c>
      <c r="GTO328" s="7" t="s">
        <v>725</v>
      </c>
      <c r="GTP328" s="7" t="s">
        <v>725</v>
      </c>
      <c r="GTQ328" s="7" t="s">
        <v>725</v>
      </c>
      <c r="GTR328" s="7" t="s">
        <v>725</v>
      </c>
      <c r="GTS328" s="7" t="s">
        <v>725</v>
      </c>
      <c r="GTT328" s="7" t="s">
        <v>725</v>
      </c>
      <c r="GTU328" s="7" t="s">
        <v>725</v>
      </c>
      <c r="GTV328" s="7" t="s">
        <v>725</v>
      </c>
      <c r="GTW328" s="7" t="s">
        <v>725</v>
      </c>
      <c r="GTX328" s="7" t="s">
        <v>725</v>
      </c>
      <c r="GTY328" s="7" t="s">
        <v>725</v>
      </c>
      <c r="GTZ328" s="7" t="s">
        <v>725</v>
      </c>
      <c r="GUA328" s="7" t="s">
        <v>725</v>
      </c>
      <c r="GUB328" s="7" t="s">
        <v>725</v>
      </c>
      <c r="GUC328" s="7" t="s">
        <v>725</v>
      </c>
      <c r="GUD328" s="7" t="s">
        <v>725</v>
      </c>
      <c r="GUE328" s="7" t="s">
        <v>725</v>
      </c>
      <c r="GUF328" s="7" t="s">
        <v>725</v>
      </c>
      <c r="GUG328" s="7" t="s">
        <v>725</v>
      </c>
      <c r="GUH328" s="7" t="s">
        <v>725</v>
      </c>
      <c r="GUI328" s="7" t="s">
        <v>725</v>
      </c>
      <c r="GUJ328" s="7" t="s">
        <v>725</v>
      </c>
      <c r="GUK328" s="7" t="s">
        <v>725</v>
      </c>
      <c r="GUL328" s="7" t="s">
        <v>725</v>
      </c>
      <c r="GUM328" s="7" t="s">
        <v>725</v>
      </c>
      <c r="GUN328" s="7" t="s">
        <v>725</v>
      </c>
      <c r="GUO328" s="7" t="s">
        <v>725</v>
      </c>
      <c r="GUP328" s="7" t="s">
        <v>725</v>
      </c>
      <c r="GUQ328" s="7" t="s">
        <v>725</v>
      </c>
      <c r="GUR328" s="7" t="s">
        <v>725</v>
      </c>
      <c r="GUS328" s="7" t="s">
        <v>725</v>
      </c>
      <c r="GUT328" s="7" t="s">
        <v>725</v>
      </c>
      <c r="GUU328" s="7" t="s">
        <v>725</v>
      </c>
      <c r="GUV328" s="7" t="s">
        <v>725</v>
      </c>
      <c r="GUW328" s="7" t="s">
        <v>725</v>
      </c>
      <c r="GUX328" s="7" t="s">
        <v>725</v>
      </c>
      <c r="GUY328" s="7" t="s">
        <v>725</v>
      </c>
      <c r="GUZ328" s="7" t="s">
        <v>725</v>
      </c>
      <c r="GVA328" s="7" t="s">
        <v>725</v>
      </c>
      <c r="GVB328" s="7" t="s">
        <v>725</v>
      </c>
      <c r="GVC328" s="7" t="s">
        <v>725</v>
      </c>
      <c r="GVD328" s="7" t="s">
        <v>725</v>
      </c>
      <c r="GVE328" s="7" t="s">
        <v>725</v>
      </c>
      <c r="GVF328" s="7" t="s">
        <v>725</v>
      </c>
      <c r="GVG328" s="7" t="s">
        <v>725</v>
      </c>
      <c r="GVH328" s="7" t="s">
        <v>725</v>
      </c>
      <c r="GVI328" s="7" t="s">
        <v>725</v>
      </c>
      <c r="GVJ328" s="7" t="s">
        <v>725</v>
      </c>
      <c r="GVK328" s="7" t="s">
        <v>725</v>
      </c>
      <c r="GVL328" s="7" t="s">
        <v>725</v>
      </c>
      <c r="GVM328" s="7" t="s">
        <v>725</v>
      </c>
      <c r="GVN328" s="7" t="s">
        <v>725</v>
      </c>
      <c r="GVO328" s="7" t="s">
        <v>725</v>
      </c>
      <c r="GVP328" s="7" t="s">
        <v>725</v>
      </c>
      <c r="GVQ328" s="7" t="s">
        <v>725</v>
      </c>
      <c r="GVR328" s="7" t="s">
        <v>725</v>
      </c>
      <c r="GVS328" s="7" t="s">
        <v>725</v>
      </c>
      <c r="GVT328" s="7" t="s">
        <v>725</v>
      </c>
      <c r="GVU328" s="7" t="s">
        <v>725</v>
      </c>
      <c r="GVV328" s="7" t="s">
        <v>725</v>
      </c>
      <c r="GVW328" s="7" t="s">
        <v>725</v>
      </c>
      <c r="GVX328" s="7" t="s">
        <v>725</v>
      </c>
      <c r="GVY328" s="7" t="s">
        <v>725</v>
      </c>
      <c r="GVZ328" s="7" t="s">
        <v>725</v>
      </c>
      <c r="GWA328" s="7" t="s">
        <v>725</v>
      </c>
      <c r="GWB328" s="7" t="s">
        <v>725</v>
      </c>
      <c r="GWC328" s="7" t="s">
        <v>725</v>
      </c>
      <c r="GWD328" s="7" t="s">
        <v>725</v>
      </c>
      <c r="GWE328" s="7" t="s">
        <v>725</v>
      </c>
      <c r="GWF328" s="7" t="s">
        <v>725</v>
      </c>
      <c r="GWG328" s="7" t="s">
        <v>725</v>
      </c>
      <c r="GWH328" s="7" t="s">
        <v>725</v>
      </c>
      <c r="GWI328" s="7" t="s">
        <v>725</v>
      </c>
      <c r="GWJ328" s="7" t="s">
        <v>725</v>
      </c>
      <c r="GWK328" s="7" t="s">
        <v>725</v>
      </c>
      <c r="GWL328" s="7" t="s">
        <v>725</v>
      </c>
      <c r="GWM328" s="7" t="s">
        <v>725</v>
      </c>
      <c r="GWN328" s="7" t="s">
        <v>725</v>
      </c>
      <c r="GWO328" s="7" t="s">
        <v>725</v>
      </c>
      <c r="GWP328" s="7" t="s">
        <v>725</v>
      </c>
      <c r="GWQ328" s="7" t="s">
        <v>725</v>
      </c>
      <c r="GWR328" s="7" t="s">
        <v>725</v>
      </c>
      <c r="GWS328" s="7" t="s">
        <v>725</v>
      </c>
      <c r="GWT328" s="7" t="s">
        <v>725</v>
      </c>
      <c r="GWU328" s="7" t="s">
        <v>725</v>
      </c>
      <c r="GWV328" s="7" t="s">
        <v>725</v>
      </c>
      <c r="GWW328" s="7" t="s">
        <v>725</v>
      </c>
      <c r="GWX328" s="7" t="s">
        <v>725</v>
      </c>
      <c r="GWY328" s="7" t="s">
        <v>725</v>
      </c>
      <c r="GWZ328" s="7" t="s">
        <v>725</v>
      </c>
      <c r="GXA328" s="7" t="s">
        <v>725</v>
      </c>
      <c r="GXB328" s="7" t="s">
        <v>725</v>
      </c>
      <c r="GXC328" s="7" t="s">
        <v>725</v>
      </c>
      <c r="GXD328" s="7" t="s">
        <v>725</v>
      </c>
      <c r="GXE328" s="7" t="s">
        <v>725</v>
      </c>
      <c r="GXF328" s="7" t="s">
        <v>725</v>
      </c>
      <c r="GXG328" s="7" t="s">
        <v>725</v>
      </c>
      <c r="GXH328" s="7" t="s">
        <v>725</v>
      </c>
      <c r="GXI328" s="7" t="s">
        <v>725</v>
      </c>
      <c r="GXJ328" s="7" t="s">
        <v>725</v>
      </c>
      <c r="GXK328" s="7" t="s">
        <v>725</v>
      </c>
      <c r="GXL328" s="7" t="s">
        <v>725</v>
      </c>
      <c r="GXM328" s="7" t="s">
        <v>725</v>
      </c>
      <c r="GXN328" s="7" t="s">
        <v>725</v>
      </c>
      <c r="GXO328" s="7" t="s">
        <v>725</v>
      </c>
      <c r="GXP328" s="7" t="s">
        <v>725</v>
      </c>
      <c r="GXQ328" s="7" t="s">
        <v>725</v>
      </c>
      <c r="GXR328" s="7" t="s">
        <v>725</v>
      </c>
      <c r="GXS328" s="7" t="s">
        <v>725</v>
      </c>
      <c r="GXT328" s="7" t="s">
        <v>725</v>
      </c>
      <c r="GXU328" s="7" t="s">
        <v>725</v>
      </c>
      <c r="GXV328" s="7" t="s">
        <v>725</v>
      </c>
      <c r="GXW328" s="7" t="s">
        <v>725</v>
      </c>
      <c r="GXX328" s="7" t="s">
        <v>725</v>
      </c>
      <c r="GXY328" s="7" t="s">
        <v>725</v>
      </c>
      <c r="GXZ328" s="7" t="s">
        <v>725</v>
      </c>
      <c r="GYA328" s="7" t="s">
        <v>725</v>
      </c>
      <c r="GYB328" s="7" t="s">
        <v>725</v>
      </c>
      <c r="GYC328" s="7" t="s">
        <v>725</v>
      </c>
      <c r="GYD328" s="7" t="s">
        <v>725</v>
      </c>
      <c r="GYE328" s="7" t="s">
        <v>725</v>
      </c>
      <c r="GYF328" s="7" t="s">
        <v>725</v>
      </c>
      <c r="GYG328" s="7" t="s">
        <v>725</v>
      </c>
      <c r="GYH328" s="7" t="s">
        <v>725</v>
      </c>
      <c r="GYI328" s="7" t="s">
        <v>725</v>
      </c>
      <c r="GYJ328" s="7" t="s">
        <v>725</v>
      </c>
      <c r="GYK328" s="7" t="s">
        <v>725</v>
      </c>
      <c r="GYL328" s="7" t="s">
        <v>725</v>
      </c>
      <c r="GYM328" s="7" t="s">
        <v>725</v>
      </c>
      <c r="GYN328" s="7" t="s">
        <v>725</v>
      </c>
      <c r="GYO328" s="7" t="s">
        <v>725</v>
      </c>
      <c r="GYP328" s="7" t="s">
        <v>725</v>
      </c>
      <c r="GYQ328" s="7" t="s">
        <v>725</v>
      </c>
      <c r="GYR328" s="7" t="s">
        <v>725</v>
      </c>
      <c r="GYS328" s="7" t="s">
        <v>725</v>
      </c>
      <c r="GYT328" s="7" t="s">
        <v>725</v>
      </c>
      <c r="GYU328" s="7" t="s">
        <v>725</v>
      </c>
      <c r="GYV328" s="7" t="s">
        <v>725</v>
      </c>
      <c r="GYW328" s="7" t="s">
        <v>725</v>
      </c>
      <c r="GYX328" s="7" t="s">
        <v>725</v>
      </c>
      <c r="GYY328" s="7" t="s">
        <v>725</v>
      </c>
      <c r="GYZ328" s="7" t="s">
        <v>725</v>
      </c>
      <c r="GZA328" s="7" t="s">
        <v>725</v>
      </c>
      <c r="GZB328" s="7" t="s">
        <v>725</v>
      </c>
      <c r="GZC328" s="7" t="s">
        <v>725</v>
      </c>
      <c r="GZD328" s="7" t="s">
        <v>725</v>
      </c>
      <c r="GZE328" s="7" t="s">
        <v>725</v>
      </c>
      <c r="GZF328" s="7" t="s">
        <v>725</v>
      </c>
      <c r="GZG328" s="7" t="s">
        <v>725</v>
      </c>
      <c r="GZH328" s="7" t="s">
        <v>725</v>
      </c>
      <c r="GZI328" s="7" t="s">
        <v>725</v>
      </c>
      <c r="GZJ328" s="7" t="s">
        <v>725</v>
      </c>
      <c r="GZK328" s="7" t="s">
        <v>725</v>
      </c>
      <c r="GZL328" s="7" t="s">
        <v>725</v>
      </c>
      <c r="GZM328" s="7" t="s">
        <v>725</v>
      </c>
      <c r="GZN328" s="7" t="s">
        <v>725</v>
      </c>
      <c r="GZO328" s="7" t="s">
        <v>725</v>
      </c>
      <c r="GZP328" s="7" t="s">
        <v>725</v>
      </c>
      <c r="GZQ328" s="7" t="s">
        <v>725</v>
      </c>
      <c r="GZR328" s="7" t="s">
        <v>725</v>
      </c>
      <c r="GZS328" s="7" t="s">
        <v>725</v>
      </c>
      <c r="GZT328" s="7" t="s">
        <v>725</v>
      </c>
      <c r="GZU328" s="7" t="s">
        <v>725</v>
      </c>
      <c r="GZV328" s="7" t="s">
        <v>725</v>
      </c>
      <c r="GZW328" s="7" t="s">
        <v>725</v>
      </c>
      <c r="GZX328" s="7" t="s">
        <v>725</v>
      </c>
      <c r="GZY328" s="7" t="s">
        <v>725</v>
      </c>
      <c r="GZZ328" s="7" t="s">
        <v>725</v>
      </c>
      <c r="HAA328" s="7" t="s">
        <v>725</v>
      </c>
      <c r="HAB328" s="7" t="s">
        <v>725</v>
      </c>
      <c r="HAC328" s="7" t="s">
        <v>725</v>
      </c>
      <c r="HAD328" s="7" t="s">
        <v>725</v>
      </c>
      <c r="HAE328" s="7" t="s">
        <v>725</v>
      </c>
      <c r="HAF328" s="7" t="s">
        <v>725</v>
      </c>
      <c r="HAG328" s="7" t="s">
        <v>725</v>
      </c>
      <c r="HAH328" s="7" t="s">
        <v>725</v>
      </c>
      <c r="HAI328" s="7" t="s">
        <v>725</v>
      </c>
      <c r="HAJ328" s="7" t="s">
        <v>725</v>
      </c>
      <c r="HAK328" s="7" t="s">
        <v>725</v>
      </c>
      <c r="HAL328" s="7" t="s">
        <v>725</v>
      </c>
      <c r="HAM328" s="7" t="s">
        <v>725</v>
      </c>
      <c r="HAN328" s="7" t="s">
        <v>725</v>
      </c>
      <c r="HAO328" s="7" t="s">
        <v>725</v>
      </c>
      <c r="HAP328" s="7" t="s">
        <v>725</v>
      </c>
      <c r="HAQ328" s="7" t="s">
        <v>725</v>
      </c>
      <c r="HAR328" s="7" t="s">
        <v>725</v>
      </c>
      <c r="HAS328" s="7" t="s">
        <v>725</v>
      </c>
      <c r="HAT328" s="7" t="s">
        <v>725</v>
      </c>
      <c r="HAU328" s="7" t="s">
        <v>725</v>
      </c>
      <c r="HAV328" s="7" t="s">
        <v>725</v>
      </c>
      <c r="HAW328" s="7" t="s">
        <v>725</v>
      </c>
      <c r="HAX328" s="7" t="s">
        <v>725</v>
      </c>
      <c r="HAY328" s="7" t="s">
        <v>725</v>
      </c>
      <c r="HAZ328" s="7" t="s">
        <v>725</v>
      </c>
      <c r="HBA328" s="7" t="s">
        <v>725</v>
      </c>
      <c r="HBB328" s="7" t="s">
        <v>725</v>
      </c>
      <c r="HBC328" s="7" t="s">
        <v>725</v>
      </c>
      <c r="HBD328" s="7" t="s">
        <v>725</v>
      </c>
      <c r="HBE328" s="7" t="s">
        <v>725</v>
      </c>
      <c r="HBF328" s="7" t="s">
        <v>725</v>
      </c>
      <c r="HBG328" s="7" t="s">
        <v>725</v>
      </c>
      <c r="HBH328" s="7" t="s">
        <v>725</v>
      </c>
      <c r="HBI328" s="7" t="s">
        <v>725</v>
      </c>
      <c r="HBJ328" s="7" t="s">
        <v>725</v>
      </c>
      <c r="HBK328" s="7" t="s">
        <v>725</v>
      </c>
      <c r="HBL328" s="7" t="s">
        <v>725</v>
      </c>
      <c r="HBM328" s="7" t="s">
        <v>725</v>
      </c>
      <c r="HBN328" s="7" t="s">
        <v>725</v>
      </c>
      <c r="HBO328" s="7" t="s">
        <v>725</v>
      </c>
      <c r="HBP328" s="7" t="s">
        <v>725</v>
      </c>
      <c r="HBQ328" s="7" t="s">
        <v>725</v>
      </c>
      <c r="HBR328" s="7" t="s">
        <v>725</v>
      </c>
      <c r="HBS328" s="7" t="s">
        <v>725</v>
      </c>
      <c r="HBT328" s="7" t="s">
        <v>725</v>
      </c>
      <c r="HBU328" s="7" t="s">
        <v>725</v>
      </c>
      <c r="HBV328" s="7" t="s">
        <v>725</v>
      </c>
      <c r="HBW328" s="7" t="s">
        <v>725</v>
      </c>
      <c r="HBX328" s="7" t="s">
        <v>725</v>
      </c>
      <c r="HBY328" s="7" t="s">
        <v>725</v>
      </c>
      <c r="HBZ328" s="7" t="s">
        <v>725</v>
      </c>
      <c r="HCA328" s="7" t="s">
        <v>725</v>
      </c>
      <c r="HCB328" s="7" t="s">
        <v>725</v>
      </c>
      <c r="HCC328" s="7" t="s">
        <v>725</v>
      </c>
      <c r="HCD328" s="7" t="s">
        <v>725</v>
      </c>
      <c r="HCE328" s="7" t="s">
        <v>725</v>
      </c>
      <c r="HCF328" s="7" t="s">
        <v>725</v>
      </c>
      <c r="HCG328" s="7" t="s">
        <v>725</v>
      </c>
      <c r="HCH328" s="7" t="s">
        <v>725</v>
      </c>
      <c r="HCI328" s="7" t="s">
        <v>725</v>
      </c>
      <c r="HCJ328" s="7" t="s">
        <v>725</v>
      </c>
      <c r="HCK328" s="7" t="s">
        <v>725</v>
      </c>
      <c r="HCL328" s="7" t="s">
        <v>725</v>
      </c>
      <c r="HCM328" s="7" t="s">
        <v>725</v>
      </c>
      <c r="HCN328" s="7" t="s">
        <v>725</v>
      </c>
      <c r="HCO328" s="7" t="s">
        <v>725</v>
      </c>
      <c r="HCP328" s="7" t="s">
        <v>725</v>
      </c>
      <c r="HCQ328" s="7" t="s">
        <v>725</v>
      </c>
      <c r="HCR328" s="7" t="s">
        <v>725</v>
      </c>
      <c r="HCS328" s="7" t="s">
        <v>725</v>
      </c>
      <c r="HCT328" s="7" t="s">
        <v>725</v>
      </c>
      <c r="HCU328" s="7" t="s">
        <v>725</v>
      </c>
      <c r="HCV328" s="7" t="s">
        <v>725</v>
      </c>
      <c r="HCW328" s="7" t="s">
        <v>725</v>
      </c>
      <c r="HCX328" s="7" t="s">
        <v>725</v>
      </c>
      <c r="HCY328" s="7" t="s">
        <v>725</v>
      </c>
      <c r="HCZ328" s="7" t="s">
        <v>725</v>
      </c>
      <c r="HDA328" s="7" t="s">
        <v>725</v>
      </c>
      <c r="HDB328" s="7" t="s">
        <v>725</v>
      </c>
      <c r="HDC328" s="7" t="s">
        <v>725</v>
      </c>
      <c r="HDD328" s="7" t="s">
        <v>725</v>
      </c>
      <c r="HDE328" s="7" t="s">
        <v>725</v>
      </c>
      <c r="HDF328" s="7" t="s">
        <v>725</v>
      </c>
      <c r="HDG328" s="7" t="s">
        <v>725</v>
      </c>
      <c r="HDH328" s="7" t="s">
        <v>725</v>
      </c>
      <c r="HDI328" s="7" t="s">
        <v>725</v>
      </c>
      <c r="HDJ328" s="7" t="s">
        <v>725</v>
      </c>
      <c r="HDK328" s="7" t="s">
        <v>725</v>
      </c>
      <c r="HDL328" s="7" t="s">
        <v>725</v>
      </c>
      <c r="HDM328" s="7" t="s">
        <v>725</v>
      </c>
      <c r="HDN328" s="7" t="s">
        <v>725</v>
      </c>
      <c r="HDO328" s="7" t="s">
        <v>725</v>
      </c>
      <c r="HDP328" s="7" t="s">
        <v>725</v>
      </c>
      <c r="HDQ328" s="7" t="s">
        <v>725</v>
      </c>
      <c r="HDR328" s="7" t="s">
        <v>725</v>
      </c>
      <c r="HDS328" s="7" t="s">
        <v>725</v>
      </c>
      <c r="HDT328" s="7" t="s">
        <v>725</v>
      </c>
      <c r="HDU328" s="7" t="s">
        <v>725</v>
      </c>
      <c r="HDV328" s="7" t="s">
        <v>725</v>
      </c>
      <c r="HDW328" s="7" t="s">
        <v>725</v>
      </c>
      <c r="HDX328" s="7" t="s">
        <v>725</v>
      </c>
      <c r="HDY328" s="7" t="s">
        <v>725</v>
      </c>
      <c r="HDZ328" s="7" t="s">
        <v>725</v>
      </c>
      <c r="HEA328" s="7" t="s">
        <v>725</v>
      </c>
      <c r="HEB328" s="7" t="s">
        <v>725</v>
      </c>
      <c r="HEC328" s="7" t="s">
        <v>725</v>
      </c>
      <c r="HED328" s="7" t="s">
        <v>725</v>
      </c>
      <c r="HEE328" s="7" t="s">
        <v>725</v>
      </c>
      <c r="HEF328" s="7" t="s">
        <v>725</v>
      </c>
      <c r="HEG328" s="7" t="s">
        <v>725</v>
      </c>
      <c r="HEH328" s="7" t="s">
        <v>725</v>
      </c>
      <c r="HEI328" s="7" t="s">
        <v>725</v>
      </c>
      <c r="HEJ328" s="7" t="s">
        <v>725</v>
      </c>
      <c r="HEK328" s="7" t="s">
        <v>725</v>
      </c>
      <c r="HEL328" s="7" t="s">
        <v>725</v>
      </c>
      <c r="HEM328" s="7" t="s">
        <v>725</v>
      </c>
      <c r="HEN328" s="7" t="s">
        <v>725</v>
      </c>
      <c r="HEO328" s="7" t="s">
        <v>725</v>
      </c>
      <c r="HEP328" s="7" t="s">
        <v>725</v>
      </c>
      <c r="HEQ328" s="7" t="s">
        <v>725</v>
      </c>
      <c r="HER328" s="7" t="s">
        <v>725</v>
      </c>
      <c r="HES328" s="7" t="s">
        <v>725</v>
      </c>
      <c r="HET328" s="7" t="s">
        <v>725</v>
      </c>
      <c r="HEU328" s="7" t="s">
        <v>725</v>
      </c>
      <c r="HEV328" s="7" t="s">
        <v>725</v>
      </c>
      <c r="HEW328" s="7" t="s">
        <v>725</v>
      </c>
      <c r="HEX328" s="7" t="s">
        <v>725</v>
      </c>
      <c r="HEY328" s="7" t="s">
        <v>725</v>
      </c>
      <c r="HEZ328" s="7" t="s">
        <v>725</v>
      </c>
      <c r="HFA328" s="7" t="s">
        <v>725</v>
      </c>
      <c r="HFB328" s="7" t="s">
        <v>725</v>
      </c>
      <c r="HFC328" s="7" t="s">
        <v>725</v>
      </c>
      <c r="HFD328" s="7" t="s">
        <v>725</v>
      </c>
      <c r="HFE328" s="7" t="s">
        <v>725</v>
      </c>
      <c r="HFF328" s="7" t="s">
        <v>725</v>
      </c>
      <c r="HFG328" s="7" t="s">
        <v>725</v>
      </c>
      <c r="HFH328" s="7" t="s">
        <v>725</v>
      </c>
      <c r="HFI328" s="7" t="s">
        <v>725</v>
      </c>
      <c r="HFJ328" s="7" t="s">
        <v>725</v>
      </c>
      <c r="HFK328" s="7" t="s">
        <v>725</v>
      </c>
      <c r="HFL328" s="7" t="s">
        <v>725</v>
      </c>
      <c r="HFM328" s="7" t="s">
        <v>725</v>
      </c>
      <c r="HFN328" s="7" t="s">
        <v>725</v>
      </c>
      <c r="HFO328" s="7" t="s">
        <v>725</v>
      </c>
      <c r="HFP328" s="7" t="s">
        <v>725</v>
      </c>
      <c r="HFQ328" s="7" t="s">
        <v>725</v>
      </c>
      <c r="HFR328" s="7" t="s">
        <v>725</v>
      </c>
      <c r="HFS328" s="7" t="s">
        <v>725</v>
      </c>
      <c r="HFT328" s="7" t="s">
        <v>725</v>
      </c>
      <c r="HFU328" s="7" t="s">
        <v>725</v>
      </c>
      <c r="HFV328" s="7" t="s">
        <v>725</v>
      </c>
      <c r="HFW328" s="7" t="s">
        <v>725</v>
      </c>
      <c r="HFX328" s="7" t="s">
        <v>725</v>
      </c>
      <c r="HFY328" s="7" t="s">
        <v>725</v>
      </c>
      <c r="HFZ328" s="7" t="s">
        <v>725</v>
      </c>
      <c r="HGA328" s="7" t="s">
        <v>725</v>
      </c>
      <c r="HGB328" s="7" t="s">
        <v>725</v>
      </c>
      <c r="HGC328" s="7" t="s">
        <v>725</v>
      </c>
      <c r="HGD328" s="7" t="s">
        <v>725</v>
      </c>
      <c r="HGE328" s="7" t="s">
        <v>725</v>
      </c>
      <c r="HGF328" s="7" t="s">
        <v>725</v>
      </c>
      <c r="HGG328" s="7" t="s">
        <v>725</v>
      </c>
      <c r="HGH328" s="7" t="s">
        <v>725</v>
      </c>
      <c r="HGI328" s="7" t="s">
        <v>725</v>
      </c>
      <c r="HGJ328" s="7" t="s">
        <v>725</v>
      </c>
      <c r="HGK328" s="7" t="s">
        <v>725</v>
      </c>
      <c r="HGL328" s="7" t="s">
        <v>725</v>
      </c>
      <c r="HGM328" s="7" t="s">
        <v>725</v>
      </c>
      <c r="HGN328" s="7" t="s">
        <v>725</v>
      </c>
      <c r="HGO328" s="7" t="s">
        <v>725</v>
      </c>
      <c r="HGP328" s="7" t="s">
        <v>725</v>
      </c>
      <c r="HGQ328" s="7" t="s">
        <v>725</v>
      </c>
      <c r="HGR328" s="7" t="s">
        <v>725</v>
      </c>
      <c r="HGS328" s="7" t="s">
        <v>725</v>
      </c>
      <c r="HGT328" s="7" t="s">
        <v>725</v>
      </c>
      <c r="HGU328" s="7" t="s">
        <v>725</v>
      </c>
      <c r="HGV328" s="7" t="s">
        <v>725</v>
      </c>
      <c r="HGW328" s="7" t="s">
        <v>725</v>
      </c>
      <c r="HGX328" s="7" t="s">
        <v>725</v>
      </c>
      <c r="HGY328" s="7" t="s">
        <v>725</v>
      </c>
      <c r="HGZ328" s="7" t="s">
        <v>725</v>
      </c>
      <c r="HHA328" s="7" t="s">
        <v>725</v>
      </c>
      <c r="HHB328" s="7" t="s">
        <v>725</v>
      </c>
      <c r="HHC328" s="7" t="s">
        <v>725</v>
      </c>
      <c r="HHD328" s="7" t="s">
        <v>725</v>
      </c>
      <c r="HHE328" s="7" t="s">
        <v>725</v>
      </c>
      <c r="HHF328" s="7" t="s">
        <v>725</v>
      </c>
      <c r="HHG328" s="7" t="s">
        <v>725</v>
      </c>
      <c r="HHH328" s="7" t="s">
        <v>725</v>
      </c>
      <c r="HHI328" s="7" t="s">
        <v>725</v>
      </c>
      <c r="HHJ328" s="7" t="s">
        <v>725</v>
      </c>
      <c r="HHK328" s="7" t="s">
        <v>725</v>
      </c>
      <c r="HHL328" s="7" t="s">
        <v>725</v>
      </c>
      <c r="HHM328" s="7" t="s">
        <v>725</v>
      </c>
      <c r="HHN328" s="7" t="s">
        <v>725</v>
      </c>
      <c r="HHO328" s="7" t="s">
        <v>725</v>
      </c>
      <c r="HHP328" s="7" t="s">
        <v>725</v>
      </c>
      <c r="HHQ328" s="7" t="s">
        <v>725</v>
      </c>
      <c r="HHR328" s="7" t="s">
        <v>725</v>
      </c>
      <c r="HHS328" s="7" t="s">
        <v>725</v>
      </c>
      <c r="HHT328" s="7" t="s">
        <v>725</v>
      </c>
      <c r="HHU328" s="7" t="s">
        <v>725</v>
      </c>
      <c r="HHV328" s="7" t="s">
        <v>725</v>
      </c>
      <c r="HHW328" s="7" t="s">
        <v>725</v>
      </c>
      <c r="HHX328" s="7" t="s">
        <v>725</v>
      </c>
      <c r="HHY328" s="7" t="s">
        <v>725</v>
      </c>
      <c r="HHZ328" s="7" t="s">
        <v>725</v>
      </c>
      <c r="HIA328" s="7" t="s">
        <v>725</v>
      </c>
      <c r="HIB328" s="7" t="s">
        <v>725</v>
      </c>
      <c r="HIC328" s="7" t="s">
        <v>725</v>
      </c>
      <c r="HID328" s="7" t="s">
        <v>725</v>
      </c>
      <c r="HIE328" s="7" t="s">
        <v>725</v>
      </c>
      <c r="HIF328" s="7" t="s">
        <v>725</v>
      </c>
      <c r="HIG328" s="7" t="s">
        <v>725</v>
      </c>
      <c r="HIH328" s="7" t="s">
        <v>725</v>
      </c>
      <c r="HII328" s="7" t="s">
        <v>725</v>
      </c>
      <c r="HIJ328" s="7" t="s">
        <v>725</v>
      </c>
      <c r="HIK328" s="7" t="s">
        <v>725</v>
      </c>
      <c r="HIL328" s="7" t="s">
        <v>725</v>
      </c>
      <c r="HIM328" s="7" t="s">
        <v>725</v>
      </c>
      <c r="HIN328" s="7" t="s">
        <v>725</v>
      </c>
      <c r="HIO328" s="7" t="s">
        <v>725</v>
      </c>
      <c r="HIP328" s="7" t="s">
        <v>725</v>
      </c>
      <c r="HIQ328" s="7" t="s">
        <v>725</v>
      </c>
      <c r="HIR328" s="7" t="s">
        <v>725</v>
      </c>
      <c r="HIS328" s="7" t="s">
        <v>725</v>
      </c>
      <c r="HIT328" s="7" t="s">
        <v>725</v>
      </c>
      <c r="HIU328" s="7" t="s">
        <v>725</v>
      </c>
      <c r="HIV328" s="7" t="s">
        <v>725</v>
      </c>
      <c r="HIW328" s="7" t="s">
        <v>725</v>
      </c>
      <c r="HIX328" s="7" t="s">
        <v>725</v>
      </c>
      <c r="HIY328" s="7" t="s">
        <v>725</v>
      </c>
      <c r="HIZ328" s="7" t="s">
        <v>725</v>
      </c>
      <c r="HJA328" s="7" t="s">
        <v>725</v>
      </c>
      <c r="HJB328" s="7" t="s">
        <v>725</v>
      </c>
      <c r="HJC328" s="7" t="s">
        <v>725</v>
      </c>
      <c r="HJD328" s="7" t="s">
        <v>725</v>
      </c>
      <c r="HJE328" s="7" t="s">
        <v>725</v>
      </c>
      <c r="HJF328" s="7" t="s">
        <v>725</v>
      </c>
      <c r="HJG328" s="7" t="s">
        <v>725</v>
      </c>
      <c r="HJH328" s="7" t="s">
        <v>725</v>
      </c>
      <c r="HJI328" s="7" t="s">
        <v>725</v>
      </c>
      <c r="HJJ328" s="7" t="s">
        <v>725</v>
      </c>
      <c r="HJK328" s="7" t="s">
        <v>725</v>
      </c>
      <c r="HJL328" s="7" t="s">
        <v>725</v>
      </c>
      <c r="HJM328" s="7" t="s">
        <v>725</v>
      </c>
      <c r="HJN328" s="7" t="s">
        <v>725</v>
      </c>
      <c r="HJO328" s="7" t="s">
        <v>725</v>
      </c>
      <c r="HJP328" s="7" t="s">
        <v>725</v>
      </c>
      <c r="HJQ328" s="7" t="s">
        <v>725</v>
      </c>
      <c r="HJR328" s="7" t="s">
        <v>725</v>
      </c>
      <c r="HJS328" s="7" t="s">
        <v>725</v>
      </c>
      <c r="HJT328" s="7" t="s">
        <v>725</v>
      </c>
      <c r="HJU328" s="7" t="s">
        <v>725</v>
      </c>
      <c r="HJV328" s="7" t="s">
        <v>725</v>
      </c>
      <c r="HJW328" s="7" t="s">
        <v>725</v>
      </c>
      <c r="HJX328" s="7" t="s">
        <v>725</v>
      </c>
      <c r="HJY328" s="7" t="s">
        <v>725</v>
      </c>
      <c r="HJZ328" s="7" t="s">
        <v>725</v>
      </c>
      <c r="HKA328" s="7" t="s">
        <v>725</v>
      </c>
      <c r="HKB328" s="7" t="s">
        <v>725</v>
      </c>
      <c r="HKC328" s="7" t="s">
        <v>725</v>
      </c>
      <c r="HKD328" s="7" t="s">
        <v>725</v>
      </c>
      <c r="HKE328" s="7" t="s">
        <v>725</v>
      </c>
      <c r="HKF328" s="7" t="s">
        <v>725</v>
      </c>
      <c r="HKG328" s="7" t="s">
        <v>725</v>
      </c>
      <c r="HKH328" s="7" t="s">
        <v>725</v>
      </c>
      <c r="HKI328" s="7" t="s">
        <v>725</v>
      </c>
      <c r="HKJ328" s="7" t="s">
        <v>725</v>
      </c>
      <c r="HKK328" s="7" t="s">
        <v>725</v>
      </c>
      <c r="HKL328" s="7" t="s">
        <v>725</v>
      </c>
      <c r="HKM328" s="7" t="s">
        <v>725</v>
      </c>
      <c r="HKN328" s="7" t="s">
        <v>725</v>
      </c>
      <c r="HKO328" s="7" t="s">
        <v>725</v>
      </c>
      <c r="HKP328" s="7" t="s">
        <v>725</v>
      </c>
      <c r="HKQ328" s="7" t="s">
        <v>725</v>
      </c>
      <c r="HKR328" s="7" t="s">
        <v>725</v>
      </c>
      <c r="HKS328" s="7" t="s">
        <v>725</v>
      </c>
      <c r="HKT328" s="7" t="s">
        <v>725</v>
      </c>
      <c r="HKU328" s="7" t="s">
        <v>725</v>
      </c>
      <c r="HKV328" s="7" t="s">
        <v>725</v>
      </c>
      <c r="HKW328" s="7" t="s">
        <v>725</v>
      </c>
      <c r="HKX328" s="7" t="s">
        <v>725</v>
      </c>
      <c r="HKY328" s="7" t="s">
        <v>725</v>
      </c>
      <c r="HKZ328" s="7" t="s">
        <v>725</v>
      </c>
      <c r="HLA328" s="7" t="s">
        <v>725</v>
      </c>
      <c r="HLB328" s="7" t="s">
        <v>725</v>
      </c>
      <c r="HLC328" s="7" t="s">
        <v>725</v>
      </c>
      <c r="HLD328" s="7" t="s">
        <v>725</v>
      </c>
      <c r="HLE328" s="7" t="s">
        <v>725</v>
      </c>
      <c r="HLF328" s="7" t="s">
        <v>725</v>
      </c>
      <c r="HLG328" s="7" t="s">
        <v>725</v>
      </c>
      <c r="HLH328" s="7" t="s">
        <v>725</v>
      </c>
      <c r="HLI328" s="7" t="s">
        <v>725</v>
      </c>
      <c r="HLJ328" s="7" t="s">
        <v>725</v>
      </c>
      <c r="HLK328" s="7" t="s">
        <v>725</v>
      </c>
      <c r="HLL328" s="7" t="s">
        <v>725</v>
      </c>
      <c r="HLM328" s="7" t="s">
        <v>725</v>
      </c>
      <c r="HLN328" s="7" t="s">
        <v>725</v>
      </c>
      <c r="HLO328" s="7" t="s">
        <v>725</v>
      </c>
      <c r="HLP328" s="7" t="s">
        <v>725</v>
      </c>
      <c r="HLQ328" s="7" t="s">
        <v>725</v>
      </c>
      <c r="HLR328" s="7" t="s">
        <v>725</v>
      </c>
      <c r="HLS328" s="7" t="s">
        <v>725</v>
      </c>
      <c r="HLT328" s="7" t="s">
        <v>725</v>
      </c>
      <c r="HLU328" s="7" t="s">
        <v>725</v>
      </c>
      <c r="HLV328" s="7" t="s">
        <v>725</v>
      </c>
      <c r="HLW328" s="7" t="s">
        <v>725</v>
      </c>
      <c r="HLX328" s="7" t="s">
        <v>725</v>
      </c>
      <c r="HLY328" s="7" t="s">
        <v>725</v>
      </c>
      <c r="HLZ328" s="7" t="s">
        <v>725</v>
      </c>
      <c r="HMA328" s="7" t="s">
        <v>725</v>
      </c>
      <c r="HMB328" s="7" t="s">
        <v>725</v>
      </c>
      <c r="HMC328" s="7" t="s">
        <v>725</v>
      </c>
      <c r="HMD328" s="7" t="s">
        <v>725</v>
      </c>
      <c r="HME328" s="7" t="s">
        <v>725</v>
      </c>
      <c r="HMF328" s="7" t="s">
        <v>725</v>
      </c>
      <c r="HMG328" s="7" t="s">
        <v>725</v>
      </c>
      <c r="HMH328" s="7" t="s">
        <v>725</v>
      </c>
      <c r="HMI328" s="7" t="s">
        <v>725</v>
      </c>
      <c r="HMJ328" s="7" t="s">
        <v>725</v>
      </c>
      <c r="HMK328" s="7" t="s">
        <v>725</v>
      </c>
      <c r="HML328" s="7" t="s">
        <v>725</v>
      </c>
      <c r="HMM328" s="7" t="s">
        <v>725</v>
      </c>
      <c r="HMN328" s="7" t="s">
        <v>725</v>
      </c>
      <c r="HMO328" s="7" t="s">
        <v>725</v>
      </c>
      <c r="HMP328" s="7" t="s">
        <v>725</v>
      </c>
      <c r="HMQ328" s="7" t="s">
        <v>725</v>
      </c>
      <c r="HMR328" s="7" t="s">
        <v>725</v>
      </c>
      <c r="HMS328" s="7" t="s">
        <v>725</v>
      </c>
      <c r="HMT328" s="7" t="s">
        <v>725</v>
      </c>
      <c r="HMU328" s="7" t="s">
        <v>725</v>
      </c>
      <c r="HMV328" s="7" t="s">
        <v>725</v>
      </c>
      <c r="HMW328" s="7" t="s">
        <v>725</v>
      </c>
      <c r="HMX328" s="7" t="s">
        <v>725</v>
      </c>
      <c r="HMY328" s="7" t="s">
        <v>725</v>
      </c>
      <c r="HMZ328" s="7" t="s">
        <v>725</v>
      </c>
      <c r="HNA328" s="7" t="s">
        <v>725</v>
      </c>
      <c r="HNB328" s="7" t="s">
        <v>725</v>
      </c>
      <c r="HNC328" s="7" t="s">
        <v>725</v>
      </c>
      <c r="HND328" s="7" t="s">
        <v>725</v>
      </c>
      <c r="HNE328" s="7" t="s">
        <v>725</v>
      </c>
      <c r="HNF328" s="7" t="s">
        <v>725</v>
      </c>
      <c r="HNG328" s="7" t="s">
        <v>725</v>
      </c>
      <c r="HNH328" s="7" t="s">
        <v>725</v>
      </c>
      <c r="HNI328" s="7" t="s">
        <v>725</v>
      </c>
      <c r="HNJ328" s="7" t="s">
        <v>725</v>
      </c>
      <c r="HNK328" s="7" t="s">
        <v>725</v>
      </c>
      <c r="HNL328" s="7" t="s">
        <v>725</v>
      </c>
      <c r="HNM328" s="7" t="s">
        <v>725</v>
      </c>
      <c r="HNN328" s="7" t="s">
        <v>725</v>
      </c>
      <c r="HNO328" s="7" t="s">
        <v>725</v>
      </c>
      <c r="HNP328" s="7" t="s">
        <v>725</v>
      </c>
      <c r="HNQ328" s="7" t="s">
        <v>725</v>
      </c>
      <c r="HNR328" s="7" t="s">
        <v>725</v>
      </c>
      <c r="HNS328" s="7" t="s">
        <v>725</v>
      </c>
      <c r="HNT328" s="7" t="s">
        <v>725</v>
      </c>
      <c r="HNU328" s="7" t="s">
        <v>725</v>
      </c>
      <c r="HNV328" s="7" t="s">
        <v>725</v>
      </c>
      <c r="HNW328" s="7" t="s">
        <v>725</v>
      </c>
      <c r="HNX328" s="7" t="s">
        <v>725</v>
      </c>
      <c r="HNY328" s="7" t="s">
        <v>725</v>
      </c>
      <c r="HNZ328" s="7" t="s">
        <v>725</v>
      </c>
      <c r="HOA328" s="7" t="s">
        <v>725</v>
      </c>
      <c r="HOB328" s="7" t="s">
        <v>725</v>
      </c>
      <c r="HOC328" s="7" t="s">
        <v>725</v>
      </c>
      <c r="HOD328" s="7" t="s">
        <v>725</v>
      </c>
      <c r="HOE328" s="7" t="s">
        <v>725</v>
      </c>
      <c r="HOF328" s="7" t="s">
        <v>725</v>
      </c>
      <c r="HOG328" s="7" t="s">
        <v>725</v>
      </c>
      <c r="HOH328" s="7" t="s">
        <v>725</v>
      </c>
      <c r="HOI328" s="7" t="s">
        <v>725</v>
      </c>
      <c r="HOJ328" s="7" t="s">
        <v>725</v>
      </c>
      <c r="HOK328" s="7" t="s">
        <v>725</v>
      </c>
      <c r="HOL328" s="7" t="s">
        <v>725</v>
      </c>
      <c r="HOM328" s="7" t="s">
        <v>725</v>
      </c>
      <c r="HON328" s="7" t="s">
        <v>725</v>
      </c>
      <c r="HOO328" s="7" t="s">
        <v>725</v>
      </c>
      <c r="HOP328" s="7" t="s">
        <v>725</v>
      </c>
      <c r="HOQ328" s="7" t="s">
        <v>725</v>
      </c>
      <c r="HOR328" s="7" t="s">
        <v>725</v>
      </c>
      <c r="HOS328" s="7" t="s">
        <v>725</v>
      </c>
      <c r="HOT328" s="7" t="s">
        <v>725</v>
      </c>
      <c r="HOU328" s="7" t="s">
        <v>725</v>
      </c>
      <c r="HOV328" s="7" t="s">
        <v>725</v>
      </c>
      <c r="HOW328" s="7" t="s">
        <v>725</v>
      </c>
      <c r="HOX328" s="7" t="s">
        <v>725</v>
      </c>
      <c r="HOY328" s="7" t="s">
        <v>725</v>
      </c>
      <c r="HOZ328" s="7" t="s">
        <v>725</v>
      </c>
      <c r="HPA328" s="7" t="s">
        <v>725</v>
      </c>
      <c r="HPB328" s="7" t="s">
        <v>725</v>
      </c>
      <c r="HPC328" s="7" t="s">
        <v>725</v>
      </c>
      <c r="HPD328" s="7" t="s">
        <v>725</v>
      </c>
      <c r="HPE328" s="7" t="s">
        <v>725</v>
      </c>
      <c r="HPF328" s="7" t="s">
        <v>725</v>
      </c>
      <c r="HPG328" s="7" t="s">
        <v>725</v>
      </c>
      <c r="HPH328" s="7" t="s">
        <v>725</v>
      </c>
      <c r="HPI328" s="7" t="s">
        <v>725</v>
      </c>
      <c r="HPJ328" s="7" t="s">
        <v>725</v>
      </c>
      <c r="HPK328" s="7" t="s">
        <v>725</v>
      </c>
      <c r="HPL328" s="7" t="s">
        <v>725</v>
      </c>
      <c r="HPM328" s="7" t="s">
        <v>725</v>
      </c>
      <c r="HPN328" s="7" t="s">
        <v>725</v>
      </c>
      <c r="HPO328" s="7" t="s">
        <v>725</v>
      </c>
      <c r="HPP328" s="7" t="s">
        <v>725</v>
      </c>
      <c r="HPQ328" s="7" t="s">
        <v>725</v>
      </c>
      <c r="HPR328" s="7" t="s">
        <v>725</v>
      </c>
      <c r="HPS328" s="7" t="s">
        <v>725</v>
      </c>
      <c r="HPT328" s="7" t="s">
        <v>725</v>
      </c>
      <c r="HPU328" s="7" t="s">
        <v>725</v>
      </c>
      <c r="HPV328" s="7" t="s">
        <v>725</v>
      </c>
      <c r="HPW328" s="7" t="s">
        <v>725</v>
      </c>
      <c r="HPX328" s="7" t="s">
        <v>725</v>
      </c>
      <c r="HPY328" s="7" t="s">
        <v>725</v>
      </c>
      <c r="HPZ328" s="7" t="s">
        <v>725</v>
      </c>
      <c r="HQA328" s="7" t="s">
        <v>725</v>
      </c>
      <c r="HQB328" s="7" t="s">
        <v>725</v>
      </c>
      <c r="HQC328" s="7" t="s">
        <v>725</v>
      </c>
      <c r="HQD328" s="7" t="s">
        <v>725</v>
      </c>
      <c r="HQE328" s="7" t="s">
        <v>725</v>
      </c>
      <c r="HQF328" s="7" t="s">
        <v>725</v>
      </c>
      <c r="HQG328" s="7" t="s">
        <v>725</v>
      </c>
      <c r="HQH328" s="7" t="s">
        <v>725</v>
      </c>
      <c r="HQI328" s="7" t="s">
        <v>725</v>
      </c>
      <c r="HQJ328" s="7" t="s">
        <v>725</v>
      </c>
      <c r="HQK328" s="7" t="s">
        <v>725</v>
      </c>
      <c r="HQL328" s="7" t="s">
        <v>725</v>
      </c>
      <c r="HQM328" s="7" t="s">
        <v>725</v>
      </c>
      <c r="HQN328" s="7" t="s">
        <v>725</v>
      </c>
      <c r="HQO328" s="7" t="s">
        <v>725</v>
      </c>
      <c r="HQP328" s="7" t="s">
        <v>725</v>
      </c>
      <c r="HQQ328" s="7" t="s">
        <v>725</v>
      </c>
      <c r="HQR328" s="7" t="s">
        <v>725</v>
      </c>
      <c r="HQS328" s="7" t="s">
        <v>725</v>
      </c>
      <c r="HQT328" s="7" t="s">
        <v>725</v>
      </c>
      <c r="HQU328" s="7" t="s">
        <v>725</v>
      </c>
      <c r="HQV328" s="7" t="s">
        <v>725</v>
      </c>
      <c r="HQW328" s="7" t="s">
        <v>725</v>
      </c>
      <c r="HQX328" s="7" t="s">
        <v>725</v>
      </c>
      <c r="HQY328" s="7" t="s">
        <v>725</v>
      </c>
      <c r="HQZ328" s="7" t="s">
        <v>725</v>
      </c>
      <c r="HRA328" s="7" t="s">
        <v>725</v>
      </c>
      <c r="HRB328" s="7" t="s">
        <v>725</v>
      </c>
      <c r="HRC328" s="7" t="s">
        <v>725</v>
      </c>
      <c r="HRD328" s="7" t="s">
        <v>725</v>
      </c>
      <c r="HRE328" s="7" t="s">
        <v>725</v>
      </c>
      <c r="HRF328" s="7" t="s">
        <v>725</v>
      </c>
      <c r="HRG328" s="7" t="s">
        <v>725</v>
      </c>
      <c r="HRH328" s="7" t="s">
        <v>725</v>
      </c>
      <c r="HRI328" s="7" t="s">
        <v>725</v>
      </c>
      <c r="HRJ328" s="7" t="s">
        <v>725</v>
      </c>
      <c r="HRK328" s="7" t="s">
        <v>725</v>
      </c>
      <c r="HRL328" s="7" t="s">
        <v>725</v>
      </c>
      <c r="HRM328" s="7" t="s">
        <v>725</v>
      </c>
      <c r="HRN328" s="7" t="s">
        <v>725</v>
      </c>
      <c r="HRO328" s="7" t="s">
        <v>725</v>
      </c>
      <c r="HRP328" s="7" t="s">
        <v>725</v>
      </c>
      <c r="HRQ328" s="7" t="s">
        <v>725</v>
      </c>
      <c r="HRR328" s="7" t="s">
        <v>725</v>
      </c>
      <c r="HRS328" s="7" t="s">
        <v>725</v>
      </c>
      <c r="HRT328" s="7" t="s">
        <v>725</v>
      </c>
      <c r="HRU328" s="7" t="s">
        <v>725</v>
      </c>
      <c r="HRV328" s="7" t="s">
        <v>725</v>
      </c>
      <c r="HRW328" s="7" t="s">
        <v>725</v>
      </c>
      <c r="HRX328" s="7" t="s">
        <v>725</v>
      </c>
      <c r="HRY328" s="7" t="s">
        <v>725</v>
      </c>
      <c r="HRZ328" s="7" t="s">
        <v>725</v>
      </c>
      <c r="HSA328" s="7" t="s">
        <v>725</v>
      </c>
      <c r="HSB328" s="7" t="s">
        <v>725</v>
      </c>
      <c r="HSC328" s="7" t="s">
        <v>725</v>
      </c>
      <c r="HSD328" s="7" t="s">
        <v>725</v>
      </c>
      <c r="HSE328" s="7" t="s">
        <v>725</v>
      </c>
      <c r="HSF328" s="7" t="s">
        <v>725</v>
      </c>
      <c r="HSG328" s="7" t="s">
        <v>725</v>
      </c>
      <c r="HSH328" s="7" t="s">
        <v>725</v>
      </c>
      <c r="HSI328" s="7" t="s">
        <v>725</v>
      </c>
      <c r="HSJ328" s="7" t="s">
        <v>725</v>
      </c>
      <c r="HSK328" s="7" t="s">
        <v>725</v>
      </c>
      <c r="HSL328" s="7" t="s">
        <v>725</v>
      </c>
      <c r="HSM328" s="7" t="s">
        <v>725</v>
      </c>
      <c r="HSN328" s="7" t="s">
        <v>725</v>
      </c>
      <c r="HSO328" s="7" t="s">
        <v>725</v>
      </c>
      <c r="HSP328" s="7" t="s">
        <v>725</v>
      </c>
      <c r="HSQ328" s="7" t="s">
        <v>725</v>
      </c>
      <c r="HSR328" s="7" t="s">
        <v>725</v>
      </c>
      <c r="HSS328" s="7" t="s">
        <v>725</v>
      </c>
      <c r="HST328" s="7" t="s">
        <v>725</v>
      </c>
      <c r="HSU328" s="7" t="s">
        <v>725</v>
      </c>
      <c r="HSV328" s="7" t="s">
        <v>725</v>
      </c>
      <c r="HSW328" s="7" t="s">
        <v>725</v>
      </c>
      <c r="HSX328" s="7" t="s">
        <v>725</v>
      </c>
      <c r="HSY328" s="7" t="s">
        <v>725</v>
      </c>
      <c r="HSZ328" s="7" t="s">
        <v>725</v>
      </c>
      <c r="HTA328" s="7" t="s">
        <v>725</v>
      </c>
      <c r="HTB328" s="7" t="s">
        <v>725</v>
      </c>
      <c r="HTC328" s="7" t="s">
        <v>725</v>
      </c>
      <c r="HTD328" s="7" t="s">
        <v>725</v>
      </c>
      <c r="HTE328" s="7" t="s">
        <v>725</v>
      </c>
      <c r="HTF328" s="7" t="s">
        <v>725</v>
      </c>
      <c r="HTG328" s="7" t="s">
        <v>725</v>
      </c>
      <c r="HTH328" s="7" t="s">
        <v>725</v>
      </c>
      <c r="HTI328" s="7" t="s">
        <v>725</v>
      </c>
      <c r="HTJ328" s="7" t="s">
        <v>725</v>
      </c>
      <c r="HTK328" s="7" t="s">
        <v>725</v>
      </c>
      <c r="HTL328" s="7" t="s">
        <v>725</v>
      </c>
      <c r="HTM328" s="7" t="s">
        <v>725</v>
      </c>
      <c r="HTN328" s="7" t="s">
        <v>725</v>
      </c>
      <c r="HTO328" s="7" t="s">
        <v>725</v>
      </c>
      <c r="HTP328" s="7" t="s">
        <v>725</v>
      </c>
      <c r="HTQ328" s="7" t="s">
        <v>725</v>
      </c>
      <c r="HTR328" s="7" t="s">
        <v>725</v>
      </c>
      <c r="HTS328" s="7" t="s">
        <v>725</v>
      </c>
      <c r="HTT328" s="7" t="s">
        <v>725</v>
      </c>
      <c r="HTU328" s="7" t="s">
        <v>725</v>
      </c>
      <c r="HTV328" s="7" t="s">
        <v>725</v>
      </c>
      <c r="HTW328" s="7" t="s">
        <v>725</v>
      </c>
      <c r="HTX328" s="7" t="s">
        <v>725</v>
      </c>
      <c r="HTY328" s="7" t="s">
        <v>725</v>
      </c>
      <c r="HTZ328" s="7" t="s">
        <v>725</v>
      </c>
      <c r="HUA328" s="7" t="s">
        <v>725</v>
      </c>
      <c r="HUB328" s="7" t="s">
        <v>725</v>
      </c>
      <c r="HUC328" s="7" t="s">
        <v>725</v>
      </c>
      <c r="HUD328" s="7" t="s">
        <v>725</v>
      </c>
      <c r="HUE328" s="7" t="s">
        <v>725</v>
      </c>
      <c r="HUF328" s="7" t="s">
        <v>725</v>
      </c>
      <c r="HUG328" s="7" t="s">
        <v>725</v>
      </c>
      <c r="HUH328" s="7" t="s">
        <v>725</v>
      </c>
      <c r="HUI328" s="7" t="s">
        <v>725</v>
      </c>
      <c r="HUJ328" s="7" t="s">
        <v>725</v>
      </c>
      <c r="HUK328" s="7" t="s">
        <v>725</v>
      </c>
      <c r="HUL328" s="7" t="s">
        <v>725</v>
      </c>
      <c r="HUM328" s="7" t="s">
        <v>725</v>
      </c>
      <c r="HUN328" s="7" t="s">
        <v>725</v>
      </c>
      <c r="HUO328" s="7" t="s">
        <v>725</v>
      </c>
      <c r="HUP328" s="7" t="s">
        <v>725</v>
      </c>
      <c r="HUQ328" s="7" t="s">
        <v>725</v>
      </c>
      <c r="HUR328" s="7" t="s">
        <v>725</v>
      </c>
      <c r="HUS328" s="7" t="s">
        <v>725</v>
      </c>
      <c r="HUT328" s="7" t="s">
        <v>725</v>
      </c>
      <c r="HUU328" s="7" t="s">
        <v>725</v>
      </c>
      <c r="HUV328" s="7" t="s">
        <v>725</v>
      </c>
      <c r="HUW328" s="7" t="s">
        <v>725</v>
      </c>
      <c r="HUX328" s="7" t="s">
        <v>725</v>
      </c>
      <c r="HUY328" s="7" t="s">
        <v>725</v>
      </c>
      <c r="HUZ328" s="7" t="s">
        <v>725</v>
      </c>
      <c r="HVA328" s="7" t="s">
        <v>725</v>
      </c>
      <c r="HVB328" s="7" t="s">
        <v>725</v>
      </c>
      <c r="HVC328" s="7" t="s">
        <v>725</v>
      </c>
      <c r="HVD328" s="7" t="s">
        <v>725</v>
      </c>
      <c r="HVE328" s="7" t="s">
        <v>725</v>
      </c>
      <c r="HVF328" s="7" t="s">
        <v>725</v>
      </c>
      <c r="HVG328" s="7" t="s">
        <v>725</v>
      </c>
      <c r="HVH328" s="7" t="s">
        <v>725</v>
      </c>
      <c r="HVI328" s="7" t="s">
        <v>725</v>
      </c>
      <c r="HVJ328" s="7" t="s">
        <v>725</v>
      </c>
      <c r="HVK328" s="7" t="s">
        <v>725</v>
      </c>
      <c r="HVL328" s="7" t="s">
        <v>725</v>
      </c>
      <c r="HVM328" s="7" t="s">
        <v>725</v>
      </c>
      <c r="HVN328" s="7" t="s">
        <v>725</v>
      </c>
      <c r="HVO328" s="7" t="s">
        <v>725</v>
      </c>
      <c r="HVP328" s="7" t="s">
        <v>725</v>
      </c>
      <c r="HVQ328" s="7" t="s">
        <v>725</v>
      </c>
      <c r="HVR328" s="7" t="s">
        <v>725</v>
      </c>
      <c r="HVS328" s="7" t="s">
        <v>725</v>
      </c>
      <c r="HVT328" s="7" t="s">
        <v>725</v>
      </c>
      <c r="HVU328" s="7" t="s">
        <v>725</v>
      </c>
      <c r="HVV328" s="7" t="s">
        <v>725</v>
      </c>
      <c r="HVW328" s="7" t="s">
        <v>725</v>
      </c>
      <c r="HVX328" s="7" t="s">
        <v>725</v>
      </c>
      <c r="HVY328" s="7" t="s">
        <v>725</v>
      </c>
      <c r="HVZ328" s="7" t="s">
        <v>725</v>
      </c>
      <c r="HWA328" s="7" t="s">
        <v>725</v>
      </c>
      <c r="HWB328" s="7" t="s">
        <v>725</v>
      </c>
      <c r="HWC328" s="7" t="s">
        <v>725</v>
      </c>
      <c r="HWD328" s="7" t="s">
        <v>725</v>
      </c>
      <c r="HWE328" s="7" t="s">
        <v>725</v>
      </c>
      <c r="HWF328" s="7" t="s">
        <v>725</v>
      </c>
      <c r="HWG328" s="7" t="s">
        <v>725</v>
      </c>
      <c r="HWH328" s="7" t="s">
        <v>725</v>
      </c>
      <c r="HWI328" s="7" t="s">
        <v>725</v>
      </c>
      <c r="HWJ328" s="7" t="s">
        <v>725</v>
      </c>
      <c r="HWK328" s="7" t="s">
        <v>725</v>
      </c>
      <c r="HWL328" s="7" t="s">
        <v>725</v>
      </c>
      <c r="HWM328" s="7" t="s">
        <v>725</v>
      </c>
      <c r="HWN328" s="7" t="s">
        <v>725</v>
      </c>
      <c r="HWO328" s="7" t="s">
        <v>725</v>
      </c>
      <c r="HWP328" s="7" t="s">
        <v>725</v>
      </c>
      <c r="HWQ328" s="7" t="s">
        <v>725</v>
      </c>
      <c r="HWR328" s="7" t="s">
        <v>725</v>
      </c>
      <c r="HWS328" s="7" t="s">
        <v>725</v>
      </c>
      <c r="HWT328" s="7" t="s">
        <v>725</v>
      </c>
      <c r="HWU328" s="7" t="s">
        <v>725</v>
      </c>
      <c r="HWV328" s="7" t="s">
        <v>725</v>
      </c>
      <c r="HWW328" s="7" t="s">
        <v>725</v>
      </c>
      <c r="HWX328" s="7" t="s">
        <v>725</v>
      </c>
      <c r="HWY328" s="7" t="s">
        <v>725</v>
      </c>
      <c r="HWZ328" s="7" t="s">
        <v>725</v>
      </c>
      <c r="HXA328" s="7" t="s">
        <v>725</v>
      </c>
      <c r="HXB328" s="7" t="s">
        <v>725</v>
      </c>
      <c r="HXC328" s="7" t="s">
        <v>725</v>
      </c>
      <c r="HXD328" s="7" t="s">
        <v>725</v>
      </c>
      <c r="HXE328" s="7" t="s">
        <v>725</v>
      </c>
      <c r="HXF328" s="7" t="s">
        <v>725</v>
      </c>
      <c r="HXG328" s="7" t="s">
        <v>725</v>
      </c>
      <c r="HXH328" s="7" t="s">
        <v>725</v>
      </c>
      <c r="HXI328" s="7" t="s">
        <v>725</v>
      </c>
      <c r="HXJ328" s="7" t="s">
        <v>725</v>
      </c>
      <c r="HXK328" s="7" t="s">
        <v>725</v>
      </c>
      <c r="HXL328" s="7" t="s">
        <v>725</v>
      </c>
      <c r="HXM328" s="7" t="s">
        <v>725</v>
      </c>
      <c r="HXN328" s="7" t="s">
        <v>725</v>
      </c>
      <c r="HXO328" s="7" t="s">
        <v>725</v>
      </c>
      <c r="HXP328" s="7" t="s">
        <v>725</v>
      </c>
      <c r="HXQ328" s="7" t="s">
        <v>725</v>
      </c>
      <c r="HXR328" s="7" t="s">
        <v>725</v>
      </c>
      <c r="HXS328" s="7" t="s">
        <v>725</v>
      </c>
      <c r="HXT328" s="7" t="s">
        <v>725</v>
      </c>
      <c r="HXU328" s="7" t="s">
        <v>725</v>
      </c>
      <c r="HXV328" s="7" t="s">
        <v>725</v>
      </c>
      <c r="HXW328" s="7" t="s">
        <v>725</v>
      </c>
      <c r="HXX328" s="7" t="s">
        <v>725</v>
      </c>
      <c r="HXY328" s="7" t="s">
        <v>725</v>
      </c>
      <c r="HXZ328" s="7" t="s">
        <v>725</v>
      </c>
      <c r="HYA328" s="7" t="s">
        <v>725</v>
      </c>
      <c r="HYB328" s="7" t="s">
        <v>725</v>
      </c>
      <c r="HYC328" s="7" t="s">
        <v>725</v>
      </c>
      <c r="HYD328" s="7" t="s">
        <v>725</v>
      </c>
      <c r="HYE328" s="7" t="s">
        <v>725</v>
      </c>
      <c r="HYF328" s="7" t="s">
        <v>725</v>
      </c>
      <c r="HYG328" s="7" t="s">
        <v>725</v>
      </c>
      <c r="HYH328" s="7" t="s">
        <v>725</v>
      </c>
      <c r="HYI328" s="7" t="s">
        <v>725</v>
      </c>
      <c r="HYJ328" s="7" t="s">
        <v>725</v>
      </c>
      <c r="HYK328" s="7" t="s">
        <v>725</v>
      </c>
      <c r="HYL328" s="7" t="s">
        <v>725</v>
      </c>
      <c r="HYM328" s="7" t="s">
        <v>725</v>
      </c>
      <c r="HYN328" s="7" t="s">
        <v>725</v>
      </c>
      <c r="HYO328" s="7" t="s">
        <v>725</v>
      </c>
      <c r="HYP328" s="7" t="s">
        <v>725</v>
      </c>
      <c r="HYQ328" s="7" t="s">
        <v>725</v>
      </c>
      <c r="HYR328" s="7" t="s">
        <v>725</v>
      </c>
      <c r="HYS328" s="7" t="s">
        <v>725</v>
      </c>
      <c r="HYT328" s="7" t="s">
        <v>725</v>
      </c>
      <c r="HYU328" s="7" t="s">
        <v>725</v>
      </c>
      <c r="HYV328" s="7" t="s">
        <v>725</v>
      </c>
      <c r="HYW328" s="7" t="s">
        <v>725</v>
      </c>
      <c r="HYX328" s="7" t="s">
        <v>725</v>
      </c>
      <c r="HYY328" s="7" t="s">
        <v>725</v>
      </c>
      <c r="HYZ328" s="7" t="s">
        <v>725</v>
      </c>
      <c r="HZA328" s="7" t="s">
        <v>725</v>
      </c>
      <c r="HZB328" s="7" t="s">
        <v>725</v>
      </c>
      <c r="HZC328" s="7" t="s">
        <v>725</v>
      </c>
      <c r="HZD328" s="7" t="s">
        <v>725</v>
      </c>
      <c r="HZE328" s="7" t="s">
        <v>725</v>
      </c>
      <c r="HZF328" s="7" t="s">
        <v>725</v>
      </c>
      <c r="HZG328" s="7" t="s">
        <v>725</v>
      </c>
      <c r="HZH328" s="7" t="s">
        <v>725</v>
      </c>
      <c r="HZI328" s="7" t="s">
        <v>725</v>
      </c>
      <c r="HZJ328" s="7" t="s">
        <v>725</v>
      </c>
      <c r="HZK328" s="7" t="s">
        <v>725</v>
      </c>
      <c r="HZL328" s="7" t="s">
        <v>725</v>
      </c>
      <c r="HZM328" s="7" t="s">
        <v>725</v>
      </c>
      <c r="HZN328" s="7" t="s">
        <v>725</v>
      </c>
      <c r="HZO328" s="7" t="s">
        <v>725</v>
      </c>
      <c r="HZP328" s="7" t="s">
        <v>725</v>
      </c>
      <c r="HZQ328" s="7" t="s">
        <v>725</v>
      </c>
      <c r="HZR328" s="7" t="s">
        <v>725</v>
      </c>
      <c r="HZS328" s="7" t="s">
        <v>725</v>
      </c>
      <c r="HZT328" s="7" t="s">
        <v>725</v>
      </c>
      <c r="HZU328" s="7" t="s">
        <v>725</v>
      </c>
      <c r="HZV328" s="7" t="s">
        <v>725</v>
      </c>
      <c r="HZW328" s="7" t="s">
        <v>725</v>
      </c>
      <c r="HZX328" s="7" t="s">
        <v>725</v>
      </c>
      <c r="HZY328" s="7" t="s">
        <v>725</v>
      </c>
      <c r="HZZ328" s="7" t="s">
        <v>725</v>
      </c>
      <c r="IAA328" s="7" t="s">
        <v>725</v>
      </c>
      <c r="IAB328" s="7" t="s">
        <v>725</v>
      </c>
      <c r="IAC328" s="7" t="s">
        <v>725</v>
      </c>
      <c r="IAD328" s="7" t="s">
        <v>725</v>
      </c>
      <c r="IAE328" s="7" t="s">
        <v>725</v>
      </c>
      <c r="IAF328" s="7" t="s">
        <v>725</v>
      </c>
      <c r="IAG328" s="7" t="s">
        <v>725</v>
      </c>
      <c r="IAH328" s="7" t="s">
        <v>725</v>
      </c>
      <c r="IAI328" s="7" t="s">
        <v>725</v>
      </c>
      <c r="IAJ328" s="7" t="s">
        <v>725</v>
      </c>
      <c r="IAK328" s="7" t="s">
        <v>725</v>
      </c>
      <c r="IAL328" s="7" t="s">
        <v>725</v>
      </c>
      <c r="IAM328" s="7" t="s">
        <v>725</v>
      </c>
      <c r="IAN328" s="7" t="s">
        <v>725</v>
      </c>
      <c r="IAO328" s="7" t="s">
        <v>725</v>
      </c>
      <c r="IAP328" s="7" t="s">
        <v>725</v>
      </c>
      <c r="IAQ328" s="7" t="s">
        <v>725</v>
      </c>
      <c r="IAR328" s="7" t="s">
        <v>725</v>
      </c>
      <c r="IAS328" s="7" t="s">
        <v>725</v>
      </c>
      <c r="IAT328" s="7" t="s">
        <v>725</v>
      </c>
      <c r="IAU328" s="7" t="s">
        <v>725</v>
      </c>
      <c r="IAV328" s="7" t="s">
        <v>725</v>
      </c>
      <c r="IAW328" s="7" t="s">
        <v>725</v>
      </c>
      <c r="IAX328" s="7" t="s">
        <v>725</v>
      </c>
      <c r="IAY328" s="7" t="s">
        <v>725</v>
      </c>
      <c r="IAZ328" s="7" t="s">
        <v>725</v>
      </c>
      <c r="IBA328" s="7" t="s">
        <v>725</v>
      </c>
      <c r="IBB328" s="7" t="s">
        <v>725</v>
      </c>
      <c r="IBC328" s="7" t="s">
        <v>725</v>
      </c>
      <c r="IBD328" s="7" t="s">
        <v>725</v>
      </c>
      <c r="IBE328" s="7" t="s">
        <v>725</v>
      </c>
      <c r="IBF328" s="7" t="s">
        <v>725</v>
      </c>
      <c r="IBG328" s="7" t="s">
        <v>725</v>
      </c>
      <c r="IBH328" s="7" t="s">
        <v>725</v>
      </c>
      <c r="IBI328" s="7" t="s">
        <v>725</v>
      </c>
      <c r="IBJ328" s="7" t="s">
        <v>725</v>
      </c>
      <c r="IBK328" s="7" t="s">
        <v>725</v>
      </c>
      <c r="IBL328" s="7" t="s">
        <v>725</v>
      </c>
      <c r="IBM328" s="7" t="s">
        <v>725</v>
      </c>
      <c r="IBN328" s="7" t="s">
        <v>725</v>
      </c>
      <c r="IBO328" s="7" t="s">
        <v>725</v>
      </c>
      <c r="IBP328" s="7" t="s">
        <v>725</v>
      </c>
      <c r="IBQ328" s="7" t="s">
        <v>725</v>
      </c>
      <c r="IBR328" s="7" t="s">
        <v>725</v>
      </c>
      <c r="IBS328" s="7" t="s">
        <v>725</v>
      </c>
      <c r="IBT328" s="7" t="s">
        <v>725</v>
      </c>
      <c r="IBU328" s="7" t="s">
        <v>725</v>
      </c>
      <c r="IBV328" s="7" t="s">
        <v>725</v>
      </c>
      <c r="IBW328" s="7" t="s">
        <v>725</v>
      </c>
      <c r="IBX328" s="7" t="s">
        <v>725</v>
      </c>
      <c r="IBY328" s="7" t="s">
        <v>725</v>
      </c>
      <c r="IBZ328" s="7" t="s">
        <v>725</v>
      </c>
      <c r="ICA328" s="7" t="s">
        <v>725</v>
      </c>
      <c r="ICB328" s="7" t="s">
        <v>725</v>
      </c>
      <c r="ICC328" s="7" t="s">
        <v>725</v>
      </c>
      <c r="ICD328" s="7" t="s">
        <v>725</v>
      </c>
      <c r="ICE328" s="7" t="s">
        <v>725</v>
      </c>
      <c r="ICF328" s="7" t="s">
        <v>725</v>
      </c>
      <c r="ICG328" s="7" t="s">
        <v>725</v>
      </c>
      <c r="ICH328" s="7" t="s">
        <v>725</v>
      </c>
      <c r="ICI328" s="7" t="s">
        <v>725</v>
      </c>
      <c r="ICJ328" s="7" t="s">
        <v>725</v>
      </c>
      <c r="ICK328" s="7" t="s">
        <v>725</v>
      </c>
      <c r="ICL328" s="7" t="s">
        <v>725</v>
      </c>
      <c r="ICM328" s="7" t="s">
        <v>725</v>
      </c>
      <c r="ICN328" s="7" t="s">
        <v>725</v>
      </c>
      <c r="ICO328" s="7" t="s">
        <v>725</v>
      </c>
      <c r="ICP328" s="7" t="s">
        <v>725</v>
      </c>
      <c r="ICQ328" s="7" t="s">
        <v>725</v>
      </c>
      <c r="ICR328" s="7" t="s">
        <v>725</v>
      </c>
      <c r="ICS328" s="7" t="s">
        <v>725</v>
      </c>
      <c r="ICT328" s="7" t="s">
        <v>725</v>
      </c>
      <c r="ICU328" s="7" t="s">
        <v>725</v>
      </c>
      <c r="ICV328" s="7" t="s">
        <v>725</v>
      </c>
      <c r="ICW328" s="7" t="s">
        <v>725</v>
      </c>
      <c r="ICX328" s="7" t="s">
        <v>725</v>
      </c>
      <c r="ICY328" s="7" t="s">
        <v>725</v>
      </c>
      <c r="ICZ328" s="7" t="s">
        <v>725</v>
      </c>
      <c r="IDA328" s="7" t="s">
        <v>725</v>
      </c>
      <c r="IDB328" s="7" t="s">
        <v>725</v>
      </c>
      <c r="IDC328" s="7" t="s">
        <v>725</v>
      </c>
      <c r="IDD328" s="7" t="s">
        <v>725</v>
      </c>
      <c r="IDE328" s="7" t="s">
        <v>725</v>
      </c>
      <c r="IDF328" s="7" t="s">
        <v>725</v>
      </c>
      <c r="IDG328" s="7" t="s">
        <v>725</v>
      </c>
      <c r="IDH328" s="7" t="s">
        <v>725</v>
      </c>
      <c r="IDI328" s="7" t="s">
        <v>725</v>
      </c>
      <c r="IDJ328" s="7" t="s">
        <v>725</v>
      </c>
      <c r="IDK328" s="7" t="s">
        <v>725</v>
      </c>
      <c r="IDL328" s="7" t="s">
        <v>725</v>
      </c>
      <c r="IDM328" s="7" t="s">
        <v>725</v>
      </c>
      <c r="IDN328" s="7" t="s">
        <v>725</v>
      </c>
      <c r="IDO328" s="7" t="s">
        <v>725</v>
      </c>
      <c r="IDP328" s="7" t="s">
        <v>725</v>
      </c>
      <c r="IDQ328" s="7" t="s">
        <v>725</v>
      </c>
      <c r="IDR328" s="7" t="s">
        <v>725</v>
      </c>
      <c r="IDS328" s="7" t="s">
        <v>725</v>
      </c>
      <c r="IDT328" s="7" t="s">
        <v>725</v>
      </c>
      <c r="IDU328" s="7" t="s">
        <v>725</v>
      </c>
      <c r="IDV328" s="7" t="s">
        <v>725</v>
      </c>
      <c r="IDW328" s="7" t="s">
        <v>725</v>
      </c>
      <c r="IDX328" s="7" t="s">
        <v>725</v>
      </c>
      <c r="IDY328" s="7" t="s">
        <v>725</v>
      </c>
      <c r="IDZ328" s="7" t="s">
        <v>725</v>
      </c>
      <c r="IEA328" s="7" t="s">
        <v>725</v>
      </c>
      <c r="IEB328" s="7" t="s">
        <v>725</v>
      </c>
      <c r="IEC328" s="7" t="s">
        <v>725</v>
      </c>
      <c r="IED328" s="7" t="s">
        <v>725</v>
      </c>
      <c r="IEE328" s="7" t="s">
        <v>725</v>
      </c>
      <c r="IEF328" s="7" t="s">
        <v>725</v>
      </c>
      <c r="IEG328" s="7" t="s">
        <v>725</v>
      </c>
      <c r="IEH328" s="7" t="s">
        <v>725</v>
      </c>
      <c r="IEI328" s="7" t="s">
        <v>725</v>
      </c>
      <c r="IEJ328" s="7" t="s">
        <v>725</v>
      </c>
      <c r="IEK328" s="7" t="s">
        <v>725</v>
      </c>
      <c r="IEL328" s="7" t="s">
        <v>725</v>
      </c>
      <c r="IEM328" s="7" t="s">
        <v>725</v>
      </c>
      <c r="IEN328" s="7" t="s">
        <v>725</v>
      </c>
      <c r="IEO328" s="7" t="s">
        <v>725</v>
      </c>
      <c r="IEP328" s="7" t="s">
        <v>725</v>
      </c>
      <c r="IEQ328" s="7" t="s">
        <v>725</v>
      </c>
      <c r="IER328" s="7" t="s">
        <v>725</v>
      </c>
      <c r="IES328" s="7" t="s">
        <v>725</v>
      </c>
      <c r="IET328" s="7" t="s">
        <v>725</v>
      </c>
      <c r="IEU328" s="7" t="s">
        <v>725</v>
      </c>
      <c r="IEV328" s="7" t="s">
        <v>725</v>
      </c>
      <c r="IEW328" s="7" t="s">
        <v>725</v>
      </c>
      <c r="IEX328" s="7" t="s">
        <v>725</v>
      </c>
      <c r="IEY328" s="7" t="s">
        <v>725</v>
      </c>
      <c r="IEZ328" s="7" t="s">
        <v>725</v>
      </c>
      <c r="IFA328" s="7" t="s">
        <v>725</v>
      </c>
      <c r="IFB328" s="7" t="s">
        <v>725</v>
      </c>
      <c r="IFC328" s="7" t="s">
        <v>725</v>
      </c>
      <c r="IFD328" s="7" t="s">
        <v>725</v>
      </c>
      <c r="IFE328" s="7" t="s">
        <v>725</v>
      </c>
      <c r="IFF328" s="7" t="s">
        <v>725</v>
      </c>
      <c r="IFG328" s="7" t="s">
        <v>725</v>
      </c>
      <c r="IFH328" s="7" t="s">
        <v>725</v>
      </c>
      <c r="IFI328" s="7" t="s">
        <v>725</v>
      </c>
      <c r="IFJ328" s="7" t="s">
        <v>725</v>
      </c>
      <c r="IFK328" s="7" t="s">
        <v>725</v>
      </c>
      <c r="IFL328" s="7" t="s">
        <v>725</v>
      </c>
      <c r="IFM328" s="7" t="s">
        <v>725</v>
      </c>
      <c r="IFN328" s="7" t="s">
        <v>725</v>
      </c>
      <c r="IFO328" s="7" t="s">
        <v>725</v>
      </c>
      <c r="IFP328" s="7" t="s">
        <v>725</v>
      </c>
      <c r="IFQ328" s="7" t="s">
        <v>725</v>
      </c>
      <c r="IFR328" s="7" t="s">
        <v>725</v>
      </c>
      <c r="IFS328" s="7" t="s">
        <v>725</v>
      </c>
      <c r="IFT328" s="7" t="s">
        <v>725</v>
      </c>
      <c r="IFU328" s="7" t="s">
        <v>725</v>
      </c>
      <c r="IFV328" s="7" t="s">
        <v>725</v>
      </c>
      <c r="IFW328" s="7" t="s">
        <v>725</v>
      </c>
      <c r="IFX328" s="7" t="s">
        <v>725</v>
      </c>
      <c r="IFY328" s="7" t="s">
        <v>725</v>
      </c>
      <c r="IFZ328" s="7" t="s">
        <v>725</v>
      </c>
      <c r="IGA328" s="7" t="s">
        <v>725</v>
      </c>
      <c r="IGB328" s="7" t="s">
        <v>725</v>
      </c>
      <c r="IGC328" s="7" t="s">
        <v>725</v>
      </c>
      <c r="IGD328" s="7" t="s">
        <v>725</v>
      </c>
      <c r="IGE328" s="7" t="s">
        <v>725</v>
      </c>
      <c r="IGF328" s="7" t="s">
        <v>725</v>
      </c>
      <c r="IGG328" s="7" t="s">
        <v>725</v>
      </c>
      <c r="IGH328" s="7" t="s">
        <v>725</v>
      </c>
      <c r="IGI328" s="7" t="s">
        <v>725</v>
      </c>
      <c r="IGJ328" s="7" t="s">
        <v>725</v>
      </c>
      <c r="IGK328" s="7" t="s">
        <v>725</v>
      </c>
      <c r="IGL328" s="7" t="s">
        <v>725</v>
      </c>
      <c r="IGM328" s="7" t="s">
        <v>725</v>
      </c>
      <c r="IGN328" s="7" t="s">
        <v>725</v>
      </c>
      <c r="IGO328" s="7" t="s">
        <v>725</v>
      </c>
      <c r="IGP328" s="7" t="s">
        <v>725</v>
      </c>
      <c r="IGQ328" s="7" t="s">
        <v>725</v>
      </c>
      <c r="IGR328" s="7" t="s">
        <v>725</v>
      </c>
      <c r="IGS328" s="7" t="s">
        <v>725</v>
      </c>
      <c r="IGT328" s="7" t="s">
        <v>725</v>
      </c>
      <c r="IGU328" s="7" t="s">
        <v>725</v>
      </c>
      <c r="IGV328" s="7" t="s">
        <v>725</v>
      </c>
      <c r="IGW328" s="7" t="s">
        <v>725</v>
      </c>
      <c r="IGX328" s="7" t="s">
        <v>725</v>
      </c>
      <c r="IGY328" s="7" t="s">
        <v>725</v>
      </c>
      <c r="IGZ328" s="7" t="s">
        <v>725</v>
      </c>
      <c r="IHA328" s="7" t="s">
        <v>725</v>
      </c>
      <c r="IHB328" s="7" t="s">
        <v>725</v>
      </c>
      <c r="IHC328" s="7" t="s">
        <v>725</v>
      </c>
      <c r="IHD328" s="7" t="s">
        <v>725</v>
      </c>
      <c r="IHE328" s="7" t="s">
        <v>725</v>
      </c>
      <c r="IHF328" s="7" t="s">
        <v>725</v>
      </c>
      <c r="IHG328" s="7" t="s">
        <v>725</v>
      </c>
      <c r="IHH328" s="7" t="s">
        <v>725</v>
      </c>
      <c r="IHI328" s="7" t="s">
        <v>725</v>
      </c>
      <c r="IHJ328" s="7" t="s">
        <v>725</v>
      </c>
      <c r="IHK328" s="7" t="s">
        <v>725</v>
      </c>
      <c r="IHL328" s="7" t="s">
        <v>725</v>
      </c>
      <c r="IHM328" s="7" t="s">
        <v>725</v>
      </c>
      <c r="IHN328" s="7" t="s">
        <v>725</v>
      </c>
      <c r="IHO328" s="7" t="s">
        <v>725</v>
      </c>
      <c r="IHP328" s="7" t="s">
        <v>725</v>
      </c>
      <c r="IHQ328" s="7" t="s">
        <v>725</v>
      </c>
      <c r="IHR328" s="7" t="s">
        <v>725</v>
      </c>
      <c r="IHS328" s="7" t="s">
        <v>725</v>
      </c>
      <c r="IHT328" s="7" t="s">
        <v>725</v>
      </c>
      <c r="IHU328" s="7" t="s">
        <v>725</v>
      </c>
      <c r="IHV328" s="7" t="s">
        <v>725</v>
      </c>
      <c r="IHW328" s="7" t="s">
        <v>725</v>
      </c>
      <c r="IHX328" s="7" t="s">
        <v>725</v>
      </c>
      <c r="IHY328" s="7" t="s">
        <v>725</v>
      </c>
      <c r="IHZ328" s="7" t="s">
        <v>725</v>
      </c>
      <c r="IIA328" s="7" t="s">
        <v>725</v>
      </c>
      <c r="IIB328" s="7" t="s">
        <v>725</v>
      </c>
      <c r="IIC328" s="7" t="s">
        <v>725</v>
      </c>
      <c r="IID328" s="7" t="s">
        <v>725</v>
      </c>
      <c r="IIE328" s="7" t="s">
        <v>725</v>
      </c>
      <c r="IIF328" s="7" t="s">
        <v>725</v>
      </c>
      <c r="IIG328" s="7" t="s">
        <v>725</v>
      </c>
      <c r="IIH328" s="7" t="s">
        <v>725</v>
      </c>
      <c r="III328" s="7" t="s">
        <v>725</v>
      </c>
      <c r="IIJ328" s="7" t="s">
        <v>725</v>
      </c>
      <c r="IIK328" s="7" t="s">
        <v>725</v>
      </c>
      <c r="IIL328" s="7" t="s">
        <v>725</v>
      </c>
      <c r="IIM328" s="7" t="s">
        <v>725</v>
      </c>
      <c r="IIN328" s="7" t="s">
        <v>725</v>
      </c>
      <c r="IIO328" s="7" t="s">
        <v>725</v>
      </c>
      <c r="IIP328" s="7" t="s">
        <v>725</v>
      </c>
      <c r="IIQ328" s="7" t="s">
        <v>725</v>
      </c>
      <c r="IIR328" s="7" t="s">
        <v>725</v>
      </c>
      <c r="IIS328" s="7" t="s">
        <v>725</v>
      </c>
      <c r="IIT328" s="7" t="s">
        <v>725</v>
      </c>
      <c r="IIU328" s="7" t="s">
        <v>725</v>
      </c>
      <c r="IIV328" s="7" t="s">
        <v>725</v>
      </c>
      <c r="IIW328" s="7" t="s">
        <v>725</v>
      </c>
      <c r="IIX328" s="7" t="s">
        <v>725</v>
      </c>
      <c r="IIY328" s="7" t="s">
        <v>725</v>
      </c>
      <c r="IIZ328" s="7" t="s">
        <v>725</v>
      </c>
      <c r="IJA328" s="7" t="s">
        <v>725</v>
      </c>
      <c r="IJB328" s="7" t="s">
        <v>725</v>
      </c>
      <c r="IJC328" s="7" t="s">
        <v>725</v>
      </c>
      <c r="IJD328" s="7" t="s">
        <v>725</v>
      </c>
      <c r="IJE328" s="7" t="s">
        <v>725</v>
      </c>
      <c r="IJF328" s="7" t="s">
        <v>725</v>
      </c>
      <c r="IJG328" s="7" t="s">
        <v>725</v>
      </c>
      <c r="IJH328" s="7" t="s">
        <v>725</v>
      </c>
      <c r="IJI328" s="7" t="s">
        <v>725</v>
      </c>
      <c r="IJJ328" s="7" t="s">
        <v>725</v>
      </c>
      <c r="IJK328" s="7" t="s">
        <v>725</v>
      </c>
      <c r="IJL328" s="7" t="s">
        <v>725</v>
      </c>
      <c r="IJM328" s="7" t="s">
        <v>725</v>
      </c>
      <c r="IJN328" s="7" t="s">
        <v>725</v>
      </c>
      <c r="IJO328" s="7" t="s">
        <v>725</v>
      </c>
      <c r="IJP328" s="7" t="s">
        <v>725</v>
      </c>
      <c r="IJQ328" s="7" t="s">
        <v>725</v>
      </c>
      <c r="IJR328" s="7" t="s">
        <v>725</v>
      </c>
      <c r="IJS328" s="7" t="s">
        <v>725</v>
      </c>
      <c r="IJT328" s="7" t="s">
        <v>725</v>
      </c>
      <c r="IJU328" s="7" t="s">
        <v>725</v>
      </c>
      <c r="IJV328" s="7" t="s">
        <v>725</v>
      </c>
      <c r="IJW328" s="7" t="s">
        <v>725</v>
      </c>
      <c r="IJX328" s="7" t="s">
        <v>725</v>
      </c>
      <c r="IJY328" s="7" t="s">
        <v>725</v>
      </c>
      <c r="IJZ328" s="7" t="s">
        <v>725</v>
      </c>
      <c r="IKA328" s="7" t="s">
        <v>725</v>
      </c>
      <c r="IKB328" s="7" t="s">
        <v>725</v>
      </c>
      <c r="IKC328" s="7" t="s">
        <v>725</v>
      </c>
      <c r="IKD328" s="7" t="s">
        <v>725</v>
      </c>
      <c r="IKE328" s="7" t="s">
        <v>725</v>
      </c>
      <c r="IKF328" s="7" t="s">
        <v>725</v>
      </c>
      <c r="IKG328" s="7" t="s">
        <v>725</v>
      </c>
      <c r="IKH328" s="7" t="s">
        <v>725</v>
      </c>
      <c r="IKI328" s="7" t="s">
        <v>725</v>
      </c>
      <c r="IKJ328" s="7" t="s">
        <v>725</v>
      </c>
      <c r="IKK328" s="7" t="s">
        <v>725</v>
      </c>
      <c r="IKL328" s="7" t="s">
        <v>725</v>
      </c>
      <c r="IKM328" s="7" t="s">
        <v>725</v>
      </c>
      <c r="IKN328" s="7" t="s">
        <v>725</v>
      </c>
      <c r="IKO328" s="7" t="s">
        <v>725</v>
      </c>
      <c r="IKP328" s="7" t="s">
        <v>725</v>
      </c>
      <c r="IKQ328" s="7" t="s">
        <v>725</v>
      </c>
      <c r="IKR328" s="7" t="s">
        <v>725</v>
      </c>
      <c r="IKS328" s="7" t="s">
        <v>725</v>
      </c>
      <c r="IKT328" s="7" t="s">
        <v>725</v>
      </c>
      <c r="IKU328" s="7" t="s">
        <v>725</v>
      </c>
      <c r="IKV328" s="7" t="s">
        <v>725</v>
      </c>
      <c r="IKW328" s="7" t="s">
        <v>725</v>
      </c>
      <c r="IKX328" s="7" t="s">
        <v>725</v>
      </c>
      <c r="IKY328" s="7" t="s">
        <v>725</v>
      </c>
      <c r="IKZ328" s="7" t="s">
        <v>725</v>
      </c>
      <c r="ILA328" s="7" t="s">
        <v>725</v>
      </c>
      <c r="ILB328" s="7" t="s">
        <v>725</v>
      </c>
      <c r="ILC328" s="7" t="s">
        <v>725</v>
      </c>
      <c r="ILD328" s="7" t="s">
        <v>725</v>
      </c>
      <c r="ILE328" s="7" t="s">
        <v>725</v>
      </c>
      <c r="ILF328" s="7" t="s">
        <v>725</v>
      </c>
      <c r="ILG328" s="7" t="s">
        <v>725</v>
      </c>
      <c r="ILH328" s="7" t="s">
        <v>725</v>
      </c>
      <c r="ILI328" s="7" t="s">
        <v>725</v>
      </c>
      <c r="ILJ328" s="7" t="s">
        <v>725</v>
      </c>
      <c r="ILK328" s="7" t="s">
        <v>725</v>
      </c>
      <c r="ILL328" s="7" t="s">
        <v>725</v>
      </c>
      <c r="ILM328" s="7" t="s">
        <v>725</v>
      </c>
      <c r="ILN328" s="7" t="s">
        <v>725</v>
      </c>
      <c r="ILO328" s="7" t="s">
        <v>725</v>
      </c>
      <c r="ILP328" s="7" t="s">
        <v>725</v>
      </c>
      <c r="ILQ328" s="7" t="s">
        <v>725</v>
      </c>
      <c r="ILR328" s="7" t="s">
        <v>725</v>
      </c>
      <c r="ILS328" s="7" t="s">
        <v>725</v>
      </c>
      <c r="ILT328" s="7" t="s">
        <v>725</v>
      </c>
      <c r="ILU328" s="7" t="s">
        <v>725</v>
      </c>
      <c r="ILV328" s="7" t="s">
        <v>725</v>
      </c>
      <c r="ILW328" s="7" t="s">
        <v>725</v>
      </c>
      <c r="ILX328" s="7" t="s">
        <v>725</v>
      </c>
      <c r="ILY328" s="7" t="s">
        <v>725</v>
      </c>
      <c r="ILZ328" s="7" t="s">
        <v>725</v>
      </c>
      <c r="IMA328" s="7" t="s">
        <v>725</v>
      </c>
      <c r="IMB328" s="7" t="s">
        <v>725</v>
      </c>
      <c r="IMC328" s="7" t="s">
        <v>725</v>
      </c>
      <c r="IMD328" s="7" t="s">
        <v>725</v>
      </c>
      <c r="IME328" s="7" t="s">
        <v>725</v>
      </c>
      <c r="IMF328" s="7" t="s">
        <v>725</v>
      </c>
      <c r="IMG328" s="7" t="s">
        <v>725</v>
      </c>
      <c r="IMH328" s="7" t="s">
        <v>725</v>
      </c>
      <c r="IMI328" s="7" t="s">
        <v>725</v>
      </c>
      <c r="IMJ328" s="7" t="s">
        <v>725</v>
      </c>
      <c r="IMK328" s="7" t="s">
        <v>725</v>
      </c>
      <c r="IML328" s="7" t="s">
        <v>725</v>
      </c>
      <c r="IMM328" s="7" t="s">
        <v>725</v>
      </c>
      <c r="IMN328" s="7" t="s">
        <v>725</v>
      </c>
      <c r="IMO328" s="7" t="s">
        <v>725</v>
      </c>
      <c r="IMP328" s="7" t="s">
        <v>725</v>
      </c>
      <c r="IMQ328" s="7" t="s">
        <v>725</v>
      </c>
      <c r="IMR328" s="7" t="s">
        <v>725</v>
      </c>
      <c r="IMS328" s="7" t="s">
        <v>725</v>
      </c>
      <c r="IMT328" s="7" t="s">
        <v>725</v>
      </c>
      <c r="IMU328" s="7" t="s">
        <v>725</v>
      </c>
      <c r="IMV328" s="7" t="s">
        <v>725</v>
      </c>
      <c r="IMW328" s="7" t="s">
        <v>725</v>
      </c>
      <c r="IMX328" s="7" t="s">
        <v>725</v>
      </c>
      <c r="IMY328" s="7" t="s">
        <v>725</v>
      </c>
      <c r="IMZ328" s="7" t="s">
        <v>725</v>
      </c>
      <c r="INA328" s="7" t="s">
        <v>725</v>
      </c>
      <c r="INB328" s="7" t="s">
        <v>725</v>
      </c>
      <c r="INC328" s="7" t="s">
        <v>725</v>
      </c>
      <c r="IND328" s="7" t="s">
        <v>725</v>
      </c>
      <c r="INE328" s="7" t="s">
        <v>725</v>
      </c>
      <c r="INF328" s="7" t="s">
        <v>725</v>
      </c>
      <c r="ING328" s="7" t="s">
        <v>725</v>
      </c>
      <c r="INH328" s="7" t="s">
        <v>725</v>
      </c>
      <c r="INI328" s="7" t="s">
        <v>725</v>
      </c>
      <c r="INJ328" s="7" t="s">
        <v>725</v>
      </c>
      <c r="INK328" s="7" t="s">
        <v>725</v>
      </c>
      <c r="INL328" s="7" t="s">
        <v>725</v>
      </c>
      <c r="INM328" s="7" t="s">
        <v>725</v>
      </c>
      <c r="INN328" s="7" t="s">
        <v>725</v>
      </c>
      <c r="INO328" s="7" t="s">
        <v>725</v>
      </c>
      <c r="INP328" s="7" t="s">
        <v>725</v>
      </c>
      <c r="INQ328" s="7" t="s">
        <v>725</v>
      </c>
      <c r="INR328" s="7" t="s">
        <v>725</v>
      </c>
      <c r="INS328" s="7" t="s">
        <v>725</v>
      </c>
      <c r="INT328" s="7" t="s">
        <v>725</v>
      </c>
      <c r="INU328" s="7" t="s">
        <v>725</v>
      </c>
      <c r="INV328" s="7" t="s">
        <v>725</v>
      </c>
      <c r="INW328" s="7" t="s">
        <v>725</v>
      </c>
      <c r="INX328" s="7" t="s">
        <v>725</v>
      </c>
      <c r="INY328" s="7" t="s">
        <v>725</v>
      </c>
      <c r="INZ328" s="7" t="s">
        <v>725</v>
      </c>
      <c r="IOA328" s="7" t="s">
        <v>725</v>
      </c>
      <c r="IOB328" s="7" t="s">
        <v>725</v>
      </c>
      <c r="IOC328" s="7" t="s">
        <v>725</v>
      </c>
      <c r="IOD328" s="7" t="s">
        <v>725</v>
      </c>
      <c r="IOE328" s="7" t="s">
        <v>725</v>
      </c>
      <c r="IOF328" s="7" t="s">
        <v>725</v>
      </c>
      <c r="IOG328" s="7" t="s">
        <v>725</v>
      </c>
      <c r="IOH328" s="7" t="s">
        <v>725</v>
      </c>
      <c r="IOI328" s="7" t="s">
        <v>725</v>
      </c>
      <c r="IOJ328" s="7" t="s">
        <v>725</v>
      </c>
      <c r="IOK328" s="7" t="s">
        <v>725</v>
      </c>
      <c r="IOL328" s="7" t="s">
        <v>725</v>
      </c>
      <c r="IOM328" s="7" t="s">
        <v>725</v>
      </c>
      <c r="ION328" s="7" t="s">
        <v>725</v>
      </c>
      <c r="IOO328" s="7" t="s">
        <v>725</v>
      </c>
      <c r="IOP328" s="7" t="s">
        <v>725</v>
      </c>
      <c r="IOQ328" s="7" t="s">
        <v>725</v>
      </c>
      <c r="IOR328" s="7" t="s">
        <v>725</v>
      </c>
      <c r="IOS328" s="7" t="s">
        <v>725</v>
      </c>
      <c r="IOT328" s="7" t="s">
        <v>725</v>
      </c>
      <c r="IOU328" s="7" t="s">
        <v>725</v>
      </c>
      <c r="IOV328" s="7" t="s">
        <v>725</v>
      </c>
      <c r="IOW328" s="7" t="s">
        <v>725</v>
      </c>
      <c r="IOX328" s="7" t="s">
        <v>725</v>
      </c>
      <c r="IOY328" s="7" t="s">
        <v>725</v>
      </c>
      <c r="IOZ328" s="7" t="s">
        <v>725</v>
      </c>
      <c r="IPA328" s="7" t="s">
        <v>725</v>
      </c>
      <c r="IPB328" s="7" t="s">
        <v>725</v>
      </c>
      <c r="IPC328" s="7" t="s">
        <v>725</v>
      </c>
      <c r="IPD328" s="7" t="s">
        <v>725</v>
      </c>
      <c r="IPE328" s="7" t="s">
        <v>725</v>
      </c>
      <c r="IPF328" s="7" t="s">
        <v>725</v>
      </c>
      <c r="IPG328" s="7" t="s">
        <v>725</v>
      </c>
      <c r="IPH328" s="7" t="s">
        <v>725</v>
      </c>
      <c r="IPI328" s="7" t="s">
        <v>725</v>
      </c>
      <c r="IPJ328" s="7" t="s">
        <v>725</v>
      </c>
      <c r="IPK328" s="7" t="s">
        <v>725</v>
      </c>
      <c r="IPL328" s="7" t="s">
        <v>725</v>
      </c>
      <c r="IPM328" s="7" t="s">
        <v>725</v>
      </c>
      <c r="IPN328" s="7" t="s">
        <v>725</v>
      </c>
      <c r="IPO328" s="7" t="s">
        <v>725</v>
      </c>
      <c r="IPP328" s="7" t="s">
        <v>725</v>
      </c>
      <c r="IPQ328" s="7" t="s">
        <v>725</v>
      </c>
      <c r="IPR328" s="7" t="s">
        <v>725</v>
      </c>
      <c r="IPS328" s="7" t="s">
        <v>725</v>
      </c>
      <c r="IPT328" s="7" t="s">
        <v>725</v>
      </c>
      <c r="IPU328" s="7" t="s">
        <v>725</v>
      </c>
      <c r="IPV328" s="7" t="s">
        <v>725</v>
      </c>
      <c r="IPW328" s="7" t="s">
        <v>725</v>
      </c>
      <c r="IPX328" s="7" t="s">
        <v>725</v>
      </c>
      <c r="IPY328" s="7" t="s">
        <v>725</v>
      </c>
      <c r="IPZ328" s="7" t="s">
        <v>725</v>
      </c>
      <c r="IQA328" s="7" t="s">
        <v>725</v>
      </c>
      <c r="IQB328" s="7" t="s">
        <v>725</v>
      </c>
      <c r="IQC328" s="7" t="s">
        <v>725</v>
      </c>
      <c r="IQD328" s="7" t="s">
        <v>725</v>
      </c>
      <c r="IQE328" s="7" t="s">
        <v>725</v>
      </c>
      <c r="IQF328" s="7" t="s">
        <v>725</v>
      </c>
      <c r="IQG328" s="7" t="s">
        <v>725</v>
      </c>
      <c r="IQH328" s="7" t="s">
        <v>725</v>
      </c>
      <c r="IQI328" s="7" t="s">
        <v>725</v>
      </c>
      <c r="IQJ328" s="7" t="s">
        <v>725</v>
      </c>
      <c r="IQK328" s="7" t="s">
        <v>725</v>
      </c>
      <c r="IQL328" s="7" t="s">
        <v>725</v>
      </c>
      <c r="IQM328" s="7" t="s">
        <v>725</v>
      </c>
      <c r="IQN328" s="7" t="s">
        <v>725</v>
      </c>
      <c r="IQO328" s="7" t="s">
        <v>725</v>
      </c>
      <c r="IQP328" s="7" t="s">
        <v>725</v>
      </c>
      <c r="IQQ328" s="7" t="s">
        <v>725</v>
      </c>
      <c r="IQR328" s="7" t="s">
        <v>725</v>
      </c>
      <c r="IQS328" s="7" t="s">
        <v>725</v>
      </c>
      <c r="IQT328" s="7" t="s">
        <v>725</v>
      </c>
      <c r="IQU328" s="7" t="s">
        <v>725</v>
      </c>
      <c r="IQV328" s="7" t="s">
        <v>725</v>
      </c>
      <c r="IQW328" s="7" t="s">
        <v>725</v>
      </c>
      <c r="IQX328" s="7" t="s">
        <v>725</v>
      </c>
      <c r="IQY328" s="7" t="s">
        <v>725</v>
      </c>
      <c r="IQZ328" s="7" t="s">
        <v>725</v>
      </c>
      <c r="IRA328" s="7" t="s">
        <v>725</v>
      </c>
      <c r="IRB328" s="7" t="s">
        <v>725</v>
      </c>
      <c r="IRC328" s="7" t="s">
        <v>725</v>
      </c>
      <c r="IRD328" s="7" t="s">
        <v>725</v>
      </c>
      <c r="IRE328" s="7" t="s">
        <v>725</v>
      </c>
      <c r="IRF328" s="7" t="s">
        <v>725</v>
      </c>
      <c r="IRG328" s="7" t="s">
        <v>725</v>
      </c>
      <c r="IRH328" s="7" t="s">
        <v>725</v>
      </c>
      <c r="IRI328" s="7" t="s">
        <v>725</v>
      </c>
      <c r="IRJ328" s="7" t="s">
        <v>725</v>
      </c>
      <c r="IRK328" s="7" t="s">
        <v>725</v>
      </c>
      <c r="IRL328" s="7" t="s">
        <v>725</v>
      </c>
      <c r="IRM328" s="7" t="s">
        <v>725</v>
      </c>
      <c r="IRN328" s="7" t="s">
        <v>725</v>
      </c>
      <c r="IRO328" s="7" t="s">
        <v>725</v>
      </c>
      <c r="IRP328" s="7" t="s">
        <v>725</v>
      </c>
      <c r="IRQ328" s="7" t="s">
        <v>725</v>
      </c>
      <c r="IRR328" s="7" t="s">
        <v>725</v>
      </c>
      <c r="IRS328" s="7" t="s">
        <v>725</v>
      </c>
      <c r="IRT328" s="7" t="s">
        <v>725</v>
      </c>
      <c r="IRU328" s="7" t="s">
        <v>725</v>
      </c>
      <c r="IRV328" s="7" t="s">
        <v>725</v>
      </c>
      <c r="IRW328" s="7" t="s">
        <v>725</v>
      </c>
      <c r="IRX328" s="7" t="s">
        <v>725</v>
      </c>
      <c r="IRY328" s="7" t="s">
        <v>725</v>
      </c>
      <c r="IRZ328" s="7" t="s">
        <v>725</v>
      </c>
      <c r="ISA328" s="7" t="s">
        <v>725</v>
      </c>
      <c r="ISB328" s="7" t="s">
        <v>725</v>
      </c>
      <c r="ISC328" s="7" t="s">
        <v>725</v>
      </c>
      <c r="ISD328" s="7" t="s">
        <v>725</v>
      </c>
      <c r="ISE328" s="7" t="s">
        <v>725</v>
      </c>
      <c r="ISF328" s="7" t="s">
        <v>725</v>
      </c>
      <c r="ISG328" s="7" t="s">
        <v>725</v>
      </c>
      <c r="ISH328" s="7" t="s">
        <v>725</v>
      </c>
      <c r="ISI328" s="7" t="s">
        <v>725</v>
      </c>
      <c r="ISJ328" s="7" t="s">
        <v>725</v>
      </c>
      <c r="ISK328" s="7" t="s">
        <v>725</v>
      </c>
      <c r="ISL328" s="7" t="s">
        <v>725</v>
      </c>
      <c r="ISM328" s="7" t="s">
        <v>725</v>
      </c>
      <c r="ISN328" s="7" t="s">
        <v>725</v>
      </c>
      <c r="ISO328" s="7" t="s">
        <v>725</v>
      </c>
      <c r="ISP328" s="7" t="s">
        <v>725</v>
      </c>
      <c r="ISQ328" s="7" t="s">
        <v>725</v>
      </c>
      <c r="ISR328" s="7" t="s">
        <v>725</v>
      </c>
      <c r="ISS328" s="7" t="s">
        <v>725</v>
      </c>
      <c r="IST328" s="7" t="s">
        <v>725</v>
      </c>
      <c r="ISU328" s="7" t="s">
        <v>725</v>
      </c>
      <c r="ISV328" s="7" t="s">
        <v>725</v>
      </c>
      <c r="ISW328" s="7" t="s">
        <v>725</v>
      </c>
      <c r="ISX328" s="7" t="s">
        <v>725</v>
      </c>
      <c r="ISY328" s="7" t="s">
        <v>725</v>
      </c>
      <c r="ISZ328" s="7" t="s">
        <v>725</v>
      </c>
      <c r="ITA328" s="7" t="s">
        <v>725</v>
      </c>
      <c r="ITB328" s="7" t="s">
        <v>725</v>
      </c>
      <c r="ITC328" s="7" t="s">
        <v>725</v>
      </c>
      <c r="ITD328" s="7" t="s">
        <v>725</v>
      </c>
      <c r="ITE328" s="7" t="s">
        <v>725</v>
      </c>
      <c r="ITF328" s="7" t="s">
        <v>725</v>
      </c>
      <c r="ITG328" s="7" t="s">
        <v>725</v>
      </c>
      <c r="ITH328" s="7" t="s">
        <v>725</v>
      </c>
      <c r="ITI328" s="7" t="s">
        <v>725</v>
      </c>
      <c r="ITJ328" s="7" t="s">
        <v>725</v>
      </c>
      <c r="ITK328" s="7" t="s">
        <v>725</v>
      </c>
      <c r="ITL328" s="7" t="s">
        <v>725</v>
      </c>
      <c r="ITM328" s="7" t="s">
        <v>725</v>
      </c>
      <c r="ITN328" s="7" t="s">
        <v>725</v>
      </c>
      <c r="ITO328" s="7" t="s">
        <v>725</v>
      </c>
      <c r="ITP328" s="7" t="s">
        <v>725</v>
      </c>
      <c r="ITQ328" s="7" t="s">
        <v>725</v>
      </c>
      <c r="ITR328" s="7" t="s">
        <v>725</v>
      </c>
      <c r="ITS328" s="7" t="s">
        <v>725</v>
      </c>
      <c r="ITT328" s="7" t="s">
        <v>725</v>
      </c>
      <c r="ITU328" s="7" t="s">
        <v>725</v>
      </c>
      <c r="ITV328" s="7" t="s">
        <v>725</v>
      </c>
      <c r="ITW328" s="7" t="s">
        <v>725</v>
      </c>
      <c r="ITX328" s="7" t="s">
        <v>725</v>
      </c>
      <c r="ITY328" s="7" t="s">
        <v>725</v>
      </c>
      <c r="ITZ328" s="7" t="s">
        <v>725</v>
      </c>
      <c r="IUA328" s="7" t="s">
        <v>725</v>
      </c>
      <c r="IUB328" s="7" t="s">
        <v>725</v>
      </c>
      <c r="IUC328" s="7" t="s">
        <v>725</v>
      </c>
      <c r="IUD328" s="7" t="s">
        <v>725</v>
      </c>
      <c r="IUE328" s="7" t="s">
        <v>725</v>
      </c>
      <c r="IUF328" s="7" t="s">
        <v>725</v>
      </c>
      <c r="IUG328" s="7" t="s">
        <v>725</v>
      </c>
      <c r="IUH328" s="7" t="s">
        <v>725</v>
      </c>
      <c r="IUI328" s="7" t="s">
        <v>725</v>
      </c>
      <c r="IUJ328" s="7" t="s">
        <v>725</v>
      </c>
      <c r="IUK328" s="7" t="s">
        <v>725</v>
      </c>
      <c r="IUL328" s="7" t="s">
        <v>725</v>
      </c>
      <c r="IUM328" s="7" t="s">
        <v>725</v>
      </c>
      <c r="IUN328" s="7" t="s">
        <v>725</v>
      </c>
      <c r="IUO328" s="7" t="s">
        <v>725</v>
      </c>
      <c r="IUP328" s="7" t="s">
        <v>725</v>
      </c>
      <c r="IUQ328" s="7" t="s">
        <v>725</v>
      </c>
      <c r="IUR328" s="7" t="s">
        <v>725</v>
      </c>
      <c r="IUS328" s="7" t="s">
        <v>725</v>
      </c>
      <c r="IUT328" s="7" t="s">
        <v>725</v>
      </c>
      <c r="IUU328" s="7" t="s">
        <v>725</v>
      </c>
      <c r="IUV328" s="7" t="s">
        <v>725</v>
      </c>
      <c r="IUW328" s="7" t="s">
        <v>725</v>
      </c>
      <c r="IUX328" s="7" t="s">
        <v>725</v>
      </c>
      <c r="IUY328" s="7" t="s">
        <v>725</v>
      </c>
      <c r="IUZ328" s="7" t="s">
        <v>725</v>
      </c>
      <c r="IVA328" s="7" t="s">
        <v>725</v>
      </c>
      <c r="IVB328" s="7" t="s">
        <v>725</v>
      </c>
      <c r="IVC328" s="7" t="s">
        <v>725</v>
      </c>
      <c r="IVD328" s="7" t="s">
        <v>725</v>
      </c>
      <c r="IVE328" s="7" t="s">
        <v>725</v>
      </c>
      <c r="IVF328" s="7" t="s">
        <v>725</v>
      </c>
      <c r="IVG328" s="7" t="s">
        <v>725</v>
      </c>
      <c r="IVH328" s="7" t="s">
        <v>725</v>
      </c>
      <c r="IVI328" s="7" t="s">
        <v>725</v>
      </c>
      <c r="IVJ328" s="7" t="s">
        <v>725</v>
      </c>
      <c r="IVK328" s="7" t="s">
        <v>725</v>
      </c>
      <c r="IVL328" s="7" t="s">
        <v>725</v>
      </c>
      <c r="IVM328" s="7" t="s">
        <v>725</v>
      </c>
      <c r="IVN328" s="7" t="s">
        <v>725</v>
      </c>
      <c r="IVO328" s="7" t="s">
        <v>725</v>
      </c>
      <c r="IVP328" s="7" t="s">
        <v>725</v>
      </c>
      <c r="IVQ328" s="7" t="s">
        <v>725</v>
      </c>
      <c r="IVR328" s="7" t="s">
        <v>725</v>
      </c>
      <c r="IVS328" s="7" t="s">
        <v>725</v>
      </c>
      <c r="IVT328" s="7" t="s">
        <v>725</v>
      </c>
      <c r="IVU328" s="7" t="s">
        <v>725</v>
      </c>
      <c r="IVV328" s="7" t="s">
        <v>725</v>
      </c>
      <c r="IVW328" s="7" t="s">
        <v>725</v>
      </c>
      <c r="IVX328" s="7" t="s">
        <v>725</v>
      </c>
      <c r="IVY328" s="7" t="s">
        <v>725</v>
      </c>
      <c r="IVZ328" s="7" t="s">
        <v>725</v>
      </c>
      <c r="IWA328" s="7" t="s">
        <v>725</v>
      </c>
      <c r="IWB328" s="7" t="s">
        <v>725</v>
      </c>
      <c r="IWC328" s="7" t="s">
        <v>725</v>
      </c>
      <c r="IWD328" s="7" t="s">
        <v>725</v>
      </c>
      <c r="IWE328" s="7" t="s">
        <v>725</v>
      </c>
      <c r="IWF328" s="7" t="s">
        <v>725</v>
      </c>
      <c r="IWG328" s="7" t="s">
        <v>725</v>
      </c>
      <c r="IWH328" s="7" t="s">
        <v>725</v>
      </c>
      <c r="IWI328" s="7" t="s">
        <v>725</v>
      </c>
      <c r="IWJ328" s="7" t="s">
        <v>725</v>
      </c>
      <c r="IWK328" s="7" t="s">
        <v>725</v>
      </c>
      <c r="IWL328" s="7" t="s">
        <v>725</v>
      </c>
      <c r="IWM328" s="7" t="s">
        <v>725</v>
      </c>
      <c r="IWN328" s="7" t="s">
        <v>725</v>
      </c>
      <c r="IWO328" s="7" t="s">
        <v>725</v>
      </c>
      <c r="IWP328" s="7" t="s">
        <v>725</v>
      </c>
      <c r="IWQ328" s="7" t="s">
        <v>725</v>
      </c>
      <c r="IWR328" s="7" t="s">
        <v>725</v>
      </c>
      <c r="IWS328" s="7" t="s">
        <v>725</v>
      </c>
      <c r="IWT328" s="7" t="s">
        <v>725</v>
      </c>
      <c r="IWU328" s="7" t="s">
        <v>725</v>
      </c>
      <c r="IWV328" s="7" t="s">
        <v>725</v>
      </c>
      <c r="IWW328" s="7" t="s">
        <v>725</v>
      </c>
      <c r="IWX328" s="7" t="s">
        <v>725</v>
      </c>
      <c r="IWY328" s="7" t="s">
        <v>725</v>
      </c>
      <c r="IWZ328" s="7" t="s">
        <v>725</v>
      </c>
      <c r="IXA328" s="7" t="s">
        <v>725</v>
      </c>
      <c r="IXB328" s="7" t="s">
        <v>725</v>
      </c>
      <c r="IXC328" s="7" t="s">
        <v>725</v>
      </c>
      <c r="IXD328" s="7" t="s">
        <v>725</v>
      </c>
      <c r="IXE328" s="7" t="s">
        <v>725</v>
      </c>
      <c r="IXF328" s="7" t="s">
        <v>725</v>
      </c>
      <c r="IXG328" s="7" t="s">
        <v>725</v>
      </c>
      <c r="IXH328" s="7" t="s">
        <v>725</v>
      </c>
      <c r="IXI328" s="7" t="s">
        <v>725</v>
      </c>
      <c r="IXJ328" s="7" t="s">
        <v>725</v>
      </c>
      <c r="IXK328" s="7" t="s">
        <v>725</v>
      </c>
      <c r="IXL328" s="7" t="s">
        <v>725</v>
      </c>
      <c r="IXM328" s="7" t="s">
        <v>725</v>
      </c>
      <c r="IXN328" s="7" t="s">
        <v>725</v>
      </c>
      <c r="IXO328" s="7" t="s">
        <v>725</v>
      </c>
      <c r="IXP328" s="7" t="s">
        <v>725</v>
      </c>
      <c r="IXQ328" s="7" t="s">
        <v>725</v>
      </c>
      <c r="IXR328" s="7" t="s">
        <v>725</v>
      </c>
      <c r="IXS328" s="7" t="s">
        <v>725</v>
      </c>
      <c r="IXT328" s="7" t="s">
        <v>725</v>
      </c>
      <c r="IXU328" s="7" t="s">
        <v>725</v>
      </c>
      <c r="IXV328" s="7" t="s">
        <v>725</v>
      </c>
      <c r="IXW328" s="7" t="s">
        <v>725</v>
      </c>
      <c r="IXX328" s="7" t="s">
        <v>725</v>
      </c>
      <c r="IXY328" s="7" t="s">
        <v>725</v>
      </c>
      <c r="IXZ328" s="7" t="s">
        <v>725</v>
      </c>
      <c r="IYA328" s="7" t="s">
        <v>725</v>
      </c>
      <c r="IYB328" s="7" t="s">
        <v>725</v>
      </c>
      <c r="IYC328" s="7" t="s">
        <v>725</v>
      </c>
      <c r="IYD328" s="7" t="s">
        <v>725</v>
      </c>
      <c r="IYE328" s="7" t="s">
        <v>725</v>
      </c>
      <c r="IYF328" s="7" t="s">
        <v>725</v>
      </c>
      <c r="IYG328" s="7" t="s">
        <v>725</v>
      </c>
      <c r="IYH328" s="7" t="s">
        <v>725</v>
      </c>
      <c r="IYI328" s="7" t="s">
        <v>725</v>
      </c>
      <c r="IYJ328" s="7" t="s">
        <v>725</v>
      </c>
      <c r="IYK328" s="7" t="s">
        <v>725</v>
      </c>
      <c r="IYL328" s="7" t="s">
        <v>725</v>
      </c>
      <c r="IYM328" s="7" t="s">
        <v>725</v>
      </c>
      <c r="IYN328" s="7" t="s">
        <v>725</v>
      </c>
      <c r="IYO328" s="7" t="s">
        <v>725</v>
      </c>
      <c r="IYP328" s="7" t="s">
        <v>725</v>
      </c>
      <c r="IYQ328" s="7" t="s">
        <v>725</v>
      </c>
      <c r="IYR328" s="7" t="s">
        <v>725</v>
      </c>
      <c r="IYS328" s="7" t="s">
        <v>725</v>
      </c>
      <c r="IYT328" s="7" t="s">
        <v>725</v>
      </c>
      <c r="IYU328" s="7" t="s">
        <v>725</v>
      </c>
      <c r="IYV328" s="7" t="s">
        <v>725</v>
      </c>
      <c r="IYW328" s="7" t="s">
        <v>725</v>
      </c>
      <c r="IYX328" s="7" t="s">
        <v>725</v>
      </c>
      <c r="IYY328" s="7" t="s">
        <v>725</v>
      </c>
      <c r="IYZ328" s="7" t="s">
        <v>725</v>
      </c>
      <c r="IZA328" s="7" t="s">
        <v>725</v>
      </c>
      <c r="IZB328" s="7" t="s">
        <v>725</v>
      </c>
      <c r="IZC328" s="7" t="s">
        <v>725</v>
      </c>
      <c r="IZD328" s="7" t="s">
        <v>725</v>
      </c>
      <c r="IZE328" s="7" t="s">
        <v>725</v>
      </c>
      <c r="IZF328" s="7" t="s">
        <v>725</v>
      </c>
      <c r="IZG328" s="7" t="s">
        <v>725</v>
      </c>
      <c r="IZH328" s="7" t="s">
        <v>725</v>
      </c>
      <c r="IZI328" s="7" t="s">
        <v>725</v>
      </c>
      <c r="IZJ328" s="7" t="s">
        <v>725</v>
      </c>
      <c r="IZK328" s="7" t="s">
        <v>725</v>
      </c>
      <c r="IZL328" s="7" t="s">
        <v>725</v>
      </c>
      <c r="IZM328" s="7" t="s">
        <v>725</v>
      </c>
      <c r="IZN328" s="7" t="s">
        <v>725</v>
      </c>
      <c r="IZO328" s="7" t="s">
        <v>725</v>
      </c>
      <c r="IZP328" s="7" t="s">
        <v>725</v>
      </c>
      <c r="IZQ328" s="7" t="s">
        <v>725</v>
      </c>
      <c r="IZR328" s="7" t="s">
        <v>725</v>
      </c>
      <c r="IZS328" s="7" t="s">
        <v>725</v>
      </c>
      <c r="IZT328" s="7" t="s">
        <v>725</v>
      </c>
      <c r="IZU328" s="7" t="s">
        <v>725</v>
      </c>
      <c r="IZV328" s="7" t="s">
        <v>725</v>
      </c>
      <c r="IZW328" s="7" t="s">
        <v>725</v>
      </c>
      <c r="IZX328" s="7" t="s">
        <v>725</v>
      </c>
      <c r="IZY328" s="7" t="s">
        <v>725</v>
      </c>
      <c r="IZZ328" s="7" t="s">
        <v>725</v>
      </c>
      <c r="JAA328" s="7" t="s">
        <v>725</v>
      </c>
      <c r="JAB328" s="7" t="s">
        <v>725</v>
      </c>
      <c r="JAC328" s="7" t="s">
        <v>725</v>
      </c>
      <c r="JAD328" s="7" t="s">
        <v>725</v>
      </c>
      <c r="JAE328" s="7" t="s">
        <v>725</v>
      </c>
      <c r="JAF328" s="7" t="s">
        <v>725</v>
      </c>
      <c r="JAG328" s="7" t="s">
        <v>725</v>
      </c>
      <c r="JAH328" s="7" t="s">
        <v>725</v>
      </c>
      <c r="JAI328" s="7" t="s">
        <v>725</v>
      </c>
      <c r="JAJ328" s="7" t="s">
        <v>725</v>
      </c>
      <c r="JAK328" s="7" t="s">
        <v>725</v>
      </c>
      <c r="JAL328" s="7" t="s">
        <v>725</v>
      </c>
      <c r="JAM328" s="7" t="s">
        <v>725</v>
      </c>
      <c r="JAN328" s="7" t="s">
        <v>725</v>
      </c>
      <c r="JAO328" s="7" t="s">
        <v>725</v>
      </c>
      <c r="JAP328" s="7" t="s">
        <v>725</v>
      </c>
      <c r="JAQ328" s="7" t="s">
        <v>725</v>
      </c>
      <c r="JAR328" s="7" t="s">
        <v>725</v>
      </c>
      <c r="JAS328" s="7" t="s">
        <v>725</v>
      </c>
      <c r="JAT328" s="7" t="s">
        <v>725</v>
      </c>
      <c r="JAU328" s="7" t="s">
        <v>725</v>
      </c>
      <c r="JAV328" s="7" t="s">
        <v>725</v>
      </c>
      <c r="JAW328" s="7" t="s">
        <v>725</v>
      </c>
      <c r="JAX328" s="7" t="s">
        <v>725</v>
      </c>
      <c r="JAY328" s="7" t="s">
        <v>725</v>
      </c>
      <c r="JAZ328" s="7" t="s">
        <v>725</v>
      </c>
      <c r="JBA328" s="7" t="s">
        <v>725</v>
      </c>
      <c r="JBB328" s="7" t="s">
        <v>725</v>
      </c>
      <c r="JBC328" s="7" t="s">
        <v>725</v>
      </c>
      <c r="JBD328" s="7" t="s">
        <v>725</v>
      </c>
      <c r="JBE328" s="7" t="s">
        <v>725</v>
      </c>
      <c r="JBF328" s="7" t="s">
        <v>725</v>
      </c>
      <c r="JBG328" s="7" t="s">
        <v>725</v>
      </c>
      <c r="JBH328" s="7" t="s">
        <v>725</v>
      </c>
      <c r="JBI328" s="7" t="s">
        <v>725</v>
      </c>
      <c r="JBJ328" s="7" t="s">
        <v>725</v>
      </c>
      <c r="JBK328" s="7" t="s">
        <v>725</v>
      </c>
      <c r="JBL328" s="7" t="s">
        <v>725</v>
      </c>
      <c r="JBM328" s="7" t="s">
        <v>725</v>
      </c>
      <c r="JBN328" s="7" t="s">
        <v>725</v>
      </c>
      <c r="JBO328" s="7" t="s">
        <v>725</v>
      </c>
      <c r="JBP328" s="7" t="s">
        <v>725</v>
      </c>
      <c r="JBQ328" s="7" t="s">
        <v>725</v>
      </c>
      <c r="JBR328" s="7" t="s">
        <v>725</v>
      </c>
      <c r="JBS328" s="7" t="s">
        <v>725</v>
      </c>
      <c r="JBT328" s="7" t="s">
        <v>725</v>
      </c>
      <c r="JBU328" s="7" t="s">
        <v>725</v>
      </c>
      <c r="JBV328" s="7" t="s">
        <v>725</v>
      </c>
      <c r="JBW328" s="7" t="s">
        <v>725</v>
      </c>
      <c r="JBX328" s="7" t="s">
        <v>725</v>
      </c>
      <c r="JBY328" s="7" t="s">
        <v>725</v>
      </c>
      <c r="JBZ328" s="7" t="s">
        <v>725</v>
      </c>
      <c r="JCA328" s="7" t="s">
        <v>725</v>
      </c>
      <c r="JCB328" s="7" t="s">
        <v>725</v>
      </c>
      <c r="JCC328" s="7" t="s">
        <v>725</v>
      </c>
      <c r="JCD328" s="7" t="s">
        <v>725</v>
      </c>
      <c r="JCE328" s="7" t="s">
        <v>725</v>
      </c>
      <c r="JCF328" s="7" t="s">
        <v>725</v>
      </c>
      <c r="JCG328" s="7" t="s">
        <v>725</v>
      </c>
      <c r="JCH328" s="7" t="s">
        <v>725</v>
      </c>
      <c r="JCI328" s="7" t="s">
        <v>725</v>
      </c>
      <c r="JCJ328" s="7" t="s">
        <v>725</v>
      </c>
      <c r="JCK328" s="7" t="s">
        <v>725</v>
      </c>
      <c r="JCL328" s="7" t="s">
        <v>725</v>
      </c>
      <c r="JCM328" s="7" t="s">
        <v>725</v>
      </c>
      <c r="JCN328" s="7" t="s">
        <v>725</v>
      </c>
      <c r="JCO328" s="7" t="s">
        <v>725</v>
      </c>
      <c r="JCP328" s="7" t="s">
        <v>725</v>
      </c>
      <c r="JCQ328" s="7" t="s">
        <v>725</v>
      </c>
      <c r="JCR328" s="7" t="s">
        <v>725</v>
      </c>
      <c r="JCS328" s="7" t="s">
        <v>725</v>
      </c>
      <c r="JCT328" s="7" t="s">
        <v>725</v>
      </c>
      <c r="JCU328" s="7" t="s">
        <v>725</v>
      </c>
      <c r="JCV328" s="7" t="s">
        <v>725</v>
      </c>
      <c r="JCW328" s="7" t="s">
        <v>725</v>
      </c>
      <c r="JCX328" s="7" t="s">
        <v>725</v>
      </c>
      <c r="JCY328" s="7" t="s">
        <v>725</v>
      </c>
      <c r="JCZ328" s="7" t="s">
        <v>725</v>
      </c>
      <c r="JDA328" s="7" t="s">
        <v>725</v>
      </c>
      <c r="JDB328" s="7" t="s">
        <v>725</v>
      </c>
      <c r="JDC328" s="7" t="s">
        <v>725</v>
      </c>
      <c r="JDD328" s="7" t="s">
        <v>725</v>
      </c>
      <c r="JDE328" s="7" t="s">
        <v>725</v>
      </c>
      <c r="JDF328" s="7" t="s">
        <v>725</v>
      </c>
      <c r="JDG328" s="7" t="s">
        <v>725</v>
      </c>
      <c r="JDH328" s="7" t="s">
        <v>725</v>
      </c>
      <c r="JDI328" s="7" t="s">
        <v>725</v>
      </c>
      <c r="JDJ328" s="7" t="s">
        <v>725</v>
      </c>
      <c r="JDK328" s="7" t="s">
        <v>725</v>
      </c>
      <c r="JDL328" s="7" t="s">
        <v>725</v>
      </c>
      <c r="JDM328" s="7" t="s">
        <v>725</v>
      </c>
      <c r="JDN328" s="7" t="s">
        <v>725</v>
      </c>
      <c r="JDO328" s="7" t="s">
        <v>725</v>
      </c>
      <c r="JDP328" s="7" t="s">
        <v>725</v>
      </c>
      <c r="JDQ328" s="7" t="s">
        <v>725</v>
      </c>
      <c r="JDR328" s="7" t="s">
        <v>725</v>
      </c>
      <c r="JDS328" s="7" t="s">
        <v>725</v>
      </c>
      <c r="JDT328" s="7" t="s">
        <v>725</v>
      </c>
      <c r="JDU328" s="7" t="s">
        <v>725</v>
      </c>
      <c r="JDV328" s="7" t="s">
        <v>725</v>
      </c>
      <c r="JDW328" s="7" t="s">
        <v>725</v>
      </c>
      <c r="JDX328" s="7" t="s">
        <v>725</v>
      </c>
      <c r="JDY328" s="7" t="s">
        <v>725</v>
      </c>
      <c r="JDZ328" s="7" t="s">
        <v>725</v>
      </c>
      <c r="JEA328" s="7" t="s">
        <v>725</v>
      </c>
      <c r="JEB328" s="7" t="s">
        <v>725</v>
      </c>
      <c r="JEC328" s="7" t="s">
        <v>725</v>
      </c>
      <c r="JED328" s="7" t="s">
        <v>725</v>
      </c>
      <c r="JEE328" s="7" t="s">
        <v>725</v>
      </c>
      <c r="JEF328" s="7" t="s">
        <v>725</v>
      </c>
      <c r="JEG328" s="7" t="s">
        <v>725</v>
      </c>
      <c r="JEH328" s="7" t="s">
        <v>725</v>
      </c>
      <c r="JEI328" s="7" t="s">
        <v>725</v>
      </c>
      <c r="JEJ328" s="7" t="s">
        <v>725</v>
      </c>
      <c r="JEK328" s="7" t="s">
        <v>725</v>
      </c>
      <c r="JEL328" s="7" t="s">
        <v>725</v>
      </c>
      <c r="JEM328" s="7" t="s">
        <v>725</v>
      </c>
      <c r="JEN328" s="7" t="s">
        <v>725</v>
      </c>
      <c r="JEO328" s="7" t="s">
        <v>725</v>
      </c>
      <c r="JEP328" s="7" t="s">
        <v>725</v>
      </c>
      <c r="JEQ328" s="7" t="s">
        <v>725</v>
      </c>
      <c r="JER328" s="7" t="s">
        <v>725</v>
      </c>
      <c r="JES328" s="7" t="s">
        <v>725</v>
      </c>
      <c r="JET328" s="7" t="s">
        <v>725</v>
      </c>
      <c r="JEU328" s="7" t="s">
        <v>725</v>
      </c>
      <c r="JEV328" s="7" t="s">
        <v>725</v>
      </c>
      <c r="JEW328" s="7" t="s">
        <v>725</v>
      </c>
      <c r="JEX328" s="7" t="s">
        <v>725</v>
      </c>
      <c r="JEY328" s="7" t="s">
        <v>725</v>
      </c>
      <c r="JEZ328" s="7" t="s">
        <v>725</v>
      </c>
      <c r="JFA328" s="7" t="s">
        <v>725</v>
      </c>
      <c r="JFB328" s="7" t="s">
        <v>725</v>
      </c>
      <c r="JFC328" s="7" t="s">
        <v>725</v>
      </c>
      <c r="JFD328" s="7" t="s">
        <v>725</v>
      </c>
      <c r="JFE328" s="7" t="s">
        <v>725</v>
      </c>
      <c r="JFF328" s="7" t="s">
        <v>725</v>
      </c>
      <c r="JFG328" s="7" t="s">
        <v>725</v>
      </c>
      <c r="JFH328" s="7" t="s">
        <v>725</v>
      </c>
      <c r="JFI328" s="7" t="s">
        <v>725</v>
      </c>
      <c r="JFJ328" s="7" t="s">
        <v>725</v>
      </c>
      <c r="JFK328" s="7" t="s">
        <v>725</v>
      </c>
      <c r="JFL328" s="7" t="s">
        <v>725</v>
      </c>
      <c r="JFM328" s="7" t="s">
        <v>725</v>
      </c>
      <c r="JFN328" s="7" t="s">
        <v>725</v>
      </c>
      <c r="JFO328" s="7" t="s">
        <v>725</v>
      </c>
      <c r="JFP328" s="7" t="s">
        <v>725</v>
      </c>
      <c r="JFQ328" s="7" t="s">
        <v>725</v>
      </c>
      <c r="JFR328" s="7" t="s">
        <v>725</v>
      </c>
      <c r="JFS328" s="7" t="s">
        <v>725</v>
      </c>
      <c r="JFT328" s="7" t="s">
        <v>725</v>
      </c>
      <c r="JFU328" s="7" t="s">
        <v>725</v>
      </c>
      <c r="JFV328" s="7" t="s">
        <v>725</v>
      </c>
      <c r="JFW328" s="7" t="s">
        <v>725</v>
      </c>
      <c r="JFX328" s="7" t="s">
        <v>725</v>
      </c>
      <c r="JFY328" s="7" t="s">
        <v>725</v>
      </c>
      <c r="JFZ328" s="7" t="s">
        <v>725</v>
      </c>
      <c r="JGA328" s="7" t="s">
        <v>725</v>
      </c>
      <c r="JGB328" s="7" t="s">
        <v>725</v>
      </c>
      <c r="JGC328" s="7" t="s">
        <v>725</v>
      </c>
      <c r="JGD328" s="7" t="s">
        <v>725</v>
      </c>
      <c r="JGE328" s="7" t="s">
        <v>725</v>
      </c>
      <c r="JGF328" s="7" t="s">
        <v>725</v>
      </c>
      <c r="JGG328" s="7" t="s">
        <v>725</v>
      </c>
      <c r="JGH328" s="7" t="s">
        <v>725</v>
      </c>
      <c r="JGI328" s="7" t="s">
        <v>725</v>
      </c>
      <c r="JGJ328" s="7" t="s">
        <v>725</v>
      </c>
      <c r="JGK328" s="7" t="s">
        <v>725</v>
      </c>
      <c r="JGL328" s="7" t="s">
        <v>725</v>
      </c>
      <c r="JGM328" s="7" t="s">
        <v>725</v>
      </c>
      <c r="JGN328" s="7" t="s">
        <v>725</v>
      </c>
      <c r="JGO328" s="7" t="s">
        <v>725</v>
      </c>
      <c r="JGP328" s="7" t="s">
        <v>725</v>
      </c>
      <c r="JGQ328" s="7" t="s">
        <v>725</v>
      </c>
      <c r="JGR328" s="7" t="s">
        <v>725</v>
      </c>
      <c r="JGS328" s="7" t="s">
        <v>725</v>
      </c>
      <c r="JGT328" s="7" t="s">
        <v>725</v>
      </c>
      <c r="JGU328" s="7" t="s">
        <v>725</v>
      </c>
      <c r="JGV328" s="7" t="s">
        <v>725</v>
      </c>
      <c r="JGW328" s="7" t="s">
        <v>725</v>
      </c>
      <c r="JGX328" s="7" t="s">
        <v>725</v>
      </c>
      <c r="JGY328" s="7" t="s">
        <v>725</v>
      </c>
      <c r="JGZ328" s="7" t="s">
        <v>725</v>
      </c>
      <c r="JHA328" s="7" t="s">
        <v>725</v>
      </c>
      <c r="JHB328" s="7" t="s">
        <v>725</v>
      </c>
      <c r="JHC328" s="7" t="s">
        <v>725</v>
      </c>
      <c r="JHD328" s="7" t="s">
        <v>725</v>
      </c>
      <c r="JHE328" s="7" t="s">
        <v>725</v>
      </c>
      <c r="JHF328" s="7" t="s">
        <v>725</v>
      </c>
      <c r="JHG328" s="7" t="s">
        <v>725</v>
      </c>
      <c r="JHH328" s="7" t="s">
        <v>725</v>
      </c>
      <c r="JHI328" s="7" t="s">
        <v>725</v>
      </c>
      <c r="JHJ328" s="7" t="s">
        <v>725</v>
      </c>
      <c r="JHK328" s="7" t="s">
        <v>725</v>
      </c>
      <c r="JHL328" s="7" t="s">
        <v>725</v>
      </c>
      <c r="JHM328" s="7" t="s">
        <v>725</v>
      </c>
      <c r="JHN328" s="7" t="s">
        <v>725</v>
      </c>
      <c r="JHO328" s="7" t="s">
        <v>725</v>
      </c>
      <c r="JHP328" s="7" t="s">
        <v>725</v>
      </c>
      <c r="JHQ328" s="7" t="s">
        <v>725</v>
      </c>
      <c r="JHR328" s="7" t="s">
        <v>725</v>
      </c>
      <c r="JHS328" s="7" t="s">
        <v>725</v>
      </c>
      <c r="JHT328" s="7" t="s">
        <v>725</v>
      </c>
      <c r="JHU328" s="7" t="s">
        <v>725</v>
      </c>
      <c r="JHV328" s="7" t="s">
        <v>725</v>
      </c>
      <c r="JHW328" s="7" t="s">
        <v>725</v>
      </c>
      <c r="JHX328" s="7" t="s">
        <v>725</v>
      </c>
      <c r="JHY328" s="7" t="s">
        <v>725</v>
      </c>
      <c r="JHZ328" s="7" t="s">
        <v>725</v>
      </c>
      <c r="JIA328" s="7" t="s">
        <v>725</v>
      </c>
      <c r="JIB328" s="7" t="s">
        <v>725</v>
      </c>
      <c r="JIC328" s="7" t="s">
        <v>725</v>
      </c>
      <c r="JID328" s="7" t="s">
        <v>725</v>
      </c>
      <c r="JIE328" s="7" t="s">
        <v>725</v>
      </c>
      <c r="JIF328" s="7" t="s">
        <v>725</v>
      </c>
      <c r="JIG328" s="7" t="s">
        <v>725</v>
      </c>
      <c r="JIH328" s="7" t="s">
        <v>725</v>
      </c>
      <c r="JII328" s="7" t="s">
        <v>725</v>
      </c>
      <c r="JIJ328" s="7" t="s">
        <v>725</v>
      </c>
      <c r="JIK328" s="7" t="s">
        <v>725</v>
      </c>
      <c r="JIL328" s="7" t="s">
        <v>725</v>
      </c>
      <c r="JIM328" s="7" t="s">
        <v>725</v>
      </c>
      <c r="JIN328" s="7" t="s">
        <v>725</v>
      </c>
      <c r="JIO328" s="7" t="s">
        <v>725</v>
      </c>
      <c r="JIP328" s="7" t="s">
        <v>725</v>
      </c>
      <c r="JIQ328" s="7" t="s">
        <v>725</v>
      </c>
      <c r="JIR328" s="7" t="s">
        <v>725</v>
      </c>
      <c r="JIS328" s="7" t="s">
        <v>725</v>
      </c>
      <c r="JIT328" s="7" t="s">
        <v>725</v>
      </c>
      <c r="JIU328" s="7" t="s">
        <v>725</v>
      </c>
      <c r="JIV328" s="7" t="s">
        <v>725</v>
      </c>
      <c r="JIW328" s="7" t="s">
        <v>725</v>
      </c>
      <c r="JIX328" s="7" t="s">
        <v>725</v>
      </c>
      <c r="JIY328" s="7" t="s">
        <v>725</v>
      </c>
      <c r="JIZ328" s="7" t="s">
        <v>725</v>
      </c>
      <c r="JJA328" s="7" t="s">
        <v>725</v>
      </c>
      <c r="JJB328" s="7" t="s">
        <v>725</v>
      </c>
      <c r="JJC328" s="7" t="s">
        <v>725</v>
      </c>
      <c r="JJD328" s="7" t="s">
        <v>725</v>
      </c>
      <c r="JJE328" s="7" t="s">
        <v>725</v>
      </c>
      <c r="JJF328" s="7" t="s">
        <v>725</v>
      </c>
      <c r="JJG328" s="7" t="s">
        <v>725</v>
      </c>
      <c r="JJH328" s="7" t="s">
        <v>725</v>
      </c>
      <c r="JJI328" s="7" t="s">
        <v>725</v>
      </c>
      <c r="JJJ328" s="7" t="s">
        <v>725</v>
      </c>
      <c r="JJK328" s="7" t="s">
        <v>725</v>
      </c>
      <c r="JJL328" s="7" t="s">
        <v>725</v>
      </c>
      <c r="JJM328" s="7" t="s">
        <v>725</v>
      </c>
      <c r="JJN328" s="7" t="s">
        <v>725</v>
      </c>
      <c r="JJO328" s="7" t="s">
        <v>725</v>
      </c>
      <c r="JJP328" s="7" t="s">
        <v>725</v>
      </c>
      <c r="JJQ328" s="7" t="s">
        <v>725</v>
      </c>
      <c r="JJR328" s="7" t="s">
        <v>725</v>
      </c>
      <c r="JJS328" s="7" t="s">
        <v>725</v>
      </c>
      <c r="JJT328" s="7" t="s">
        <v>725</v>
      </c>
      <c r="JJU328" s="7" t="s">
        <v>725</v>
      </c>
      <c r="JJV328" s="7" t="s">
        <v>725</v>
      </c>
      <c r="JJW328" s="7" t="s">
        <v>725</v>
      </c>
      <c r="JJX328" s="7" t="s">
        <v>725</v>
      </c>
      <c r="JJY328" s="7" t="s">
        <v>725</v>
      </c>
      <c r="JJZ328" s="7" t="s">
        <v>725</v>
      </c>
      <c r="JKA328" s="7" t="s">
        <v>725</v>
      </c>
      <c r="JKB328" s="7" t="s">
        <v>725</v>
      </c>
      <c r="JKC328" s="7" t="s">
        <v>725</v>
      </c>
      <c r="JKD328" s="7" t="s">
        <v>725</v>
      </c>
      <c r="JKE328" s="7" t="s">
        <v>725</v>
      </c>
      <c r="JKF328" s="7" t="s">
        <v>725</v>
      </c>
      <c r="JKG328" s="7" t="s">
        <v>725</v>
      </c>
      <c r="JKH328" s="7" t="s">
        <v>725</v>
      </c>
      <c r="JKI328" s="7" t="s">
        <v>725</v>
      </c>
      <c r="JKJ328" s="7" t="s">
        <v>725</v>
      </c>
      <c r="JKK328" s="7" t="s">
        <v>725</v>
      </c>
      <c r="JKL328" s="7" t="s">
        <v>725</v>
      </c>
      <c r="JKM328" s="7" t="s">
        <v>725</v>
      </c>
      <c r="JKN328" s="7" t="s">
        <v>725</v>
      </c>
      <c r="JKO328" s="7" t="s">
        <v>725</v>
      </c>
      <c r="JKP328" s="7" t="s">
        <v>725</v>
      </c>
      <c r="JKQ328" s="7" t="s">
        <v>725</v>
      </c>
      <c r="JKR328" s="7" t="s">
        <v>725</v>
      </c>
      <c r="JKS328" s="7" t="s">
        <v>725</v>
      </c>
      <c r="JKT328" s="7" t="s">
        <v>725</v>
      </c>
      <c r="JKU328" s="7" t="s">
        <v>725</v>
      </c>
      <c r="JKV328" s="7" t="s">
        <v>725</v>
      </c>
      <c r="JKW328" s="7" t="s">
        <v>725</v>
      </c>
      <c r="JKX328" s="7" t="s">
        <v>725</v>
      </c>
      <c r="JKY328" s="7" t="s">
        <v>725</v>
      </c>
      <c r="JKZ328" s="7" t="s">
        <v>725</v>
      </c>
      <c r="JLA328" s="7" t="s">
        <v>725</v>
      </c>
      <c r="JLB328" s="7" t="s">
        <v>725</v>
      </c>
      <c r="JLC328" s="7" t="s">
        <v>725</v>
      </c>
      <c r="JLD328" s="7" t="s">
        <v>725</v>
      </c>
      <c r="JLE328" s="7" t="s">
        <v>725</v>
      </c>
      <c r="JLF328" s="7" t="s">
        <v>725</v>
      </c>
      <c r="JLG328" s="7" t="s">
        <v>725</v>
      </c>
      <c r="JLH328" s="7" t="s">
        <v>725</v>
      </c>
      <c r="JLI328" s="7" t="s">
        <v>725</v>
      </c>
      <c r="JLJ328" s="7" t="s">
        <v>725</v>
      </c>
      <c r="JLK328" s="7" t="s">
        <v>725</v>
      </c>
      <c r="JLL328" s="7" t="s">
        <v>725</v>
      </c>
      <c r="JLM328" s="7" t="s">
        <v>725</v>
      </c>
      <c r="JLN328" s="7" t="s">
        <v>725</v>
      </c>
      <c r="JLO328" s="7" t="s">
        <v>725</v>
      </c>
      <c r="JLP328" s="7" t="s">
        <v>725</v>
      </c>
      <c r="JLQ328" s="7" t="s">
        <v>725</v>
      </c>
      <c r="JLR328" s="7" t="s">
        <v>725</v>
      </c>
      <c r="JLS328" s="7" t="s">
        <v>725</v>
      </c>
      <c r="JLT328" s="7" t="s">
        <v>725</v>
      </c>
      <c r="JLU328" s="7" t="s">
        <v>725</v>
      </c>
      <c r="JLV328" s="7" t="s">
        <v>725</v>
      </c>
      <c r="JLW328" s="7" t="s">
        <v>725</v>
      </c>
      <c r="JLX328" s="7" t="s">
        <v>725</v>
      </c>
      <c r="JLY328" s="7" t="s">
        <v>725</v>
      </c>
      <c r="JLZ328" s="7" t="s">
        <v>725</v>
      </c>
      <c r="JMA328" s="7" t="s">
        <v>725</v>
      </c>
      <c r="JMB328" s="7" t="s">
        <v>725</v>
      </c>
      <c r="JMC328" s="7" t="s">
        <v>725</v>
      </c>
      <c r="JMD328" s="7" t="s">
        <v>725</v>
      </c>
      <c r="JME328" s="7" t="s">
        <v>725</v>
      </c>
      <c r="JMF328" s="7" t="s">
        <v>725</v>
      </c>
      <c r="JMG328" s="7" t="s">
        <v>725</v>
      </c>
      <c r="JMH328" s="7" t="s">
        <v>725</v>
      </c>
      <c r="JMI328" s="7" t="s">
        <v>725</v>
      </c>
      <c r="JMJ328" s="7" t="s">
        <v>725</v>
      </c>
      <c r="JMK328" s="7" t="s">
        <v>725</v>
      </c>
      <c r="JML328" s="7" t="s">
        <v>725</v>
      </c>
      <c r="JMM328" s="7" t="s">
        <v>725</v>
      </c>
      <c r="JMN328" s="7" t="s">
        <v>725</v>
      </c>
      <c r="JMO328" s="7" t="s">
        <v>725</v>
      </c>
      <c r="JMP328" s="7" t="s">
        <v>725</v>
      </c>
      <c r="JMQ328" s="7" t="s">
        <v>725</v>
      </c>
      <c r="JMR328" s="7" t="s">
        <v>725</v>
      </c>
      <c r="JMS328" s="7" t="s">
        <v>725</v>
      </c>
      <c r="JMT328" s="7" t="s">
        <v>725</v>
      </c>
      <c r="JMU328" s="7" t="s">
        <v>725</v>
      </c>
      <c r="JMV328" s="7" t="s">
        <v>725</v>
      </c>
      <c r="JMW328" s="7" t="s">
        <v>725</v>
      </c>
      <c r="JMX328" s="7" t="s">
        <v>725</v>
      </c>
      <c r="JMY328" s="7" t="s">
        <v>725</v>
      </c>
      <c r="JMZ328" s="7" t="s">
        <v>725</v>
      </c>
      <c r="JNA328" s="7" t="s">
        <v>725</v>
      </c>
      <c r="JNB328" s="7" t="s">
        <v>725</v>
      </c>
      <c r="JNC328" s="7" t="s">
        <v>725</v>
      </c>
      <c r="JND328" s="7" t="s">
        <v>725</v>
      </c>
      <c r="JNE328" s="7" t="s">
        <v>725</v>
      </c>
      <c r="JNF328" s="7" t="s">
        <v>725</v>
      </c>
      <c r="JNG328" s="7" t="s">
        <v>725</v>
      </c>
      <c r="JNH328" s="7" t="s">
        <v>725</v>
      </c>
      <c r="JNI328" s="7" t="s">
        <v>725</v>
      </c>
      <c r="JNJ328" s="7" t="s">
        <v>725</v>
      </c>
      <c r="JNK328" s="7" t="s">
        <v>725</v>
      </c>
      <c r="JNL328" s="7" t="s">
        <v>725</v>
      </c>
      <c r="JNM328" s="7" t="s">
        <v>725</v>
      </c>
      <c r="JNN328" s="7" t="s">
        <v>725</v>
      </c>
      <c r="JNO328" s="7" t="s">
        <v>725</v>
      </c>
      <c r="JNP328" s="7" t="s">
        <v>725</v>
      </c>
      <c r="JNQ328" s="7" t="s">
        <v>725</v>
      </c>
      <c r="JNR328" s="7" t="s">
        <v>725</v>
      </c>
      <c r="JNS328" s="7" t="s">
        <v>725</v>
      </c>
      <c r="JNT328" s="7" t="s">
        <v>725</v>
      </c>
      <c r="JNU328" s="7" t="s">
        <v>725</v>
      </c>
      <c r="JNV328" s="7" t="s">
        <v>725</v>
      </c>
      <c r="JNW328" s="7" t="s">
        <v>725</v>
      </c>
      <c r="JNX328" s="7" t="s">
        <v>725</v>
      </c>
      <c r="JNY328" s="7" t="s">
        <v>725</v>
      </c>
      <c r="JNZ328" s="7" t="s">
        <v>725</v>
      </c>
      <c r="JOA328" s="7" t="s">
        <v>725</v>
      </c>
      <c r="JOB328" s="7" t="s">
        <v>725</v>
      </c>
      <c r="JOC328" s="7" t="s">
        <v>725</v>
      </c>
      <c r="JOD328" s="7" t="s">
        <v>725</v>
      </c>
      <c r="JOE328" s="7" t="s">
        <v>725</v>
      </c>
      <c r="JOF328" s="7" t="s">
        <v>725</v>
      </c>
      <c r="JOG328" s="7" t="s">
        <v>725</v>
      </c>
      <c r="JOH328" s="7" t="s">
        <v>725</v>
      </c>
      <c r="JOI328" s="7" t="s">
        <v>725</v>
      </c>
      <c r="JOJ328" s="7" t="s">
        <v>725</v>
      </c>
      <c r="JOK328" s="7" t="s">
        <v>725</v>
      </c>
      <c r="JOL328" s="7" t="s">
        <v>725</v>
      </c>
      <c r="JOM328" s="7" t="s">
        <v>725</v>
      </c>
      <c r="JON328" s="7" t="s">
        <v>725</v>
      </c>
      <c r="JOO328" s="7" t="s">
        <v>725</v>
      </c>
      <c r="JOP328" s="7" t="s">
        <v>725</v>
      </c>
      <c r="JOQ328" s="7" t="s">
        <v>725</v>
      </c>
      <c r="JOR328" s="7" t="s">
        <v>725</v>
      </c>
      <c r="JOS328" s="7" t="s">
        <v>725</v>
      </c>
      <c r="JOT328" s="7" t="s">
        <v>725</v>
      </c>
      <c r="JOU328" s="7" t="s">
        <v>725</v>
      </c>
      <c r="JOV328" s="7" t="s">
        <v>725</v>
      </c>
      <c r="JOW328" s="7" t="s">
        <v>725</v>
      </c>
      <c r="JOX328" s="7" t="s">
        <v>725</v>
      </c>
      <c r="JOY328" s="7" t="s">
        <v>725</v>
      </c>
      <c r="JOZ328" s="7" t="s">
        <v>725</v>
      </c>
      <c r="JPA328" s="7" t="s">
        <v>725</v>
      </c>
      <c r="JPB328" s="7" t="s">
        <v>725</v>
      </c>
      <c r="JPC328" s="7" t="s">
        <v>725</v>
      </c>
      <c r="JPD328" s="7" t="s">
        <v>725</v>
      </c>
      <c r="JPE328" s="7" t="s">
        <v>725</v>
      </c>
      <c r="JPF328" s="7" t="s">
        <v>725</v>
      </c>
      <c r="JPG328" s="7" t="s">
        <v>725</v>
      </c>
      <c r="JPH328" s="7" t="s">
        <v>725</v>
      </c>
      <c r="JPI328" s="7" t="s">
        <v>725</v>
      </c>
      <c r="JPJ328" s="7" t="s">
        <v>725</v>
      </c>
      <c r="JPK328" s="7" t="s">
        <v>725</v>
      </c>
      <c r="JPL328" s="7" t="s">
        <v>725</v>
      </c>
      <c r="JPM328" s="7" t="s">
        <v>725</v>
      </c>
      <c r="JPN328" s="7" t="s">
        <v>725</v>
      </c>
      <c r="JPO328" s="7" t="s">
        <v>725</v>
      </c>
      <c r="JPP328" s="7" t="s">
        <v>725</v>
      </c>
      <c r="JPQ328" s="7" t="s">
        <v>725</v>
      </c>
      <c r="JPR328" s="7" t="s">
        <v>725</v>
      </c>
      <c r="JPS328" s="7" t="s">
        <v>725</v>
      </c>
      <c r="JPT328" s="7" t="s">
        <v>725</v>
      </c>
      <c r="JPU328" s="7" t="s">
        <v>725</v>
      </c>
      <c r="JPV328" s="7" t="s">
        <v>725</v>
      </c>
      <c r="JPW328" s="7" t="s">
        <v>725</v>
      </c>
      <c r="JPX328" s="7" t="s">
        <v>725</v>
      </c>
      <c r="JPY328" s="7" t="s">
        <v>725</v>
      </c>
      <c r="JPZ328" s="7" t="s">
        <v>725</v>
      </c>
      <c r="JQA328" s="7" t="s">
        <v>725</v>
      </c>
      <c r="JQB328" s="7" t="s">
        <v>725</v>
      </c>
      <c r="JQC328" s="7" t="s">
        <v>725</v>
      </c>
      <c r="JQD328" s="7" t="s">
        <v>725</v>
      </c>
      <c r="JQE328" s="7" t="s">
        <v>725</v>
      </c>
      <c r="JQF328" s="7" t="s">
        <v>725</v>
      </c>
      <c r="JQG328" s="7" t="s">
        <v>725</v>
      </c>
      <c r="JQH328" s="7" t="s">
        <v>725</v>
      </c>
      <c r="JQI328" s="7" t="s">
        <v>725</v>
      </c>
      <c r="JQJ328" s="7" t="s">
        <v>725</v>
      </c>
      <c r="JQK328" s="7" t="s">
        <v>725</v>
      </c>
      <c r="JQL328" s="7" t="s">
        <v>725</v>
      </c>
      <c r="JQM328" s="7" t="s">
        <v>725</v>
      </c>
      <c r="JQN328" s="7" t="s">
        <v>725</v>
      </c>
      <c r="JQO328" s="7" t="s">
        <v>725</v>
      </c>
      <c r="JQP328" s="7" t="s">
        <v>725</v>
      </c>
      <c r="JQQ328" s="7" t="s">
        <v>725</v>
      </c>
      <c r="JQR328" s="7" t="s">
        <v>725</v>
      </c>
      <c r="JQS328" s="7" t="s">
        <v>725</v>
      </c>
      <c r="JQT328" s="7" t="s">
        <v>725</v>
      </c>
      <c r="JQU328" s="7" t="s">
        <v>725</v>
      </c>
      <c r="JQV328" s="7" t="s">
        <v>725</v>
      </c>
      <c r="JQW328" s="7" t="s">
        <v>725</v>
      </c>
      <c r="JQX328" s="7" t="s">
        <v>725</v>
      </c>
      <c r="JQY328" s="7" t="s">
        <v>725</v>
      </c>
      <c r="JQZ328" s="7" t="s">
        <v>725</v>
      </c>
      <c r="JRA328" s="7" t="s">
        <v>725</v>
      </c>
      <c r="JRB328" s="7" t="s">
        <v>725</v>
      </c>
      <c r="JRC328" s="7" t="s">
        <v>725</v>
      </c>
      <c r="JRD328" s="7" t="s">
        <v>725</v>
      </c>
      <c r="JRE328" s="7" t="s">
        <v>725</v>
      </c>
      <c r="JRF328" s="7" t="s">
        <v>725</v>
      </c>
      <c r="JRG328" s="7" t="s">
        <v>725</v>
      </c>
      <c r="JRH328" s="7" t="s">
        <v>725</v>
      </c>
      <c r="JRI328" s="7" t="s">
        <v>725</v>
      </c>
      <c r="JRJ328" s="7" t="s">
        <v>725</v>
      </c>
      <c r="JRK328" s="7" t="s">
        <v>725</v>
      </c>
      <c r="JRL328" s="7" t="s">
        <v>725</v>
      </c>
      <c r="JRM328" s="7" t="s">
        <v>725</v>
      </c>
      <c r="JRN328" s="7" t="s">
        <v>725</v>
      </c>
      <c r="JRO328" s="7" t="s">
        <v>725</v>
      </c>
      <c r="JRP328" s="7" t="s">
        <v>725</v>
      </c>
      <c r="JRQ328" s="7" t="s">
        <v>725</v>
      </c>
      <c r="JRR328" s="7" t="s">
        <v>725</v>
      </c>
      <c r="JRS328" s="7" t="s">
        <v>725</v>
      </c>
      <c r="JRT328" s="7" t="s">
        <v>725</v>
      </c>
      <c r="JRU328" s="7" t="s">
        <v>725</v>
      </c>
      <c r="JRV328" s="7" t="s">
        <v>725</v>
      </c>
      <c r="JRW328" s="7" t="s">
        <v>725</v>
      </c>
      <c r="JRX328" s="7" t="s">
        <v>725</v>
      </c>
      <c r="JRY328" s="7" t="s">
        <v>725</v>
      </c>
      <c r="JRZ328" s="7" t="s">
        <v>725</v>
      </c>
      <c r="JSA328" s="7" t="s">
        <v>725</v>
      </c>
      <c r="JSB328" s="7" t="s">
        <v>725</v>
      </c>
      <c r="JSC328" s="7" t="s">
        <v>725</v>
      </c>
      <c r="JSD328" s="7" t="s">
        <v>725</v>
      </c>
      <c r="JSE328" s="7" t="s">
        <v>725</v>
      </c>
      <c r="JSF328" s="7" t="s">
        <v>725</v>
      </c>
      <c r="JSG328" s="7" t="s">
        <v>725</v>
      </c>
      <c r="JSH328" s="7" t="s">
        <v>725</v>
      </c>
      <c r="JSI328" s="7" t="s">
        <v>725</v>
      </c>
      <c r="JSJ328" s="7" t="s">
        <v>725</v>
      </c>
      <c r="JSK328" s="7" t="s">
        <v>725</v>
      </c>
      <c r="JSL328" s="7" t="s">
        <v>725</v>
      </c>
      <c r="JSM328" s="7" t="s">
        <v>725</v>
      </c>
      <c r="JSN328" s="7" t="s">
        <v>725</v>
      </c>
      <c r="JSO328" s="7" t="s">
        <v>725</v>
      </c>
      <c r="JSP328" s="7" t="s">
        <v>725</v>
      </c>
      <c r="JSQ328" s="7" t="s">
        <v>725</v>
      </c>
      <c r="JSR328" s="7" t="s">
        <v>725</v>
      </c>
      <c r="JSS328" s="7" t="s">
        <v>725</v>
      </c>
      <c r="JST328" s="7" t="s">
        <v>725</v>
      </c>
      <c r="JSU328" s="7" t="s">
        <v>725</v>
      </c>
      <c r="JSV328" s="7" t="s">
        <v>725</v>
      </c>
      <c r="JSW328" s="7" t="s">
        <v>725</v>
      </c>
      <c r="JSX328" s="7" t="s">
        <v>725</v>
      </c>
      <c r="JSY328" s="7" t="s">
        <v>725</v>
      </c>
      <c r="JSZ328" s="7" t="s">
        <v>725</v>
      </c>
      <c r="JTA328" s="7" t="s">
        <v>725</v>
      </c>
      <c r="JTB328" s="7" t="s">
        <v>725</v>
      </c>
      <c r="JTC328" s="7" t="s">
        <v>725</v>
      </c>
      <c r="JTD328" s="7" t="s">
        <v>725</v>
      </c>
      <c r="JTE328" s="7" t="s">
        <v>725</v>
      </c>
      <c r="JTF328" s="7" t="s">
        <v>725</v>
      </c>
      <c r="JTG328" s="7" t="s">
        <v>725</v>
      </c>
      <c r="JTH328" s="7" t="s">
        <v>725</v>
      </c>
      <c r="JTI328" s="7" t="s">
        <v>725</v>
      </c>
      <c r="JTJ328" s="7" t="s">
        <v>725</v>
      </c>
      <c r="JTK328" s="7" t="s">
        <v>725</v>
      </c>
      <c r="JTL328" s="7" t="s">
        <v>725</v>
      </c>
      <c r="JTM328" s="7" t="s">
        <v>725</v>
      </c>
      <c r="JTN328" s="7" t="s">
        <v>725</v>
      </c>
      <c r="JTO328" s="7" t="s">
        <v>725</v>
      </c>
      <c r="JTP328" s="7" t="s">
        <v>725</v>
      </c>
      <c r="JTQ328" s="7" t="s">
        <v>725</v>
      </c>
      <c r="JTR328" s="7" t="s">
        <v>725</v>
      </c>
      <c r="JTS328" s="7" t="s">
        <v>725</v>
      </c>
      <c r="JTT328" s="7" t="s">
        <v>725</v>
      </c>
      <c r="JTU328" s="7" t="s">
        <v>725</v>
      </c>
      <c r="JTV328" s="7" t="s">
        <v>725</v>
      </c>
      <c r="JTW328" s="7" t="s">
        <v>725</v>
      </c>
      <c r="JTX328" s="7" t="s">
        <v>725</v>
      </c>
      <c r="JTY328" s="7" t="s">
        <v>725</v>
      </c>
      <c r="JTZ328" s="7" t="s">
        <v>725</v>
      </c>
      <c r="JUA328" s="7" t="s">
        <v>725</v>
      </c>
      <c r="JUB328" s="7" t="s">
        <v>725</v>
      </c>
      <c r="JUC328" s="7" t="s">
        <v>725</v>
      </c>
      <c r="JUD328" s="7" t="s">
        <v>725</v>
      </c>
      <c r="JUE328" s="7" t="s">
        <v>725</v>
      </c>
      <c r="JUF328" s="7" t="s">
        <v>725</v>
      </c>
      <c r="JUG328" s="7" t="s">
        <v>725</v>
      </c>
      <c r="JUH328" s="7" t="s">
        <v>725</v>
      </c>
      <c r="JUI328" s="7" t="s">
        <v>725</v>
      </c>
      <c r="JUJ328" s="7" t="s">
        <v>725</v>
      </c>
      <c r="JUK328" s="7" t="s">
        <v>725</v>
      </c>
      <c r="JUL328" s="7" t="s">
        <v>725</v>
      </c>
      <c r="JUM328" s="7" t="s">
        <v>725</v>
      </c>
      <c r="JUN328" s="7" t="s">
        <v>725</v>
      </c>
      <c r="JUO328" s="7" t="s">
        <v>725</v>
      </c>
      <c r="JUP328" s="7" t="s">
        <v>725</v>
      </c>
      <c r="JUQ328" s="7" t="s">
        <v>725</v>
      </c>
      <c r="JUR328" s="7" t="s">
        <v>725</v>
      </c>
      <c r="JUS328" s="7" t="s">
        <v>725</v>
      </c>
      <c r="JUT328" s="7" t="s">
        <v>725</v>
      </c>
      <c r="JUU328" s="7" t="s">
        <v>725</v>
      </c>
      <c r="JUV328" s="7" t="s">
        <v>725</v>
      </c>
      <c r="JUW328" s="7" t="s">
        <v>725</v>
      </c>
      <c r="JUX328" s="7" t="s">
        <v>725</v>
      </c>
      <c r="JUY328" s="7" t="s">
        <v>725</v>
      </c>
      <c r="JUZ328" s="7" t="s">
        <v>725</v>
      </c>
      <c r="JVA328" s="7" t="s">
        <v>725</v>
      </c>
      <c r="JVB328" s="7" t="s">
        <v>725</v>
      </c>
      <c r="JVC328" s="7" t="s">
        <v>725</v>
      </c>
      <c r="JVD328" s="7" t="s">
        <v>725</v>
      </c>
      <c r="JVE328" s="7" t="s">
        <v>725</v>
      </c>
      <c r="JVF328" s="7" t="s">
        <v>725</v>
      </c>
      <c r="JVG328" s="7" t="s">
        <v>725</v>
      </c>
      <c r="JVH328" s="7" t="s">
        <v>725</v>
      </c>
      <c r="JVI328" s="7" t="s">
        <v>725</v>
      </c>
      <c r="JVJ328" s="7" t="s">
        <v>725</v>
      </c>
      <c r="JVK328" s="7" t="s">
        <v>725</v>
      </c>
      <c r="JVL328" s="7" t="s">
        <v>725</v>
      </c>
      <c r="JVM328" s="7" t="s">
        <v>725</v>
      </c>
      <c r="JVN328" s="7" t="s">
        <v>725</v>
      </c>
      <c r="JVO328" s="7" t="s">
        <v>725</v>
      </c>
      <c r="JVP328" s="7" t="s">
        <v>725</v>
      </c>
      <c r="JVQ328" s="7" t="s">
        <v>725</v>
      </c>
      <c r="JVR328" s="7" t="s">
        <v>725</v>
      </c>
      <c r="JVS328" s="7" t="s">
        <v>725</v>
      </c>
      <c r="JVT328" s="7" t="s">
        <v>725</v>
      </c>
      <c r="JVU328" s="7" t="s">
        <v>725</v>
      </c>
      <c r="JVV328" s="7" t="s">
        <v>725</v>
      </c>
      <c r="JVW328" s="7" t="s">
        <v>725</v>
      </c>
      <c r="JVX328" s="7" t="s">
        <v>725</v>
      </c>
      <c r="JVY328" s="7" t="s">
        <v>725</v>
      </c>
      <c r="JVZ328" s="7" t="s">
        <v>725</v>
      </c>
      <c r="JWA328" s="7" t="s">
        <v>725</v>
      </c>
      <c r="JWB328" s="7" t="s">
        <v>725</v>
      </c>
      <c r="JWC328" s="7" t="s">
        <v>725</v>
      </c>
      <c r="JWD328" s="7" t="s">
        <v>725</v>
      </c>
      <c r="JWE328" s="7" t="s">
        <v>725</v>
      </c>
      <c r="JWF328" s="7" t="s">
        <v>725</v>
      </c>
      <c r="JWG328" s="7" t="s">
        <v>725</v>
      </c>
      <c r="JWH328" s="7" t="s">
        <v>725</v>
      </c>
      <c r="JWI328" s="7" t="s">
        <v>725</v>
      </c>
      <c r="JWJ328" s="7" t="s">
        <v>725</v>
      </c>
      <c r="JWK328" s="7" t="s">
        <v>725</v>
      </c>
      <c r="JWL328" s="7" t="s">
        <v>725</v>
      </c>
      <c r="JWM328" s="7" t="s">
        <v>725</v>
      </c>
      <c r="JWN328" s="7" t="s">
        <v>725</v>
      </c>
      <c r="JWO328" s="7" t="s">
        <v>725</v>
      </c>
      <c r="JWP328" s="7" t="s">
        <v>725</v>
      </c>
      <c r="JWQ328" s="7" t="s">
        <v>725</v>
      </c>
      <c r="JWR328" s="7" t="s">
        <v>725</v>
      </c>
      <c r="JWS328" s="7" t="s">
        <v>725</v>
      </c>
      <c r="JWT328" s="7" t="s">
        <v>725</v>
      </c>
      <c r="JWU328" s="7" t="s">
        <v>725</v>
      </c>
      <c r="JWV328" s="7" t="s">
        <v>725</v>
      </c>
      <c r="JWW328" s="7" t="s">
        <v>725</v>
      </c>
      <c r="JWX328" s="7" t="s">
        <v>725</v>
      </c>
      <c r="JWY328" s="7" t="s">
        <v>725</v>
      </c>
      <c r="JWZ328" s="7" t="s">
        <v>725</v>
      </c>
      <c r="JXA328" s="7" t="s">
        <v>725</v>
      </c>
      <c r="JXB328" s="7" t="s">
        <v>725</v>
      </c>
      <c r="JXC328" s="7" t="s">
        <v>725</v>
      </c>
      <c r="JXD328" s="7" t="s">
        <v>725</v>
      </c>
      <c r="JXE328" s="7" t="s">
        <v>725</v>
      </c>
      <c r="JXF328" s="7" t="s">
        <v>725</v>
      </c>
      <c r="JXG328" s="7" t="s">
        <v>725</v>
      </c>
      <c r="JXH328" s="7" t="s">
        <v>725</v>
      </c>
      <c r="JXI328" s="7" t="s">
        <v>725</v>
      </c>
      <c r="JXJ328" s="7" t="s">
        <v>725</v>
      </c>
      <c r="JXK328" s="7" t="s">
        <v>725</v>
      </c>
      <c r="JXL328" s="7" t="s">
        <v>725</v>
      </c>
      <c r="JXM328" s="7" t="s">
        <v>725</v>
      </c>
      <c r="JXN328" s="7" t="s">
        <v>725</v>
      </c>
      <c r="JXO328" s="7" t="s">
        <v>725</v>
      </c>
      <c r="JXP328" s="7" t="s">
        <v>725</v>
      </c>
      <c r="JXQ328" s="7" t="s">
        <v>725</v>
      </c>
      <c r="JXR328" s="7" t="s">
        <v>725</v>
      </c>
      <c r="JXS328" s="7" t="s">
        <v>725</v>
      </c>
      <c r="JXT328" s="7" t="s">
        <v>725</v>
      </c>
      <c r="JXU328" s="7" t="s">
        <v>725</v>
      </c>
      <c r="JXV328" s="7" t="s">
        <v>725</v>
      </c>
      <c r="JXW328" s="7" t="s">
        <v>725</v>
      </c>
      <c r="JXX328" s="7" t="s">
        <v>725</v>
      </c>
      <c r="JXY328" s="7" t="s">
        <v>725</v>
      </c>
      <c r="JXZ328" s="7" t="s">
        <v>725</v>
      </c>
      <c r="JYA328" s="7" t="s">
        <v>725</v>
      </c>
      <c r="JYB328" s="7" t="s">
        <v>725</v>
      </c>
      <c r="JYC328" s="7" t="s">
        <v>725</v>
      </c>
      <c r="JYD328" s="7" t="s">
        <v>725</v>
      </c>
      <c r="JYE328" s="7" t="s">
        <v>725</v>
      </c>
      <c r="JYF328" s="7" t="s">
        <v>725</v>
      </c>
      <c r="JYG328" s="7" t="s">
        <v>725</v>
      </c>
      <c r="JYH328" s="7" t="s">
        <v>725</v>
      </c>
      <c r="JYI328" s="7" t="s">
        <v>725</v>
      </c>
      <c r="JYJ328" s="7" t="s">
        <v>725</v>
      </c>
      <c r="JYK328" s="7" t="s">
        <v>725</v>
      </c>
      <c r="JYL328" s="7" t="s">
        <v>725</v>
      </c>
      <c r="JYM328" s="7" t="s">
        <v>725</v>
      </c>
      <c r="JYN328" s="7" t="s">
        <v>725</v>
      </c>
      <c r="JYO328" s="7" t="s">
        <v>725</v>
      </c>
      <c r="JYP328" s="7" t="s">
        <v>725</v>
      </c>
      <c r="JYQ328" s="7" t="s">
        <v>725</v>
      </c>
      <c r="JYR328" s="7" t="s">
        <v>725</v>
      </c>
      <c r="JYS328" s="7" t="s">
        <v>725</v>
      </c>
      <c r="JYT328" s="7" t="s">
        <v>725</v>
      </c>
      <c r="JYU328" s="7" t="s">
        <v>725</v>
      </c>
      <c r="JYV328" s="7" t="s">
        <v>725</v>
      </c>
      <c r="JYW328" s="7" t="s">
        <v>725</v>
      </c>
      <c r="JYX328" s="7" t="s">
        <v>725</v>
      </c>
      <c r="JYY328" s="7" t="s">
        <v>725</v>
      </c>
      <c r="JYZ328" s="7" t="s">
        <v>725</v>
      </c>
      <c r="JZA328" s="7" t="s">
        <v>725</v>
      </c>
      <c r="JZB328" s="7" t="s">
        <v>725</v>
      </c>
      <c r="JZC328" s="7" t="s">
        <v>725</v>
      </c>
      <c r="JZD328" s="7" t="s">
        <v>725</v>
      </c>
      <c r="JZE328" s="7" t="s">
        <v>725</v>
      </c>
      <c r="JZF328" s="7" t="s">
        <v>725</v>
      </c>
      <c r="JZG328" s="7" t="s">
        <v>725</v>
      </c>
      <c r="JZH328" s="7" t="s">
        <v>725</v>
      </c>
      <c r="JZI328" s="7" t="s">
        <v>725</v>
      </c>
      <c r="JZJ328" s="7" t="s">
        <v>725</v>
      </c>
      <c r="JZK328" s="7" t="s">
        <v>725</v>
      </c>
      <c r="JZL328" s="7" t="s">
        <v>725</v>
      </c>
      <c r="JZM328" s="7" t="s">
        <v>725</v>
      </c>
      <c r="JZN328" s="7" t="s">
        <v>725</v>
      </c>
      <c r="JZO328" s="7" t="s">
        <v>725</v>
      </c>
      <c r="JZP328" s="7" t="s">
        <v>725</v>
      </c>
      <c r="JZQ328" s="7" t="s">
        <v>725</v>
      </c>
      <c r="JZR328" s="7" t="s">
        <v>725</v>
      </c>
      <c r="JZS328" s="7" t="s">
        <v>725</v>
      </c>
      <c r="JZT328" s="7" t="s">
        <v>725</v>
      </c>
      <c r="JZU328" s="7" t="s">
        <v>725</v>
      </c>
      <c r="JZV328" s="7" t="s">
        <v>725</v>
      </c>
      <c r="JZW328" s="7" t="s">
        <v>725</v>
      </c>
      <c r="JZX328" s="7" t="s">
        <v>725</v>
      </c>
      <c r="JZY328" s="7" t="s">
        <v>725</v>
      </c>
      <c r="JZZ328" s="7" t="s">
        <v>725</v>
      </c>
      <c r="KAA328" s="7" t="s">
        <v>725</v>
      </c>
      <c r="KAB328" s="7" t="s">
        <v>725</v>
      </c>
      <c r="KAC328" s="7" t="s">
        <v>725</v>
      </c>
      <c r="KAD328" s="7" t="s">
        <v>725</v>
      </c>
      <c r="KAE328" s="7" t="s">
        <v>725</v>
      </c>
      <c r="KAF328" s="7" t="s">
        <v>725</v>
      </c>
      <c r="KAG328" s="7" t="s">
        <v>725</v>
      </c>
      <c r="KAH328" s="7" t="s">
        <v>725</v>
      </c>
      <c r="KAI328" s="7" t="s">
        <v>725</v>
      </c>
      <c r="KAJ328" s="7" t="s">
        <v>725</v>
      </c>
      <c r="KAK328" s="7" t="s">
        <v>725</v>
      </c>
      <c r="KAL328" s="7" t="s">
        <v>725</v>
      </c>
      <c r="KAM328" s="7" t="s">
        <v>725</v>
      </c>
      <c r="KAN328" s="7" t="s">
        <v>725</v>
      </c>
      <c r="KAO328" s="7" t="s">
        <v>725</v>
      </c>
      <c r="KAP328" s="7" t="s">
        <v>725</v>
      </c>
      <c r="KAQ328" s="7" t="s">
        <v>725</v>
      </c>
      <c r="KAR328" s="7" t="s">
        <v>725</v>
      </c>
      <c r="KAS328" s="7" t="s">
        <v>725</v>
      </c>
      <c r="KAT328" s="7" t="s">
        <v>725</v>
      </c>
      <c r="KAU328" s="7" t="s">
        <v>725</v>
      </c>
      <c r="KAV328" s="7" t="s">
        <v>725</v>
      </c>
      <c r="KAW328" s="7" t="s">
        <v>725</v>
      </c>
      <c r="KAX328" s="7" t="s">
        <v>725</v>
      </c>
      <c r="KAY328" s="7" t="s">
        <v>725</v>
      </c>
      <c r="KAZ328" s="7" t="s">
        <v>725</v>
      </c>
      <c r="KBA328" s="7" t="s">
        <v>725</v>
      </c>
      <c r="KBB328" s="7" t="s">
        <v>725</v>
      </c>
      <c r="KBC328" s="7" t="s">
        <v>725</v>
      </c>
      <c r="KBD328" s="7" t="s">
        <v>725</v>
      </c>
      <c r="KBE328" s="7" t="s">
        <v>725</v>
      </c>
      <c r="KBF328" s="7" t="s">
        <v>725</v>
      </c>
      <c r="KBG328" s="7" t="s">
        <v>725</v>
      </c>
      <c r="KBH328" s="7" t="s">
        <v>725</v>
      </c>
      <c r="KBI328" s="7" t="s">
        <v>725</v>
      </c>
      <c r="KBJ328" s="7" t="s">
        <v>725</v>
      </c>
      <c r="KBK328" s="7" t="s">
        <v>725</v>
      </c>
      <c r="KBL328" s="7" t="s">
        <v>725</v>
      </c>
      <c r="KBM328" s="7" t="s">
        <v>725</v>
      </c>
      <c r="KBN328" s="7" t="s">
        <v>725</v>
      </c>
      <c r="KBO328" s="7" t="s">
        <v>725</v>
      </c>
      <c r="KBP328" s="7" t="s">
        <v>725</v>
      </c>
      <c r="KBQ328" s="7" t="s">
        <v>725</v>
      </c>
      <c r="KBR328" s="7" t="s">
        <v>725</v>
      </c>
      <c r="KBS328" s="7" t="s">
        <v>725</v>
      </c>
      <c r="KBT328" s="7" t="s">
        <v>725</v>
      </c>
      <c r="KBU328" s="7" t="s">
        <v>725</v>
      </c>
      <c r="KBV328" s="7" t="s">
        <v>725</v>
      </c>
      <c r="KBW328" s="7" t="s">
        <v>725</v>
      </c>
      <c r="KBX328" s="7" t="s">
        <v>725</v>
      </c>
      <c r="KBY328" s="7" t="s">
        <v>725</v>
      </c>
      <c r="KBZ328" s="7" t="s">
        <v>725</v>
      </c>
      <c r="KCA328" s="7" t="s">
        <v>725</v>
      </c>
      <c r="KCB328" s="7" t="s">
        <v>725</v>
      </c>
      <c r="KCC328" s="7" t="s">
        <v>725</v>
      </c>
      <c r="KCD328" s="7" t="s">
        <v>725</v>
      </c>
      <c r="KCE328" s="7" t="s">
        <v>725</v>
      </c>
      <c r="KCF328" s="7" t="s">
        <v>725</v>
      </c>
      <c r="KCG328" s="7" t="s">
        <v>725</v>
      </c>
      <c r="KCH328" s="7" t="s">
        <v>725</v>
      </c>
      <c r="KCI328" s="7" t="s">
        <v>725</v>
      </c>
      <c r="KCJ328" s="7" t="s">
        <v>725</v>
      </c>
      <c r="KCK328" s="7" t="s">
        <v>725</v>
      </c>
      <c r="KCL328" s="7" t="s">
        <v>725</v>
      </c>
      <c r="KCM328" s="7" t="s">
        <v>725</v>
      </c>
      <c r="KCN328" s="7" t="s">
        <v>725</v>
      </c>
      <c r="KCO328" s="7" t="s">
        <v>725</v>
      </c>
      <c r="KCP328" s="7" t="s">
        <v>725</v>
      </c>
      <c r="KCQ328" s="7" t="s">
        <v>725</v>
      </c>
      <c r="KCR328" s="7" t="s">
        <v>725</v>
      </c>
      <c r="KCS328" s="7" t="s">
        <v>725</v>
      </c>
      <c r="KCT328" s="7" t="s">
        <v>725</v>
      </c>
      <c r="KCU328" s="7" t="s">
        <v>725</v>
      </c>
      <c r="KCV328" s="7" t="s">
        <v>725</v>
      </c>
      <c r="KCW328" s="7" t="s">
        <v>725</v>
      </c>
      <c r="KCX328" s="7" t="s">
        <v>725</v>
      </c>
      <c r="KCY328" s="7" t="s">
        <v>725</v>
      </c>
      <c r="KCZ328" s="7" t="s">
        <v>725</v>
      </c>
      <c r="KDA328" s="7" t="s">
        <v>725</v>
      </c>
      <c r="KDB328" s="7" t="s">
        <v>725</v>
      </c>
      <c r="KDC328" s="7" t="s">
        <v>725</v>
      </c>
      <c r="KDD328" s="7" t="s">
        <v>725</v>
      </c>
      <c r="KDE328" s="7" t="s">
        <v>725</v>
      </c>
      <c r="KDF328" s="7" t="s">
        <v>725</v>
      </c>
      <c r="KDG328" s="7" t="s">
        <v>725</v>
      </c>
      <c r="KDH328" s="7" t="s">
        <v>725</v>
      </c>
      <c r="KDI328" s="7" t="s">
        <v>725</v>
      </c>
      <c r="KDJ328" s="7" t="s">
        <v>725</v>
      </c>
      <c r="KDK328" s="7" t="s">
        <v>725</v>
      </c>
      <c r="KDL328" s="7" t="s">
        <v>725</v>
      </c>
      <c r="KDM328" s="7" t="s">
        <v>725</v>
      </c>
      <c r="KDN328" s="7" t="s">
        <v>725</v>
      </c>
      <c r="KDO328" s="7" t="s">
        <v>725</v>
      </c>
      <c r="KDP328" s="7" t="s">
        <v>725</v>
      </c>
      <c r="KDQ328" s="7" t="s">
        <v>725</v>
      </c>
      <c r="KDR328" s="7" t="s">
        <v>725</v>
      </c>
      <c r="KDS328" s="7" t="s">
        <v>725</v>
      </c>
      <c r="KDT328" s="7" t="s">
        <v>725</v>
      </c>
      <c r="KDU328" s="7" t="s">
        <v>725</v>
      </c>
      <c r="KDV328" s="7" t="s">
        <v>725</v>
      </c>
      <c r="KDW328" s="7" t="s">
        <v>725</v>
      </c>
      <c r="KDX328" s="7" t="s">
        <v>725</v>
      </c>
      <c r="KDY328" s="7" t="s">
        <v>725</v>
      </c>
      <c r="KDZ328" s="7" t="s">
        <v>725</v>
      </c>
      <c r="KEA328" s="7" t="s">
        <v>725</v>
      </c>
      <c r="KEB328" s="7" t="s">
        <v>725</v>
      </c>
      <c r="KEC328" s="7" t="s">
        <v>725</v>
      </c>
      <c r="KED328" s="7" t="s">
        <v>725</v>
      </c>
      <c r="KEE328" s="7" t="s">
        <v>725</v>
      </c>
      <c r="KEF328" s="7" t="s">
        <v>725</v>
      </c>
      <c r="KEG328" s="7" t="s">
        <v>725</v>
      </c>
      <c r="KEH328" s="7" t="s">
        <v>725</v>
      </c>
      <c r="KEI328" s="7" t="s">
        <v>725</v>
      </c>
      <c r="KEJ328" s="7" t="s">
        <v>725</v>
      </c>
      <c r="KEK328" s="7" t="s">
        <v>725</v>
      </c>
      <c r="KEL328" s="7" t="s">
        <v>725</v>
      </c>
      <c r="KEM328" s="7" t="s">
        <v>725</v>
      </c>
      <c r="KEN328" s="7" t="s">
        <v>725</v>
      </c>
      <c r="KEO328" s="7" t="s">
        <v>725</v>
      </c>
      <c r="KEP328" s="7" t="s">
        <v>725</v>
      </c>
      <c r="KEQ328" s="7" t="s">
        <v>725</v>
      </c>
      <c r="KER328" s="7" t="s">
        <v>725</v>
      </c>
      <c r="KES328" s="7" t="s">
        <v>725</v>
      </c>
      <c r="KET328" s="7" t="s">
        <v>725</v>
      </c>
      <c r="KEU328" s="7" t="s">
        <v>725</v>
      </c>
      <c r="KEV328" s="7" t="s">
        <v>725</v>
      </c>
      <c r="KEW328" s="7" t="s">
        <v>725</v>
      </c>
      <c r="KEX328" s="7" t="s">
        <v>725</v>
      </c>
      <c r="KEY328" s="7" t="s">
        <v>725</v>
      </c>
      <c r="KEZ328" s="7" t="s">
        <v>725</v>
      </c>
      <c r="KFA328" s="7" t="s">
        <v>725</v>
      </c>
      <c r="KFB328" s="7" t="s">
        <v>725</v>
      </c>
      <c r="KFC328" s="7" t="s">
        <v>725</v>
      </c>
      <c r="KFD328" s="7" t="s">
        <v>725</v>
      </c>
      <c r="KFE328" s="7" t="s">
        <v>725</v>
      </c>
      <c r="KFF328" s="7" t="s">
        <v>725</v>
      </c>
      <c r="KFG328" s="7" t="s">
        <v>725</v>
      </c>
      <c r="KFH328" s="7" t="s">
        <v>725</v>
      </c>
      <c r="KFI328" s="7" t="s">
        <v>725</v>
      </c>
      <c r="KFJ328" s="7" t="s">
        <v>725</v>
      </c>
      <c r="KFK328" s="7" t="s">
        <v>725</v>
      </c>
      <c r="KFL328" s="7" t="s">
        <v>725</v>
      </c>
      <c r="KFM328" s="7" t="s">
        <v>725</v>
      </c>
      <c r="KFN328" s="7" t="s">
        <v>725</v>
      </c>
      <c r="KFO328" s="7" t="s">
        <v>725</v>
      </c>
      <c r="KFP328" s="7" t="s">
        <v>725</v>
      </c>
      <c r="KFQ328" s="7" t="s">
        <v>725</v>
      </c>
      <c r="KFR328" s="7" t="s">
        <v>725</v>
      </c>
      <c r="KFS328" s="7" t="s">
        <v>725</v>
      </c>
      <c r="KFT328" s="7" t="s">
        <v>725</v>
      </c>
      <c r="KFU328" s="7" t="s">
        <v>725</v>
      </c>
      <c r="KFV328" s="7" t="s">
        <v>725</v>
      </c>
      <c r="KFW328" s="7" t="s">
        <v>725</v>
      </c>
      <c r="KFX328" s="7" t="s">
        <v>725</v>
      </c>
      <c r="KFY328" s="7" t="s">
        <v>725</v>
      </c>
      <c r="KFZ328" s="7" t="s">
        <v>725</v>
      </c>
      <c r="KGA328" s="7" t="s">
        <v>725</v>
      </c>
      <c r="KGB328" s="7" t="s">
        <v>725</v>
      </c>
      <c r="KGC328" s="7" t="s">
        <v>725</v>
      </c>
      <c r="KGD328" s="7" t="s">
        <v>725</v>
      </c>
      <c r="KGE328" s="7" t="s">
        <v>725</v>
      </c>
      <c r="KGF328" s="7" t="s">
        <v>725</v>
      </c>
      <c r="KGG328" s="7" t="s">
        <v>725</v>
      </c>
      <c r="KGH328" s="7" t="s">
        <v>725</v>
      </c>
      <c r="KGI328" s="7" t="s">
        <v>725</v>
      </c>
      <c r="KGJ328" s="7" t="s">
        <v>725</v>
      </c>
      <c r="KGK328" s="7" t="s">
        <v>725</v>
      </c>
      <c r="KGL328" s="7" t="s">
        <v>725</v>
      </c>
      <c r="KGM328" s="7" t="s">
        <v>725</v>
      </c>
      <c r="KGN328" s="7" t="s">
        <v>725</v>
      </c>
      <c r="KGO328" s="7" t="s">
        <v>725</v>
      </c>
      <c r="KGP328" s="7" t="s">
        <v>725</v>
      </c>
      <c r="KGQ328" s="7" t="s">
        <v>725</v>
      </c>
      <c r="KGR328" s="7" t="s">
        <v>725</v>
      </c>
      <c r="KGS328" s="7" t="s">
        <v>725</v>
      </c>
      <c r="KGT328" s="7" t="s">
        <v>725</v>
      </c>
      <c r="KGU328" s="7" t="s">
        <v>725</v>
      </c>
      <c r="KGV328" s="7" t="s">
        <v>725</v>
      </c>
      <c r="KGW328" s="7" t="s">
        <v>725</v>
      </c>
      <c r="KGX328" s="7" t="s">
        <v>725</v>
      </c>
      <c r="KGY328" s="7" t="s">
        <v>725</v>
      </c>
      <c r="KGZ328" s="7" t="s">
        <v>725</v>
      </c>
      <c r="KHA328" s="7" t="s">
        <v>725</v>
      </c>
      <c r="KHB328" s="7" t="s">
        <v>725</v>
      </c>
      <c r="KHC328" s="7" t="s">
        <v>725</v>
      </c>
      <c r="KHD328" s="7" t="s">
        <v>725</v>
      </c>
      <c r="KHE328" s="7" t="s">
        <v>725</v>
      </c>
      <c r="KHF328" s="7" t="s">
        <v>725</v>
      </c>
      <c r="KHG328" s="7" t="s">
        <v>725</v>
      </c>
      <c r="KHH328" s="7" t="s">
        <v>725</v>
      </c>
      <c r="KHI328" s="7" t="s">
        <v>725</v>
      </c>
      <c r="KHJ328" s="7" t="s">
        <v>725</v>
      </c>
      <c r="KHK328" s="7" t="s">
        <v>725</v>
      </c>
      <c r="KHL328" s="7" t="s">
        <v>725</v>
      </c>
      <c r="KHM328" s="7" t="s">
        <v>725</v>
      </c>
      <c r="KHN328" s="7" t="s">
        <v>725</v>
      </c>
      <c r="KHO328" s="7" t="s">
        <v>725</v>
      </c>
      <c r="KHP328" s="7" t="s">
        <v>725</v>
      </c>
      <c r="KHQ328" s="7" t="s">
        <v>725</v>
      </c>
      <c r="KHR328" s="7" t="s">
        <v>725</v>
      </c>
      <c r="KHS328" s="7" t="s">
        <v>725</v>
      </c>
      <c r="KHT328" s="7" t="s">
        <v>725</v>
      </c>
      <c r="KHU328" s="7" t="s">
        <v>725</v>
      </c>
      <c r="KHV328" s="7" t="s">
        <v>725</v>
      </c>
      <c r="KHW328" s="7" t="s">
        <v>725</v>
      </c>
      <c r="KHX328" s="7" t="s">
        <v>725</v>
      </c>
      <c r="KHY328" s="7" t="s">
        <v>725</v>
      </c>
      <c r="KHZ328" s="7" t="s">
        <v>725</v>
      </c>
      <c r="KIA328" s="7" t="s">
        <v>725</v>
      </c>
      <c r="KIB328" s="7" t="s">
        <v>725</v>
      </c>
      <c r="KIC328" s="7" t="s">
        <v>725</v>
      </c>
      <c r="KID328" s="7" t="s">
        <v>725</v>
      </c>
      <c r="KIE328" s="7" t="s">
        <v>725</v>
      </c>
      <c r="KIF328" s="7" t="s">
        <v>725</v>
      </c>
      <c r="KIG328" s="7" t="s">
        <v>725</v>
      </c>
      <c r="KIH328" s="7" t="s">
        <v>725</v>
      </c>
      <c r="KII328" s="7" t="s">
        <v>725</v>
      </c>
      <c r="KIJ328" s="7" t="s">
        <v>725</v>
      </c>
      <c r="KIK328" s="7" t="s">
        <v>725</v>
      </c>
      <c r="KIL328" s="7" t="s">
        <v>725</v>
      </c>
      <c r="KIM328" s="7" t="s">
        <v>725</v>
      </c>
      <c r="KIN328" s="7" t="s">
        <v>725</v>
      </c>
      <c r="KIO328" s="7" t="s">
        <v>725</v>
      </c>
      <c r="KIP328" s="7" t="s">
        <v>725</v>
      </c>
      <c r="KIQ328" s="7" t="s">
        <v>725</v>
      </c>
      <c r="KIR328" s="7" t="s">
        <v>725</v>
      </c>
      <c r="KIS328" s="7" t="s">
        <v>725</v>
      </c>
      <c r="KIT328" s="7" t="s">
        <v>725</v>
      </c>
      <c r="KIU328" s="7" t="s">
        <v>725</v>
      </c>
      <c r="KIV328" s="7" t="s">
        <v>725</v>
      </c>
      <c r="KIW328" s="7" t="s">
        <v>725</v>
      </c>
      <c r="KIX328" s="7" t="s">
        <v>725</v>
      </c>
      <c r="KIY328" s="7" t="s">
        <v>725</v>
      </c>
      <c r="KIZ328" s="7" t="s">
        <v>725</v>
      </c>
      <c r="KJA328" s="7" t="s">
        <v>725</v>
      </c>
      <c r="KJB328" s="7" t="s">
        <v>725</v>
      </c>
      <c r="KJC328" s="7" t="s">
        <v>725</v>
      </c>
      <c r="KJD328" s="7" t="s">
        <v>725</v>
      </c>
      <c r="KJE328" s="7" t="s">
        <v>725</v>
      </c>
      <c r="KJF328" s="7" t="s">
        <v>725</v>
      </c>
      <c r="KJG328" s="7" t="s">
        <v>725</v>
      </c>
      <c r="KJH328" s="7" t="s">
        <v>725</v>
      </c>
      <c r="KJI328" s="7" t="s">
        <v>725</v>
      </c>
      <c r="KJJ328" s="7" t="s">
        <v>725</v>
      </c>
      <c r="KJK328" s="7" t="s">
        <v>725</v>
      </c>
      <c r="KJL328" s="7" t="s">
        <v>725</v>
      </c>
      <c r="KJM328" s="7" t="s">
        <v>725</v>
      </c>
      <c r="KJN328" s="7" t="s">
        <v>725</v>
      </c>
      <c r="KJO328" s="7" t="s">
        <v>725</v>
      </c>
      <c r="KJP328" s="7" t="s">
        <v>725</v>
      </c>
      <c r="KJQ328" s="7" t="s">
        <v>725</v>
      </c>
      <c r="KJR328" s="7" t="s">
        <v>725</v>
      </c>
      <c r="KJS328" s="7" t="s">
        <v>725</v>
      </c>
      <c r="KJT328" s="7" t="s">
        <v>725</v>
      </c>
      <c r="KJU328" s="7" t="s">
        <v>725</v>
      </c>
      <c r="KJV328" s="7" t="s">
        <v>725</v>
      </c>
      <c r="KJW328" s="7" t="s">
        <v>725</v>
      </c>
      <c r="KJX328" s="7" t="s">
        <v>725</v>
      </c>
      <c r="KJY328" s="7" t="s">
        <v>725</v>
      </c>
      <c r="KJZ328" s="7" t="s">
        <v>725</v>
      </c>
      <c r="KKA328" s="7" t="s">
        <v>725</v>
      </c>
      <c r="KKB328" s="7" t="s">
        <v>725</v>
      </c>
      <c r="KKC328" s="7" t="s">
        <v>725</v>
      </c>
      <c r="KKD328" s="7" t="s">
        <v>725</v>
      </c>
      <c r="KKE328" s="7" t="s">
        <v>725</v>
      </c>
      <c r="KKF328" s="7" t="s">
        <v>725</v>
      </c>
      <c r="KKG328" s="7" t="s">
        <v>725</v>
      </c>
      <c r="KKH328" s="7" t="s">
        <v>725</v>
      </c>
      <c r="KKI328" s="7" t="s">
        <v>725</v>
      </c>
      <c r="KKJ328" s="7" t="s">
        <v>725</v>
      </c>
      <c r="KKK328" s="7" t="s">
        <v>725</v>
      </c>
      <c r="KKL328" s="7" t="s">
        <v>725</v>
      </c>
      <c r="KKM328" s="7" t="s">
        <v>725</v>
      </c>
      <c r="KKN328" s="7" t="s">
        <v>725</v>
      </c>
      <c r="KKO328" s="7" t="s">
        <v>725</v>
      </c>
      <c r="KKP328" s="7" t="s">
        <v>725</v>
      </c>
      <c r="KKQ328" s="7" t="s">
        <v>725</v>
      </c>
      <c r="KKR328" s="7" t="s">
        <v>725</v>
      </c>
      <c r="KKS328" s="7" t="s">
        <v>725</v>
      </c>
      <c r="KKT328" s="7" t="s">
        <v>725</v>
      </c>
      <c r="KKU328" s="7" t="s">
        <v>725</v>
      </c>
      <c r="KKV328" s="7" t="s">
        <v>725</v>
      </c>
      <c r="KKW328" s="7" t="s">
        <v>725</v>
      </c>
      <c r="KKX328" s="7" t="s">
        <v>725</v>
      </c>
      <c r="KKY328" s="7" t="s">
        <v>725</v>
      </c>
      <c r="KKZ328" s="7" t="s">
        <v>725</v>
      </c>
      <c r="KLA328" s="7" t="s">
        <v>725</v>
      </c>
      <c r="KLB328" s="7" t="s">
        <v>725</v>
      </c>
      <c r="KLC328" s="7" t="s">
        <v>725</v>
      </c>
      <c r="KLD328" s="7" t="s">
        <v>725</v>
      </c>
      <c r="KLE328" s="7" t="s">
        <v>725</v>
      </c>
      <c r="KLF328" s="7" t="s">
        <v>725</v>
      </c>
      <c r="KLG328" s="7" t="s">
        <v>725</v>
      </c>
      <c r="KLH328" s="7" t="s">
        <v>725</v>
      </c>
      <c r="KLI328" s="7" t="s">
        <v>725</v>
      </c>
      <c r="KLJ328" s="7" t="s">
        <v>725</v>
      </c>
      <c r="KLK328" s="7" t="s">
        <v>725</v>
      </c>
      <c r="KLL328" s="7" t="s">
        <v>725</v>
      </c>
      <c r="KLM328" s="7" t="s">
        <v>725</v>
      </c>
      <c r="KLN328" s="7" t="s">
        <v>725</v>
      </c>
      <c r="KLO328" s="7" t="s">
        <v>725</v>
      </c>
      <c r="KLP328" s="7" t="s">
        <v>725</v>
      </c>
      <c r="KLQ328" s="7" t="s">
        <v>725</v>
      </c>
      <c r="KLR328" s="7" t="s">
        <v>725</v>
      </c>
      <c r="KLS328" s="7" t="s">
        <v>725</v>
      </c>
      <c r="KLT328" s="7" t="s">
        <v>725</v>
      </c>
      <c r="KLU328" s="7" t="s">
        <v>725</v>
      </c>
      <c r="KLV328" s="7" t="s">
        <v>725</v>
      </c>
      <c r="KLW328" s="7" t="s">
        <v>725</v>
      </c>
      <c r="KLX328" s="7" t="s">
        <v>725</v>
      </c>
      <c r="KLY328" s="7" t="s">
        <v>725</v>
      </c>
      <c r="KLZ328" s="7" t="s">
        <v>725</v>
      </c>
      <c r="KMA328" s="7" t="s">
        <v>725</v>
      </c>
      <c r="KMB328" s="7" t="s">
        <v>725</v>
      </c>
      <c r="KMC328" s="7" t="s">
        <v>725</v>
      </c>
      <c r="KMD328" s="7" t="s">
        <v>725</v>
      </c>
      <c r="KME328" s="7" t="s">
        <v>725</v>
      </c>
      <c r="KMF328" s="7" t="s">
        <v>725</v>
      </c>
      <c r="KMG328" s="7" t="s">
        <v>725</v>
      </c>
      <c r="KMH328" s="7" t="s">
        <v>725</v>
      </c>
      <c r="KMI328" s="7" t="s">
        <v>725</v>
      </c>
      <c r="KMJ328" s="7" t="s">
        <v>725</v>
      </c>
      <c r="KMK328" s="7" t="s">
        <v>725</v>
      </c>
      <c r="KML328" s="7" t="s">
        <v>725</v>
      </c>
      <c r="KMM328" s="7" t="s">
        <v>725</v>
      </c>
      <c r="KMN328" s="7" t="s">
        <v>725</v>
      </c>
      <c r="KMO328" s="7" t="s">
        <v>725</v>
      </c>
      <c r="KMP328" s="7" t="s">
        <v>725</v>
      </c>
      <c r="KMQ328" s="7" t="s">
        <v>725</v>
      </c>
      <c r="KMR328" s="7" t="s">
        <v>725</v>
      </c>
      <c r="KMS328" s="7" t="s">
        <v>725</v>
      </c>
      <c r="KMT328" s="7" t="s">
        <v>725</v>
      </c>
      <c r="KMU328" s="7" t="s">
        <v>725</v>
      </c>
      <c r="KMV328" s="7" t="s">
        <v>725</v>
      </c>
      <c r="KMW328" s="7" t="s">
        <v>725</v>
      </c>
      <c r="KMX328" s="7" t="s">
        <v>725</v>
      </c>
      <c r="KMY328" s="7" t="s">
        <v>725</v>
      </c>
      <c r="KMZ328" s="7" t="s">
        <v>725</v>
      </c>
      <c r="KNA328" s="7" t="s">
        <v>725</v>
      </c>
      <c r="KNB328" s="7" t="s">
        <v>725</v>
      </c>
      <c r="KNC328" s="7" t="s">
        <v>725</v>
      </c>
      <c r="KND328" s="7" t="s">
        <v>725</v>
      </c>
      <c r="KNE328" s="7" t="s">
        <v>725</v>
      </c>
      <c r="KNF328" s="7" t="s">
        <v>725</v>
      </c>
      <c r="KNG328" s="7" t="s">
        <v>725</v>
      </c>
      <c r="KNH328" s="7" t="s">
        <v>725</v>
      </c>
      <c r="KNI328" s="7" t="s">
        <v>725</v>
      </c>
      <c r="KNJ328" s="7" t="s">
        <v>725</v>
      </c>
      <c r="KNK328" s="7" t="s">
        <v>725</v>
      </c>
      <c r="KNL328" s="7" t="s">
        <v>725</v>
      </c>
      <c r="KNM328" s="7" t="s">
        <v>725</v>
      </c>
      <c r="KNN328" s="7" t="s">
        <v>725</v>
      </c>
      <c r="KNO328" s="7" t="s">
        <v>725</v>
      </c>
      <c r="KNP328" s="7" t="s">
        <v>725</v>
      </c>
      <c r="KNQ328" s="7" t="s">
        <v>725</v>
      </c>
      <c r="KNR328" s="7" t="s">
        <v>725</v>
      </c>
      <c r="KNS328" s="7" t="s">
        <v>725</v>
      </c>
      <c r="KNT328" s="7" t="s">
        <v>725</v>
      </c>
      <c r="KNU328" s="7" t="s">
        <v>725</v>
      </c>
      <c r="KNV328" s="7" t="s">
        <v>725</v>
      </c>
      <c r="KNW328" s="7" t="s">
        <v>725</v>
      </c>
      <c r="KNX328" s="7" t="s">
        <v>725</v>
      </c>
      <c r="KNY328" s="7" t="s">
        <v>725</v>
      </c>
      <c r="KNZ328" s="7" t="s">
        <v>725</v>
      </c>
      <c r="KOA328" s="7" t="s">
        <v>725</v>
      </c>
      <c r="KOB328" s="7" t="s">
        <v>725</v>
      </c>
      <c r="KOC328" s="7" t="s">
        <v>725</v>
      </c>
      <c r="KOD328" s="7" t="s">
        <v>725</v>
      </c>
      <c r="KOE328" s="7" t="s">
        <v>725</v>
      </c>
      <c r="KOF328" s="7" t="s">
        <v>725</v>
      </c>
      <c r="KOG328" s="7" t="s">
        <v>725</v>
      </c>
      <c r="KOH328" s="7" t="s">
        <v>725</v>
      </c>
      <c r="KOI328" s="7" t="s">
        <v>725</v>
      </c>
      <c r="KOJ328" s="7" t="s">
        <v>725</v>
      </c>
      <c r="KOK328" s="7" t="s">
        <v>725</v>
      </c>
      <c r="KOL328" s="7" t="s">
        <v>725</v>
      </c>
      <c r="KOM328" s="7" t="s">
        <v>725</v>
      </c>
      <c r="KON328" s="7" t="s">
        <v>725</v>
      </c>
      <c r="KOO328" s="7" t="s">
        <v>725</v>
      </c>
      <c r="KOP328" s="7" t="s">
        <v>725</v>
      </c>
      <c r="KOQ328" s="7" t="s">
        <v>725</v>
      </c>
      <c r="KOR328" s="7" t="s">
        <v>725</v>
      </c>
      <c r="KOS328" s="7" t="s">
        <v>725</v>
      </c>
      <c r="KOT328" s="7" t="s">
        <v>725</v>
      </c>
      <c r="KOU328" s="7" t="s">
        <v>725</v>
      </c>
      <c r="KOV328" s="7" t="s">
        <v>725</v>
      </c>
      <c r="KOW328" s="7" t="s">
        <v>725</v>
      </c>
      <c r="KOX328" s="7" t="s">
        <v>725</v>
      </c>
      <c r="KOY328" s="7" t="s">
        <v>725</v>
      </c>
      <c r="KOZ328" s="7" t="s">
        <v>725</v>
      </c>
      <c r="KPA328" s="7" t="s">
        <v>725</v>
      </c>
      <c r="KPB328" s="7" t="s">
        <v>725</v>
      </c>
      <c r="KPC328" s="7" t="s">
        <v>725</v>
      </c>
      <c r="KPD328" s="7" t="s">
        <v>725</v>
      </c>
      <c r="KPE328" s="7" t="s">
        <v>725</v>
      </c>
      <c r="KPF328" s="7" t="s">
        <v>725</v>
      </c>
      <c r="KPG328" s="7" t="s">
        <v>725</v>
      </c>
      <c r="KPH328" s="7" t="s">
        <v>725</v>
      </c>
      <c r="KPI328" s="7" t="s">
        <v>725</v>
      </c>
      <c r="KPJ328" s="7" t="s">
        <v>725</v>
      </c>
      <c r="KPK328" s="7" t="s">
        <v>725</v>
      </c>
      <c r="KPL328" s="7" t="s">
        <v>725</v>
      </c>
      <c r="KPM328" s="7" t="s">
        <v>725</v>
      </c>
      <c r="KPN328" s="7" t="s">
        <v>725</v>
      </c>
      <c r="KPO328" s="7" t="s">
        <v>725</v>
      </c>
      <c r="KPP328" s="7" t="s">
        <v>725</v>
      </c>
      <c r="KPQ328" s="7" t="s">
        <v>725</v>
      </c>
      <c r="KPR328" s="7" t="s">
        <v>725</v>
      </c>
      <c r="KPS328" s="7" t="s">
        <v>725</v>
      </c>
      <c r="KPT328" s="7" t="s">
        <v>725</v>
      </c>
      <c r="KPU328" s="7" t="s">
        <v>725</v>
      </c>
      <c r="KPV328" s="7" t="s">
        <v>725</v>
      </c>
      <c r="KPW328" s="7" t="s">
        <v>725</v>
      </c>
      <c r="KPX328" s="7" t="s">
        <v>725</v>
      </c>
      <c r="KPY328" s="7" t="s">
        <v>725</v>
      </c>
      <c r="KPZ328" s="7" t="s">
        <v>725</v>
      </c>
      <c r="KQA328" s="7" t="s">
        <v>725</v>
      </c>
      <c r="KQB328" s="7" t="s">
        <v>725</v>
      </c>
      <c r="KQC328" s="7" t="s">
        <v>725</v>
      </c>
      <c r="KQD328" s="7" t="s">
        <v>725</v>
      </c>
      <c r="KQE328" s="7" t="s">
        <v>725</v>
      </c>
      <c r="KQF328" s="7" t="s">
        <v>725</v>
      </c>
      <c r="KQG328" s="7" t="s">
        <v>725</v>
      </c>
      <c r="KQH328" s="7" t="s">
        <v>725</v>
      </c>
      <c r="KQI328" s="7" t="s">
        <v>725</v>
      </c>
      <c r="KQJ328" s="7" t="s">
        <v>725</v>
      </c>
      <c r="KQK328" s="7" t="s">
        <v>725</v>
      </c>
      <c r="KQL328" s="7" t="s">
        <v>725</v>
      </c>
      <c r="KQM328" s="7" t="s">
        <v>725</v>
      </c>
      <c r="KQN328" s="7" t="s">
        <v>725</v>
      </c>
      <c r="KQO328" s="7" t="s">
        <v>725</v>
      </c>
      <c r="KQP328" s="7" t="s">
        <v>725</v>
      </c>
      <c r="KQQ328" s="7" t="s">
        <v>725</v>
      </c>
      <c r="KQR328" s="7" t="s">
        <v>725</v>
      </c>
      <c r="KQS328" s="7" t="s">
        <v>725</v>
      </c>
      <c r="KQT328" s="7" t="s">
        <v>725</v>
      </c>
      <c r="KQU328" s="7" t="s">
        <v>725</v>
      </c>
      <c r="KQV328" s="7" t="s">
        <v>725</v>
      </c>
      <c r="KQW328" s="7" t="s">
        <v>725</v>
      </c>
      <c r="KQX328" s="7" t="s">
        <v>725</v>
      </c>
      <c r="KQY328" s="7" t="s">
        <v>725</v>
      </c>
      <c r="KQZ328" s="7" t="s">
        <v>725</v>
      </c>
      <c r="KRA328" s="7" t="s">
        <v>725</v>
      </c>
      <c r="KRB328" s="7" t="s">
        <v>725</v>
      </c>
      <c r="KRC328" s="7" t="s">
        <v>725</v>
      </c>
      <c r="KRD328" s="7" t="s">
        <v>725</v>
      </c>
      <c r="KRE328" s="7" t="s">
        <v>725</v>
      </c>
      <c r="KRF328" s="7" t="s">
        <v>725</v>
      </c>
      <c r="KRG328" s="7" t="s">
        <v>725</v>
      </c>
      <c r="KRH328" s="7" t="s">
        <v>725</v>
      </c>
      <c r="KRI328" s="7" t="s">
        <v>725</v>
      </c>
      <c r="KRJ328" s="7" t="s">
        <v>725</v>
      </c>
      <c r="KRK328" s="7" t="s">
        <v>725</v>
      </c>
      <c r="KRL328" s="7" t="s">
        <v>725</v>
      </c>
      <c r="KRM328" s="7" t="s">
        <v>725</v>
      </c>
      <c r="KRN328" s="7" t="s">
        <v>725</v>
      </c>
      <c r="KRO328" s="7" t="s">
        <v>725</v>
      </c>
      <c r="KRP328" s="7" t="s">
        <v>725</v>
      </c>
      <c r="KRQ328" s="7" t="s">
        <v>725</v>
      </c>
      <c r="KRR328" s="7" t="s">
        <v>725</v>
      </c>
      <c r="KRS328" s="7" t="s">
        <v>725</v>
      </c>
      <c r="KRT328" s="7" t="s">
        <v>725</v>
      </c>
      <c r="KRU328" s="7" t="s">
        <v>725</v>
      </c>
      <c r="KRV328" s="7" t="s">
        <v>725</v>
      </c>
      <c r="KRW328" s="7" t="s">
        <v>725</v>
      </c>
      <c r="KRX328" s="7" t="s">
        <v>725</v>
      </c>
      <c r="KRY328" s="7" t="s">
        <v>725</v>
      </c>
      <c r="KRZ328" s="7" t="s">
        <v>725</v>
      </c>
      <c r="KSA328" s="7" t="s">
        <v>725</v>
      </c>
      <c r="KSB328" s="7" t="s">
        <v>725</v>
      </c>
      <c r="KSC328" s="7" t="s">
        <v>725</v>
      </c>
      <c r="KSD328" s="7" t="s">
        <v>725</v>
      </c>
      <c r="KSE328" s="7" t="s">
        <v>725</v>
      </c>
      <c r="KSF328" s="7" t="s">
        <v>725</v>
      </c>
      <c r="KSG328" s="7" t="s">
        <v>725</v>
      </c>
      <c r="KSH328" s="7" t="s">
        <v>725</v>
      </c>
      <c r="KSI328" s="7" t="s">
        <v>725</v>
      </c>
      <c r="KSJ328" s="7" t="s">
        <v>725</v>
      </c>
      <c r="KSK328" s="7" t="s">
        <v>725</v>
      </c>
      <c r="KSL328" s="7" t="s">
        <v>725</v>
      </c>
      <c r="KSM328" s="7" t="s">
        <v>725</v>
      </c>
      <c r="KSN328" s="7" t="s">
        <v>725</v>
      </c>
      <c r="KSO328" s="7" t="s">
        <v>725</v>
      </c>
      <c r="KSP328" s="7" t="s">
        <v>725</v>
      </c>
      <c r="KSQ328" s="7" t="s">
        <v>725</v>
      </c>
      <c r="KSR328" s="7" t="s">
        <v>725</v>
      </c>
      <c r="KSS328" s="7" t="s">
        <v>725</v>
      </c>
      <c r="KST328" s="7" t="s">
        <v>725</v>
      </c>
      <c r="KSU328" s="7" t="s">
        <v>725</v>
      </c>
      <c r="KSV328" s="7" t="s">
        <v>725</v>
      </c>
      <c r="KSW328" s="7" t="s">
        <v>725</v>
      </c>
      <c r="KSX328" s="7" t="s">
        <v>725</v>
      </c>
      <c r="KSY328" s="7" t="s">
        <v>725</v>
      </c>
      <c r="KSZ328" s="7" t="s">
        <v>725</v>
      </c>
      <c r="KTA328" s="7" t="s">
        <v>725</v>
      </c>
      <c r="KTB328" s="7" t="s">
        <v>725</v>
      </c>
      <c r="KTC328" s="7" t="s">
        <v>725</v>
      </c>
      <c r="KTD328" s="7" t="s">
        <v>725</v>
      </c>
      <c r="KTE328" s="7" t="s">
        <v>725</v>
      </c>
      <c r="KTF328" s="7" t="s">
        <v>725</v>
      </c>
      <c r="KTG328" s="7" t="s">
        <v>725</v>
      </c>
      <c r="KTH328" s="7" t="s">
        <v>725</v>
      </c>
      <c r="KTI328" s="7" t="s">
        <v>725</v>
      </c>
      <c r="KTJ328" s="7" t="s">
        <v>725</v>
      </c>
      <c r="KTK328" s="7" t="s">
        <v>725</v>
      </c>
      <c r="KTL328" s="7" t="s">
        <v>725</v>
      </c>
      <c r="KTM328" s="7" t="s">
        <v>725</v>
      </c>
      <c r="KTN328" s="7" t="s">
        <v>725</v>
      </c>
      <c r="KTO328" s="7" t="s">
        <v>725</v>
      </c>
      <c r="KTP328" s="7" t="s">
        <v>725</v>
      </c>
      <c r="KTQ328" s="7" t="s">
        <v>725</v>
      </c>
      <c r="KTR328" s="7" t="s">
        <v>725</v>
      </c>
      <c r="KTS328" s="7" t="s">
        <v>725</v>
      </c>
      <c r="KTT328" s="7" t="s">
        <v>725</v>
      </c>
      <c r="KTU328" s="7" t="s">
        <v>725</v>
      </c>
      <c r="KTV328" s="7" t="s">
        <v>725</v>
      </c>
      <c r="KTW328" s="7" t="s">
        <v>725</v>
      </c>
      <c r="KTX328" s="7" t="s">
        <v>725</v>
      </c>
      <c r="KTY328" s="7" t="s">
        <v>725</v>
      </c>
      <c r="KTZ328" s="7" t="s">
        <v>725</v>
      </c>
      <c r="KUA328" s="7" t="s">
        <v>725</v>
      </c>
      <c r="KUB328" s="7" t="s">
        <v>725</v>
      </c>
      <c r="KUC328" s="7" t="s">
        <v>725</v>
      </c>
      <c r="KUD328" s="7" t="s">
        <v>725</v>
      </c>
      <c r="KUE328" s="7" t="s">
        <v>725</v>
      </c>
      <c r="KUF328" s="7" t="s">
        <v>725</v>
      </c>
      <c r="KUG328" s="7" t="s">
        <v>725</v>
      </c>
      <c r="KUH328" s="7" t="s">
        <v>725</v>
      </c>
      <c r="KUI328" s="7" t="s">
        <v>725</v>
      </c>
      <c r="KUJ328" s="7" t="s">
        <v>725</v>
      </c>
      <c r="KUK328" s="7" t="s">
        <v>725</v>
      </c>
      <c r="KUL328" s="7" t="s">
        <v>725</v>
      </c>
      <c r="KUM328" s="7" t="s">
        <v>725</v>
      </c>
      <c r="KUN328" s="7" t="s">
        <v>725</v>
      </c>
      <c r="KUO328" s="7" t="s">
        <v>725</v>
      </c>
      <c r="KUP328" s="7" t="s">
        <v>725</v>
      </c>
      <c r="KUQ328" s="7" t="s">
        <v>725</v>
      </c>
      <c r="KUR328" s="7" t="s">
        <v>725</v>
      </c>
      <c r="KUS328" s="7" t="s">
        <v>725</v>
      </c>
      <c r="KUT328" s="7" t="s">
        <v>725</v>
      </c>
      <c r="KUU328" s="7" t="s">
        <v>725</v>
      </c>
      <c r="KUV328" s="7" t="s">
        <v>725</v>
      </c>
      <c r="KUW328" s="7" t="s">
        <v>725</v>
      </c>
      <c r="KUX328" s="7" t="s">
        <v>725</v>
      </c>
      <c r="KUY328" s="7" t="s">
        <v>725</v>
      </c>
      <c r="KUZ328" s="7" t="s">
        <v>725</v>
      </c>
      <c r="KVA328" s="7" t="s">
        <v>725</v>
      </c>
      <c r="KVB328" s="7" t="s">
        <v>725</v>
      </c>
      <c r="KVC328" s="7" t="s">
        <v>725</v>
      </c>
      <c r="KVD328" s="7" t="s">
        <v>725</v>
      </c>
      <c r="KVE328" s="7" t="s">
        <v>725</v>
      </c>
      <c r="KVF328" s="7" t="s">
        <v>725</v>
      </c>
      <c r="KVG328" s="7" t="s">
        <v>725</v>
      </c>
      <c r="KVH328" s="7" t="s">
        <v>725</v>
      </c>
      <c r="KVI328" s="7" t="s">
        <v>725</v>
      </c>
      <c r="KVJ328" s="7" t="s">
        <v>725</v>
      </c>
      <c r="KVK328" s="7" t="s">
        <v>725</v>
      </c>
      <c r="KVL328" s="7" t="s">
        <v>725</v>
      </c>
      <c r="KVM328" s="7" t="s">
        <v>725</v>
      </c>
      <c r="KVN328" s="7" t="s">
        <v>725</v>
      </c>
      <c r="KVO328" s="7" t="s">
        <v>725</v>
      </c>
      <c r="KVP328" s="7" t="s">
        <v>725</v>
      </c>
      <c r="KVQ328" s="7" t="s">
        <v>725</v>
      </c>
      <c r="KVR328" s="7" t="s">
        <v>725</v>
      </c>
      <c r="KVS328" s="7" t="s">
        <v>725</v>
      </c>
      <c r="KVT328" s="7" t="s">
        <v>725</v>
      </c>
      <c r="KVU328" s="7" t="s">
        <v>725</v>
      </c>
      <c r="KVV328" s="7" t="s">
        <v>725</v>
      </c>
      <c r="KVW328" s="7" t="s">
        <v>725</v>
      </c>
      <c r="KVX328" s="7" t="s">
        <v>725</v>
      </c>
      <c r="KVY328" s="7" t="s">
        <v>725</v>
      </c>
      <c r="KVZ328" s="7" t="s">
        <v>725</v>
      </c>
      <c r="KWA328" s="7" t="s">
        <v>725</v>
      </c>
      <c r="KWB328" s="7" t="s">
        <v>725</v>
      </c>
      <c r="KWC328" s="7" t="s">
        <v>725</v>
      </c>
      <c r="KWD328" s="7" t="s">
        <v>725</v>
      </c>
      <c r="KWE328" s="7" t="s">
        <v>725</v>
      </c>
      <c r="KWF328" s="7" t="s">
        <v>725</v>
      </c>
      <c r="KWG328" s="7" t="s">
        <v>725</v>
      </c>
      <c r="KWH328" s="7" t="s">
        <v>725</v>
      </c>
      <c r="KWI328" s="7" t="s">
        <v>725</v>
      </c>
      <c r="KWJ328" s="7" t="s">
        <v>725</v>
      </c>
      <c r="KWK328" s="7" t="s">
        <v>725</v>
      </c>
      <c r="KWL328" s="7" t="s">
        <v>725</v>
      </c>
      <c r="KWM328" s="7" t="s">
        <v>725</v>
      </c>
      <c r="KWN328" s="7" t="s">
        <v>725</v>
      </c>
      <c r="KWO328" s="7" t="s">
        <v>725</v>
      </c>
      <c r="KWP328" s="7" t="s">
        <v>725</v>
      </c>
      <c r="KWQ328" s="7" t="s">
        <v>725</v>
      </c>
      <c r="KWR328" s="7" t="s">
        <v>725</v>
      </c>
      <c r="KWS328" s="7" t="s">
        <v>725</v>
      </c>
      <c r="KWT328" s="7" t="s">
        <v>725</v>
      </c>
      <c r="KWU328" s="7" t="s">
        <v>725</v>
      </c>
      <c r="KWV328" s="7" t="s">
        <v>725</v>
      </c>
      <c r="KWW328" s="7" t="s">
        <v>725</v>
      </c>
      <c r="KWX328" s="7" t="s">
        <v>725</v>
      </c>
      <c r="KWY328" s="7" t="s">
        <v>725</v>
      </c>
      <c r="KWZ328" s="7" t="s">
        <v>725</v>
      </c>
      <c r="KXA328" s="7" t="s">
        <v>725</v>
      </c>
      <c r="KXB328" s="7" t="s">
        <v>725</v>
      </c>
      <c r="KXC328" s="7" t="s">
        <v>725</v>
      </c>
      <c r="KXD328" s="7" t="s">
        <v>725</v>
      </c>
      <c r="KXE328" s="7" t="s">
        <v>725</v>
      </c>
      <c r="KXF328" s="7" t="s">
        <v>725</v>
      </c>
      <c r="KXG328" s="7" t="s">
        <v>725</v>
      </c>
      <c r="KXH328" s="7" t="s">
        <v>725</v>
      </c>
      <c r="KXI328" s="7" t="s">
        <v>725</v>
      </c>
      <c r="KXJ328" s="7" t="s">
        <v>725</v>
      </c>
      <c r="KXK328" s="7" t="s">
        <v>725</v>
      </c>
      <c r="KXL328" s="7" t="s">
        <v>725</v>
      </c>
      <c r="KXM328" s="7" t="s">
        <v>725</v>
      </c>
      <c r="KXN328" s="7" t="s">
        <v>725</v>
      </c>
      <c r="KXO328" s="7" t="s">
        <v>725</v>
      </c>
      <c r="KXP328" s="7" t="s">
        <v>725</v>
      </c>
      <c r="KXQ328" s="7" t="s">
        <v>725</v>
      </c>
      <c r="KXR328" s="7" t="s">
        <v>725</v>
      </c>
      <c r="KXS328" s="7" t="s">
        <v>725</v>
      </c>
      <c r="KXT328" s="7" t="s">
        <v>725</v>
      </c>
      <c r="KXU328" s="7" t="s">
        <v>725</v>
      </c>
      <c r="KXV328" s="7" t="s">
        <v>725</v>
      </c>
      <c r="KXW328" s="7" t="s">
        <v>725</v>
      </c>
      <c r="KXX328" s="7" t="s">
        <v>725</v>
      </c>
      <c r="KXY328" s="7" t="s">
        <v>725</v>
      </c>
      <c r="KXZ328" s="7" t="s">
        <v>725</v>
      </c>
      <c r="KYA328" s="7" t="s">
        <v>725</v>
      </c>
      <c r="KYB328" s="7" t="s">
        <v>725</v>
      </c>
      <c r="KYC328" s="7" t="s">
        <v>725</v>
      </c>
      <c r="KYD328" s="7" t="s">
        <v>725</v>
      </c>
      <c r="KYE328" s="7" t="s">
        <v>725</v>
      </c>
      <c r="KYF328" s="7" t="s">
        <v>725</v>
      </c>
      <c r="KYG328" s="7" t="s">
        <v>725</v>
      </c>
      <c r="KYH328" s="7" t="s">
        <v>725</v>
      </c>
      <c r="KYI328" s="7" t="s">
        <v>725</v>
      </c>
      <c r="KYJ328" s="7" t="s">
        <v>725</v>
      </c>
      <c r="KYK328" s="7" t="s">
        <v>725</v>
      </c>
      <c r="KYL328" s="7" t="s">
        <v>725</v>
      </c>
      <c r="KYM328" s="7" t="s">
        <v>725</v>
      </c>
      <c r="KYN328" s="7" t="s">
        <v>725</v>
      </c>
      <c r="KYO328" s="7" t="s">
        <v>725</v>
      </c>
      <c r="KYP328" s="7" t="s">
        <v>725</v>
      </c>
      <c r="KYQ328" s="7" t="s">
        <v>725</v>
      </c>
      <c r="KYR328" s="7" t="s">
        <v>725</v>
      </c>
      <c r="KYS328" s="7" t="s">
        <v>725</v>
      </c>
      <c r="KYT328" s="7" t="s">
        <v>725</v>
      </c>
      <c r="KYU328" s="7" t="s">
        <v>725</v>
      </c>
      <c r="KYV328" s="7" t="s">
        <v>725</v>
      </c>
      <c r="KYW328" s="7" t="s">
        <v>725</v>
      </c>
      <c r="KYX328" s="7" t="s">
        <v>725</v>
      </c>
      <c r="KYY328" s="7" t="s">
        <v>725</v>
      </c>
      <c r="KYZ328" s="7" t="s">
        <v>725</v>
      </c>
      <c r="KZA328" s="7" t="s">
        <v>725</v>
      </c>
      <c r="KZB328" s="7" t="s">
        <v>725</v>
      </c>
      <c r="KZC328" s="7" t="s">
        <v>725</v>
      </c>
      <c r="KZD328" s="7" t="s">
        <v>725</v>
      </c>
      <c r="KZE328" s="7" t="s">
        <v>725</v>
      </c>
      <c r="KZF328" s="7" t="s">
        <v>725</v>
      </c>
      <c r="KZG328" s="7" t="s">
        <v>725</v>
      </c>
      <c r="KZH328" s="7" t="s">
        <v>725</v>
      </c>
      <c r="KZI328" s="7" t="s">
        <v>725</v>
      </c>
      <c r="KZJ328" s="7" t="s">
        <v>725</v>
      </c>
      <c r="KZK328" s="7" t="s">
        <v>725</v>
      </c>
      <c r="KZL328" s="7" t="s">
        <v>725</v>
      </c>
      <c r="KZM328" s="7" t="s">
        <v>725</v>
      </c>
      <c r="KZN328" s="7" t="s">
        <v>725</v>
      </c>
      <c r="KZO328" s="7" t="s">
        <v>725</v>
      </c>
      <c r="KZP328" s="7" t="s">
        <v>725</v>
      </c>
      <c r="KZQ328" s="7" t="s">
        <v>725</v>
      </c>
      <c r="KZR328" s="7" t="s">
        <v>725</v>
      </c>
      <c r="KZS328" s="7" t="s">
        <v>725</v>
      </c>
      <c r="KZT328" s="7" t="s">
        <v>725</v>
      </c>
      <c r="KZU328" s="7" t="s">
        <v>725</v>
      </c>
      <c r="KZV328" s="7" t="s">
        <v>725</v>
      </c>
      <c r="KZW328" s="7" t="s">
        <v>725</v>
      </c>
      <c r="KZX328" s="7" t="s">
        <v>725</v>
      </c>
      <c r="KZY328" s="7" t="s">
        <v>725</v>
      </c>
      <c r="KZZ328" s="7" t="s">
        <v>725</v>
      </c>
      <c r="LAA328" s="7" t="s">
        <v>725</v>
      </c>
      <c r="LAB328" s="7" t="s">
        <v>725</v>
      </c>
      <c r="LAC328" s="7" t="s">
        <v>725</v>
      </c>
      <c r="LAD328" s="7" t="s">
        <v>725</v>
      </c>
      <c r="LAE328" s="7" t="s">
        <v>725</v>
      </c>
      <c r="LAF328" s="7" t="s">
        <v>725</v>
      </c>
      <c r="LAG328" s="7" t="s">
        <v>725</v>
      </c>
      <c r="LAH328" s="7" t="s">
        <v>725</v>
      </c>
      <c r="LAI328" s="7" t="s">
        <v>725</v>
      </c>
      <c r="LAJ328" s="7" t="s">
        <v>725</v>
      </c>
      <c r="LAK328" s="7" t="s">
        <v>725</v>
      </c>
      <c r="LAL328" s="7" t="s">
        <v>725</v>
      </c>
      <c r="LAM328" s="7" t="s">
        <v>725</v>
      </c>
      <c r="LAN328" s="7" t="s">
        <v>725</v>
      </c>
      <c r="LAO328" s="7" t="s">
        <v>725</v>
      </c>
      <c r="LAP328" s="7" t="s">
        <v>725</v>
      </c>
      <c r="LAQ328" s="7" t="s">
        <v>725</v>
      </c>
      <c r="LAR328" s="7" t="s">
        <v>725</v>
      </c>
      <c r="LAS328" s="7" t="s">
        <v>725</v>
      </c>
      <c r="LAT328" s="7" t="s">
        <v>725</v>
      </c>
      <c r="LAU328" s="7" t="s">
        <v>725</v>
      </c>
      <c r="LAV328" s="7" t="s">
        <v>725</v>
      </c>
      <c r="LAW328" s="7" t="s">
        <v>725</v>
      </c>
      <c r="LAX328" s="7" t="s">
        <v>725</v>
      </c>
      <c r="LAY328" s="7" t="s">
        <v>725</v>
      </c>
      <c r="LAZ328" s="7" t="s">
        <v>725</v>
      </c>
      <c r="LBA328" s="7" t="s">
        <v>725</v>
      </c>
      <c r="LBB328" s="7" t="s">
        <v>725</v>
      </c>
      <c r="LBC328" s="7" t="s">
        <v>725</v>
      </c>
      <c r="LBD328" s="7" t="s">
        <v>725</v>
      </c>
      <c r="LBE328" s="7" t="s">
        <v>725</v>
      </c>
      <c r="LBF328" s="7" t="s">
        <v>725</v>
      </c>
      <c r="LBG328" s="7" t="s">
        <v>725</v>
      </c>
      <c r="LBH328" s="7" t="s">
        <v>725</v>
      </c>
      <c r="LBI328" s="7" t="s">
        <v>725</v>
      </c>
      <c r="LBJ328" s="7" t="s">
        <v>725</v>
      </c>
      <c r="LBK328" s="7" t="s">
        <v>725</v>
      </c>
      <c r="LBL328" s="7" t="s">
        <v>725</v>
      </c>
      <c r="LBM328" s="7" t="s">
        <v>725</v>
      </c>
      <c r="LBN328" s="7" t="s">
        <v>725</v>
      </c>
      <c r="LBO328" s="7" t="s">
        <v>725</v>
      </c>
      <c r="LBP328" s="7" t="s">
        <v>725</v>
      </c>
      <c r="LBQ328" s="7" t="s">
        <v>725</v>
      </c>
      <c r="LBR328" s="7" t="s">
        <v>725</v>
      </c>
      <c r="LBS328" s="7" t="s">
        <v>725</v>
      </c>
      <c r="LBT328" s="7" t="s">
        <v>725</v>
      </c>
      <c r="LBU328" s="7" t="s">
        <v>725</v>
      </c>
      <c r="LBV328" s="7" t="s">
        <v>725</v>
      </c>
      <c r="LBW328" s="7" t="s">
        <v>725</v>
      </c>
      <c r="LBX328" s="7" t="s">
        <v>725</v>
      </c>
      <c r="LBY328" s="7" t="s">
        <v>725</v>
      </c>
      <c r="LBZ328" s="7" t="s">
        <v>725</v>
      </c>
      <c r="LCA328" s="7" t="s">
        <v>725</v>
      </c>
      <c r="LCB328" s="7" t="s">
        <v>725</v>
      </c>
      <c r="LCC328" s="7" t="s">
        <v>725</v>
      </c>
      <c r="LCD328" s="7" t="s">
        <v>725</v>
      </c>
      <c r="LCE328" s="7" t="s">
        <v>725</v>
      </c>
      <c r="LCF328" s="7" t="s">
        <v>725</v>
      </c>
      <c r="LCG328" s="7" t="s">
        <v>725</v>
      </c>
      <c r="LCH328" s="7" t="s">
        <v>725</v>
      </c>
      <c r="LCI328" s="7" t="s">
        <v>725</v>
      </c>
      <c r="LCJ328" s="7" t="s">
        <v>725</v>
      </c>
      <c r="LCK328" s="7" t="s">
        <v>725</v>
      </c>
      <c r="LCL328" s="7" t="s">
        <v>725</v>
      </c>
      <c r="LCM328" s="7" t="s">
        <v>725</v>
      </c>
      <c r="LCN328" s="7" t="s">
        <v>725</v>
      </c>
      <c r="LCO328" s="7" t="s">
        <v>725</v>
      </c>
      <c r="LCP328" s="7" t="s">
        <v>725</v>
      </c>
      <c r="LCQ328" s="7" t="s">
        <v>725</v>
      </c>
      <c r="LCR328" s="7" t="s">
        <v>725</v>
      </c>
      <c r="LCS328" s="7" t="s">
        <v>725</v>
      </c>
      <c r="LCT328" s="7" t="s">
        <v>725</v>
      </c>
      <c r="LCU328" s="7" t="s">
        <v>725</v>
      </c>
      <c r="LCV328" s="7" t="s">
        <v>725</v>
      </c>
      <c r="LCW328" s="7" t="s">
        <v>725</v>
      </c>
      <c r="LCX328" s="7" t="s">
        <v>725</v>
      </c>
      <c r="LCY328" s="7" t="s">
        <v>725</v>
      </c>
      <c r="LCZ328" s="7" t="s">
        <v>725</v>
      </c>
      <c r="LDA328" s="7" t="s">
        <v>725</v>
      </c>
      <c r="LDB328" s="7" t="s">
        <v>725</v>
      </c>
      <c r="LDC328" s="7" t="s">
        <v>725</v>
      </c>
      <c r="LDD328" s="7" t="s">
        <v>725</v>
      </c>
      <c r="LDE328" s="7" t="s">
        <v>725</v>
      </c>
      <c r="LDF328" s="7" t="s">
        <v>725</v>
      </c>
      <c r="LDG328" s="7" t="s">
        <v>725</v>
      </c>
      <c r="LDH328" s="7" t="s">
        <v>725</v>
      </c>
      <c r="LDI328" s="7" t="s">
        <v>725</v>
      </c>
      <c r="LDJ328" s="7" t="s">
        <v>725</v>
      </c>
      <c r="LDK328" s="7" t="s">
        <v>725</v>
      </c>
      <c r="LDL328" s="7" t="s">
        <v>725</v>
      </c>
      <c r="LDM328" s="7" t="s">
        <v>725</v>
      </c>
      <c r="LDN328" s="7" t="s">
        <v>725</v>
      </c>
      <c r="LDO328" s="7" t="s">
        <v>725</v>
      </c>
      <c r="LDP328" s="7" t="s">
        <v>725</v>
      </c>
      <c r="LDQ328" s="7" t="s">
        <v>725</v>
      </c>
      <c r="LDR328" s="7" t="s">
        <v>725</v>
      </c>
      <c r="LDS328" s="7" t="s">
        <v>725</v>
      </c>
      <c r="LDT328" s="7" t="s">
        <v>725</v>
      </c>
      <c r="LDU328" s="7" t="s">
        <v>725</v>
      </c>
      <c r="LDV328" s="7" t="s">
        <v>725</v>
      </c>
      <c r="LDW328" s="7" t="s">
        <v>725</v>
      </c>
      <c r="LDX328" s="7" t="s">
        <v>725</v>
      </c>
      <c r="LDY328" s="7" t="s">
        <v>725</v>
      </c>
      <c r="LDZ328" s="7" t="s">
        <v>725</v>
      </c>
      <c r="LEA328" s="7" t="s">
        <v>725</v>
      </c>
      <c r="LEB328" s="7" t="s">
        <v>725</v>
      </c>
      <c r="LEC328" s="7" t="s">
        <v>725</v>
      </c>
      <c r="LED328" s="7" t="s">
        <v>725</v>
      </c>
      <c r="LEE328" s="7" t="s">
        <v>725</v>
      </c>
      <c r="LEF328" s="7" t="s">
        <v>725</v>
      </c>
      <c r="LEG328" s="7" t="s">
        <v>725</v>
      </c>
      <c r="LEH328" s="7" t="s">
        <v>725</v>
      </c>
      <c r="LEI328" s="7" t="s">
        <v>725</v>
      </c>
      <c r="LEJ328" s="7" t="s">
        <v>725</v>
      </c>
      <c r="LEK328" s="7" t="s">
        <v>725</v>
      </c>
      <c r="LEL328" s="7" t="s">
        <v>725</v>
      </c>
      <c r="LEM328" s="7" t="s">
        <v>725</v>
      </c>
      <c r="LEN328" s="7" t="s">
        <v>725</v>
      </c>
      <c r="LEO328" s="7" t="s">
        <v>725</v>
      </c>
      <c r="LEP328" s="7" t="s">
        <v>725</v>
      </c>
      <c r="LEQ328" s="7" t="s">
        <v>725</v>
      </c>
      <c r="LER328" s="7" t="s">
        <v>725</v>
      </c>
      <c r="LES328" s="7" t="s">
        <v>725</v>
      </c>
      <c r="LET328" s="7" t="s">
        <v>725</v>
      </c>
      <c r="LEU328" s="7" t="s">
        <v>725</v>
      </c>
      <c r="LEV328" s="7" t="s">
        <v>725</v>
      </c>
      <c r="LEW328" s="7" t="s">
        <v>725</v>
      </c>
      <c r="LEX328" s="7" t="s">
        <v>725</v>
      </c>
      <c r="LEY328" s="7" t="s">
        <v>725</v>
      </c>
      <c r="LEZ328" s="7" t="s">
        <v>725</v>
      </c>
      <c r="LFA328" s="7" t="s">
        <v>725</v>
      </c>
      <c r="LFB328" s="7" t="s">
        <v>725</v>
      </c>
      <c r="LFC328" s="7" t="s">
        <v>725</v>
      </c>
      <c r="LFD328" s="7" t="s">
        <v>725</v>
      </c>
      <c r="LFE328" s="7" t="s">
        <v>725</v>
      </c>
      <c r="LFF328" s="7" t="s">
        <v>725</v>
      </c>
      <c r="LFG328" s="7" t="s">
        <v>725</v>
      </c>
      <c r="LFH328" s="7" t="s">
        <v>725</v>
      </c>
      <c r="LFI328" s="7" t="s">
        <v>725</v>
      </c>
      <c r="LFJ328" s="7" t="s">
        <v>725</v>
      </c>
      <c r="LFK328" s="7" t="s">
        <v>725</v>
      </c>
      <c r="LFL328" s="7" t="s">
        <v>725</v>
      </c>
      <c r="LFM328" s="7" t="s">
        <v>725</v>
      </c>
      <c r="LFN328" s="7" t="s">
        <v>725</v>
      </c>
      <c r="LFO328" s="7" t="s">
        <v>725</v>
      </c>
      <c r="LFP328" s="7" t="s">
        <v>725</v>
      </c>
      <c r="LFQ328" s="7" t="s">
        <v>725</v>
      </c>
      <c r="LFR328" s="7" t="s">
        <v>725</v>
      </c>
      <c r="LFS328" s="7" t="s">
        <v>725</v>
      </c>
      <c r="LFT328" s="7" t="s">
        <v>725</v>
      </c>
      <c r="LFU328" s="7" t="s">
        <v>725</v>
      </c>
      <c r="LFV328" s="7" t="s">
        <v>725</v>
      </c>
      <c r="LFW328" s="7" t="s">
        <v>725</v>
      </c>
      <c r="LFX328" s="7" t="s">
        <v>725</v>
      </c>
      <c r="LFY328" s="7" t="s">
        <v>725</v>
      </c>
      <c r="LFZ328" s="7" t="s">
        <v>725</v>
      </c>
      <c r="LGA328" s="7" t="s">
        <v>725</v>
      </c>
      <c r="LGB328" s="7" t="s">
        <v>725</v>
      </c>
      <c r="LGC328" s="7" t="s">
        <v>725</v>
      </c>
      <c r="LGD328" s="7" t="s">
        <v>725</v>
      </c>
      <c r="LGE328" s="7" t="s">
        <v>725</v>
      </c>
      <c r="LGF328" s="7" t="s">
        <v>725</v>
      </c>
      <c r="LGG328" s="7" t="s">
        <v>725</v>
      </c>
      <c r="LGH328" s="7" t="s">
        <v>725</v>
      </c>
      <c r="LGI328" s="7" t="s">
        <v>725</v>
      </c>
      <c r="LGJ328" s="7" t="s">
        <v>725</v>
      </c>
      <c r="LGK328" s="7" t="s">
        <v>725</v>
      </c>
      <c r="LGL328" s="7" t="s">
        <v>725</v>
      </c>
      <c r="LGM328" s="7" t="s">
        <v>725</v>
      </c>
      <c r="LGN328" s="7" t="s">
        <v>725</v>
      </c>
      <c r="LGO328" s="7" t="s">
        <v>725</v>
      </c>
      <c r="LGP328" s="7" t="s">
        <v>725</v>
      </c>
      <c r="LGQ328" s="7" t="s">
        <v>725</v>
      </c>
      <c r="LGR328" s="7" t="s">
        <v>725</v>
      </c>
      <c r="LGS328" s="7" t="s">
        <v>725</v>
      </c>
      <c r="LGT328" s="7" t="s">
        <v>725</v>
      </c>
      <c r="LGU328" s="7" t="s">
        <v>725</v>
      </c>
      <c r="LGV328" s="7" t="s">
        <v>725</v>
      </c>
      <c r="LGW328" s="7" t="s">
        <v>725</v>
      </c>
      <c r="LGX328" s="7" t="s">
        <v>725</v>
      </c>
      <c r="LGY328" s="7" t="s">
        <v>725</v>
      </c>
      <c r="LGZ328" s="7" t="s">
        <v>725</v>
      </c>
      <c r="LHA328" s="7" t="s">
        <v>725</v>
      </c>
      <c r="LHB328" s="7" t="s">
        <v>725</v>
      </c>
      <c r="LHC328" s="7" t="s">
        <v>725</v>
      </c>
      <c r="LHD328" s="7" t="s">
        <v>725</v>
      </c>
      <c r="LHE328" s="7" t="s">
        <v>725</v>
      </c>
      <c r="LHF328" s="7" t="s">
        <v>725</v>
      </c>
      <c r="LHG328" s="7" t="s">
        <v>725</v>
      </c>
      <c r="LHH328" s="7" t="s">
        <v>725</v>
      </c>
      <c r="LHI328" s="7" t="s">
        <v>725</v>
      </c>
      <c r="LHJ328" s="7" t="s">
        <v>725</v>
      </c>
      <c r="LHK328" s="7" t="s">
        <v>725</v>
      </c>
      <c r="LHL328" s="7" t="s">
        <v>725</v>
      </c>
      <c r="LHM328" s="7" t="s">
        <v>725</v>
      </c>
      <c r="LHN328" s="7" t="s">
        <v>725</v>
      </c>
      <c r="LHO328" s="7" t="s">
        <v>725</v>
      </c>
      <c r="LHP328" s="7" t="s">
        <v>725</v>
      </c>
      <c r="LHQ328" s="7" t="s">
        <v>725</v>
      </c>
      <c r="LHR328" s="7" t="s">
        <v>725</v>
      </c>
      <c r="LHS328" s="7" t="s">
        <v>725</v>
      </c>
      <c r="LHT328" s="7" t="s">
        <v>725</v>
      </c>
      <c r="LHU328" s="7" t="s">
        <v>725</v>
      </c>
      <c r="LHV328" s="7" t="s">
        <v>725</v>
      </c>
      <c r="LHW328" s="7" t="s">
        <v>725</v>
      </c>
      <c r="LHX328" s="7" t="s">
        <v>725</v>
      </c>
      <c r="LHY328" s="7" t="s">
        <v>725</v>
      </c>
      <c r="LHZ328" s="7" t="s">
        <v>725</v>
      </c>
      <c r="LIA328" s="7" t="s">
        <v>725</v>
      </c>
      <c r="LIB328" s="7" t="s">
        <v>725</v>
      </c>
      <c r="LIC328" s="7" t="s">
        <v>725</v>
      </c>
      <c r="LID328" s="7" t="s">
        <v>725</v>
      </c>
      <c r="LIE328" s="7" t="s">
        <v>725</v>
      </c>
      <c r="LIF328" s="7" t="s">
        <v>725</v>
      </c>
      <c r="LIG328" s="7" t="s">
        <v>725</v>
      </c>
      <c r="LIH328" s="7" t="s">
        <v>725</v>
      </c>
      <c r="LII328" s="7" t="s">
        <v>725</v>
      </c>
      <c r="LIJ328" s="7" t="s">
        <v>725</v>
      </c>
      <c r="LIK328" s="7" t="s">
        <v>725</v>
      </c>
      <c r="LIL328" s="7" t="s">
        <v>725</v>
      </c>
      <c r="LIM328" s="7" t="s">
        <v>725</v>
      </c>
      <c r="LIN328" s="7" t="s">
        <v>725</v>
      </c>
      <c r="LIO328" s="7" t="s">
        <v>725</v>
      </c>
      <c r="LIP328" s="7" t="s">
        <v>725</v>
      </c>
      <c r="LIQ328" s="7" t="s">
        <v>725</v>
      </c>
      <c r="LIR328" s="7" t="s">
        <v>725</v>
      </c>
      <c r="LIS328" s="7" t="s">
        <v>725</v>
      </c>
      <c r="LIT328" s="7" t="s">
        <v>725</v>
      </c>
      <c r="LIU328" s="7" t="s">
        <v>725</v>
      </c>
      <c r="LIV328" s="7" t="s">
        <v>725</v>
      </c>
      <c r="LIW328" s="7" t="s">
        <v>725</v>
      </c>
      <c r="LIX328" s="7" t="s">
        <v>725</v>
      </c>
      <c r="LIY328" s="7" t="s">
        <v>725</v>
      </c>
      <c r="LIZ328" s="7" t="s">
        <v>725</v>
      </c>
      <c r="LJA328" s="7" t="s">
        <v>725</v>
      </c>
      <c r="LJB328" s="7" t="s">
        <v>725</v>
      </c>
      <c r="LJC328" s="7" t="s">
        <v>725</v>
      </c>
      <c r="LJD328" s="7" t="s">
        <v>725</v>
      </c>
      <c r="LJE328" s="7" t="s">
        <v>725</v>
      </c>
      <c r="LJF328" s="7" t="s">
        <v>725</v>
      </c>
      <c r="LJG328" s="7" t="s">
        <v>725</v>
      </c>
      <c r="LJH328" s="7" t="s">
        <v>725</v>
      </c>
      <c r="LJI328" s="7" t="s">
        <v>725</v>
      </c>
      <c r="LJJ328" s="7" t="s">
        <v>725</v>
      </c>
      <c r="LJK328" s="7" t="s">
        <v>725</v>
      </c>
      <c r="LJL328" s="7" t="s">
        <v>725</v>
      </c>
      <c r="LJM328" s="7" t="s">
        <v>725</v>
      </c>
      <c r="LJN328" s="7" t="s">
        <v>725</v>
      </c>
      <c r="LJO328" s="7" t="s">
        <v>725</v>
      </c>
      <c r="LJP328" s="7" t="s">
        <v>725</v>
      </c>
      <c r="LJQ328" s="7" t="s">
        <v>725</v>
      </c>
      <c r="LJR328" s="7" t="s">
        <v>725</v>
      </c>
      <c r="LJS328" s="7" t="s">
        <v>725</v>
      </c>
      <c r="LJT328" s="7" t="s">
        <v>725</v>
      </c>
      <c r="LJU328" s="7" t="s">
        <v>725</v>
      </c>
      <c r="LJV328" s="7" t="s">
        <v>725</v>
      </c>
      <c r="LJW328" s="7" t="s">
        <v>725</v>
      </c>
      <c r="LJX328" s="7" t="s">
        <v>725</v>
      </c>
      <c r="LJY328" s="7" t="s">
        <v>725</v>
      </c>
      <c r="LJZ328" s="7" t="s">
        <v>725</v>
      </c>
      <c r="LKA328" s="7" t="s">
        <v>725</v>
      </c>
      <c r="LKB328" s="7" t="s">
        <v>725</v>
      </c>
      <c r="LKC328" s="7" t="s">
        <v>725</v>
      </c>
      <c r="LKD328" s="7" t="s">
        <v>725</v>
      </c>
      <c r="LKE328" s="7" t="s">
        <v>725</v>
      </c>
      <c r="LKF328" s="7" t="s">
        <v>725</v>
      </c>
      <c r="LKG328" s="7" t="s">
        <v>725</v>
      </c>
      <c r="LKH328" s="7" t="s">
        <v>725</v>
      </c>
      <c r="LKI328" s="7" t="s">
        <v>725</v>
      </c>
      <c r="LKJ328" s="7" t="s">
        <v>725</v>
      </c>
      <c r="LKK328" s="7" t="s">
        <v>725</v>
      </c>
      <c r="LKL328" s="7" t="s">
        <v>725</v>
      </c>
      <c r="LKM328" s="7" t="s">
        <v>725</v>
      </c>
      <c r="LKN328" s="7" t="s">
        <v>725</v>
      </c>
      <c r="LKO328" s="7" t="s">
        <v>725</v>
      </c>
      <c r="LKP328" s="7" t="s">
        <v>725</v>
      </c>
      <c r="LKQ328" s="7" t="s">
        <v>725</v>
      </c>
      <c r="LKR328" s="7" t="s">
        <v>725</v>
      </c>
      <c r="LKS328" s="7" t="s">
        <v>725</v>
      </c>
      <c r="LKT328" s="7" t="s">
        <v>725</v>
      </c>
      <c r="LKU328" s="7" t="s">
        <v>725</v>
      </c>
      <c r="LKV328" s="7" t="s">
        <v>725</v>
      </c>
      <c r="LKW328" s="7" t="s">
        <v>725</v>
      </c>
      <c r="LKX328" s="7" t="s">
        <v>725</v>
      </c>
      <c r="LKY328" s="7" t="s">
        <v>725</v>
      </c>
      <c r="LKZ328" s="7" t="s">
        <v>725</v>
      </c>
      <c r="LLA328" s="7" t="s">
        <v>725</v>
      </c>
      <c r="LLB328" s="7" t="s">
        <v>725</v>
      </c>
      <c r="LLC328" s="7" t="s">
        <v>725</v>
      </c>
      <c r="LLD328" s="7" t="s">
        <v>725</v>
      </c>
      <c r="LLE328" s="7" t="s">
        <v>725</v>
      </c>
      <c r="LLF328" s="7" t="s">
        <v>725</v>
      </c>
      <c r="LLG328" s="7" t="s">
        <v>725</v>
      </c>
      <c r="LLH328" s="7" t="s">
        <v>725</v>
      </c>
      <c r="LLI328" s="7" t="s">
        <v>725</v>
      </c>
      <c r="LLJ328" s="7" t="s">
        <v>725</v>
      </c>
      <c r="LLK328" s="7" t="s">
        <v>725</v>
      </c>
      <c r="LLL328" s="7" t="s">
        <v>725</v>
      </c>
      <c r="LLM328" s="7" t="s">
        <v>725</v>
      </c>
      <c r="LLN328" s="7" t="s">
        <v>725</v>
      </c>
      <c r="LLO328" s="7" t="s">
        <v>725</v>
      </c>
      <c r="LLP328" s="7" t="s">
        <v>725</v>
      </c>
      <c r="LLQ328" s="7" t="s">
        <v>725</v>
      </c>
      <c r="LLR328" s="7" t="s">
        <v>725</v>
      </c>
      <c r="LLS328" s="7" t="s">
        <v>725</v>
      </c>
      <c r="LLT328" s="7" t="s">
        <v>725</v>
      </c>
      <c r="LLU328" s="7" t="s">
        <v>725</v>
      </c>
      <c r="LLV328" s="7" t="s">
        <v>725</v>
      </c>
      <c r="LLW328" s="7" t="s">
        <v>725</v>
      </c>
      <c r="LLX328" s="7" t="s">
        <v>725</v>
      </c>
      <c r="LLY328" s="7" t="s">
        <v>725</v>
      </c>
      <c r="LLZ328" s="7" t="s">
        <v>725</v>
      </c>
      <c r="LMA328" s="7" t="s">
        <v>725</v>
      </c>
      <c r="LMB328" s="7" t="s">
        <v>725</v>
      </c>
      <c r="LMC328" s="7" t="s">
        <v>725</v>
      </c>
      <c r="LMD328" s="7" t="s">
        <v>725</v>
      </c>
      <c r="LME328" s="7" t="s">
        <v>725</v>
      </c>
      <c r="LMF328" s="7" t="s">
        <v>725</v>
      </c>
      <c r="LMG328" s="7" t="s">
        <v>725</v>
      </c>
      <c r="LMH328" s="7" t="s">
        <v>725</v>
      </c>
      <c r="LMI328" s="7" t="s">
        <v>725</v>
      </c>
      <c r="LMJ328" s="7" t="s">
        <v>725</v>
      </c>
      <c r="LMK328" s="7" t="s">
        <v>725</v>
      </c>
      <c r="LML328" s="7" t="s">
        <v>725</v>
      </c>
      <c r="LMM328" s="7" t="s">
        <v>725</v>
      </c>
      <c r="LMN328" s="7" t="s">
        <v>725</v>
      </c>
      <c r="LMO328" s="7" t="s">
        <v>725</v>
      </c>
      <c r="LMP328" s="7" t="s">
        <v>725</v>
      </c>
      <c r="LMQ328" s="7" t="s">
        <v>725</v>
      </c>
      <c r="LMR328" s="7" t="s">
        <v>725</v>
      </c>
      <c r="LMS328" s="7" t="s">
        <v>725</v>
      </c>
      <c r="LMT328" s="7" t="s">
        <v>725</v>
      </c>
      <c r="LMU328" s="7" t="s">
        <v>725</v>
      </c>
      <c r="LMV328" s="7" t="s">
        <v>725</v>
      </c>
      <c r="LMW328" s="7" t="s">
        <v>725</v>
      </c>
      <c r="LMX328" s="7" t="s">
        <v>725</v>
      </c>
      <c r="LMY328" s="7" t="s">
        <v>725</v>
      </c>
      <c r="LMZ328" s="7" t="s">
        <v>725</v>
      </c>
      <c r="LNA328" s="7" t="s">
        <v>725</v>
      </c>
      <c r="LNB328" s="7" t="s">
        <v>725</v>
      </c>
      <c r="LNC328" s="7" t="s">
        <v>725</v>
      </c>
      <c r="LND328" s="7" t="s">
        <v>725</v>
      </c>
      <c r="LNE328" s="7" t="s">
        <v>725</v>
      </c>
      <c r="LNF328" s="7" t="s">
        <v>725</v>
      </c>
      <c r="LNG328" s="7" t="s">
        <v>725</v>
      </c>
      <c r="LNH328" s="7" t="s">
        <v>725</v>
      </c>
      <c r="LNI328" s="7" t="s">
        <v>725</v>
      </c>
      <c r="LNJ328" s="7" t="s">
        <v>725</v>
      </c>
      <c r="LNK328" s="7" t="s">
        <v>725</v>
      </c>
      <c r="LNL328" s="7" t="s">
        <v>725</v>
      </c>
      <c r="LNM328" s="7" t="s">
        <v>725</v>
      </c>
      <c r="LNN328" s="7" t="s">
        <v>725</v>
      </c>
      <c r="LNO328" s="7" t="s">
        <v>725</v>
      </c>
      <c r="LNP328" s="7" t="s">
        <v>725</v>
      </c>
      <c r="LNQ328" s="7" t="s">
        <v>725</v>
      </c>
      <c r="LNR328" s="7" t="s">
        <v>725</v>
      </c>
      <c r="LNS328" s="7" t="s">
        <v>725</v>
      </c>
      <c r="LNT328" s="7" t="s">
        <v>725</v>
      </c>
      <c r="LNU328" s="7" t="s">
        <v>725</v>
      </c>
      <c r="LNV328" s="7" t="s">
        <v>725</v>
      </c>
      <c r="LNW328" s="7" t="s">
        <v>725</v>
      </c>
      <c r="LNX328" s="7" t="s">
        <v>725</v>
      </c>
      <c r="LNY328" s="7" t="s">
        <v>725</v>
      </c>
      <c r="LNZ328" s="7" t="s">
        <v>725</v>
      </c>
      <c r="LOA328" s="7" t="s">
        <v>725</v>
      </c>
      <c r="LOB328" s="7" t="s">
        <v>725</v>
      </c>
      <c r="LOC328" s="7" t="s">
        <v>725</v>
      </c>
      <c r="LOD328" s="7" t="s">
        <v>725</v>
      </c>
      <c r="LOE328" s="7" t="s">
        <v>725</v>
      </c>
      <c r="LOF328" s="7" t="s">
        <v>725</v>
      </c>
      <c r="LOG328" s="7" t="s">
        <v>725</v>
      </c>
      <c r="LOH328" s="7" t="s">
        <v>725</v>
      </c>
      <c r="LOI328" s="7" t="s">
        <v>725</v>
      </c>
      <c r="LOJ328" s="7" t="s">
        <v>725</v>
      </c>
      <c r="LOK328" s="7" t="s">
        <v>725</v>
      </c>
      <c r="LOL328" s="7" t="s">
        <v>725</v>
      </c>
      <c r="LOM328" s="7" t="s">
        <v>725</v>
      </c>
      <c r="LON328" s="7" t="s">
        <v>725</v>
      </c>
      <c r="LOO328" s="7" t="s">
        <v>725</v>
      </c>
      <c r="LOP328" s="7" t="s">
        <v>725</v>
      </c>
      <c r="LOQ328" s="7" t="s">
        <v>725</v>
      </c>
      <c r="LOR328" s="7" t="s">
        <v>725</v>
      </c>
      <c r="LOS328" s="7" t="s">
        <v>725</v>
      </c>
      <c r="LOT328" s="7" t="s">
        <v>725</v>
      </c>
      <c r="LOU328" s="7" t="s">
        <v>725</v>
      </c>
      <c r="LOV328" s="7" t="s">
        <v>725</v>
      </c>
      <c r="LOW328" s="7" t="s">
        <v>725</v>
      </c>
      <c r="LOX328" s="7" t="s">
        <v>725</v>
      </c>
      <c r="LOY328" s="7" t="s">
        <v>725</v>
      </c>
      <c r="LOZ328" s="7" t="s">
        <v>725</v>
      </c>
      <c r="LPA328" s="7" t="s">
        <v>725</v>
      </c>
      <c r="LPB328" s="7" t="s">
        <v>725</v>
      </c>
      <c r="LPC328" s="7" t="s">
        <v>725</v>
      </c>
      <c r="LPD328" s="7" t="s">
        <v>725</v>
      </c>
      <c r="LPE328" s="7" t="s">
        <v>725</v>
      </c>
      <c r="LPF328" s="7" t="s">
        <v>725</v>
      </c>
      <c r="LPG328" s="7" t="s">
        <v>725</v>
      </c>
      <c r="LPH328" s="7" t="s">
        <v>725</v>
      </c>
      <c r="LPI328" s="7" t="s">
        <v>725</v>
      </c>
      <c r="LPJ328" s="7" t="s">
        <v>725</v>
      </c>
      <c r="LPK328" s="7" t="s">
        <v>725</v>
      </c>
      <c r="LPL328" s="7" t="s">
        <v>725</v>
      </c>
      <c r="LPM328" s="7" t="s">
        <v>725</v>
      </c>
      <c r="LPN328" s="7" t="s">
        <v>725</v>
      </c>
      <c r="LPO328" s="7" t="s">
        <v>725</v>
      </c>
      <c r="LPP328" s="7" t="s">
        <v>725</v>
      </c>
      <c r="LPQ328" s="7" t="s">
        <v>725</v>
      </c>
      <c r="LPR328" s="7" t="s">
        <v>725</v>
      </c>
      <c r="LPS328" s="7" t="s">
        <v>725</v>
      </c>
      <c r="LPT328" s="7" t="s">
        <v>725</v>
      </c>
      <c r="LPU328" s="7" t="s">
        <v>725</v>
      </c>
      <c r="LPV328" s="7" t="s">
        <v>725</v>
      </c>
      <c r="LPW328" s="7" t="s">
        <v>725</v>
      </c>
      <c r="LPX328" s="7" t="s">
        <v>725</v>
      </c>
      <c r="LPY328" s="7" t="s">
        <v>725</v>
      </c>
      <c r="LPZ328" s="7" t="s">
        <v>725</v>
      </c>
      <c r="LQA328" s="7" t="s">
        <v>725</v>
      </c>
      <c r="LQB328" s="7" t="s">
        <v>725</v>
      </c>
      <c r="LQC328" s="7" t="s">
        <v>725</v>
      </c>
      <c r="LQD328" s="7" t="s">
        <v>725</v>
      </c>
      <c r="LQE328" s="7" t="s">
        <v>725</v>
      </c>
      <c r="LQF328" s="7" t="s">
        <v>725</v>
      </c>
      <c r="LQG328" s="7" t="s">
        <v>725</v>
      </c>
      <c r="LQH328" s="7" t="s">
        <v>725</v>
      </c>
      <c r="LQI328" s="7" t="s">
        <v>725</v>
      </c>
      <c r="LQJ328" s="7" t="s">
        <v>725</v>
      </c>
      <c r="LQK328" s="7" t="s">
        <v>725</v>
      </c>
      <c r="LQL328" s="7" t="s">
        <v>725</v>
      </c>
      <c r="LQM328" s="7" t="s">
        <v>725</v>
      </c>
      <c r="LQN328" s="7" t="s">
        <v>725</v>
      </c>
      <c r="LQO328" s="7" t="s">
        <v>725</v>
      </c>
      <c r="LQP328" s="7" t="s">
        <v>725</v>
      </c>
      <c r="LQQ328" s="7" t="s">
        <v>725</v>
      </c>
      <c r="LQR328" s="7" t="s">
        <v>725</v>
      </c>
      <c r="LQS328" s="7" t="s">
        <v>725</v>
      </c>
      <c r="LQT328" s="7" t="s">
        <v>725</v>
      </c>
      <c r="LQU328" s="7" t="s">
        <v>725</v>
      </c>
      <c r="LQV328" s="7" t="s">
        <v>725</v>
      </c>
      <c r="LQW328" s="7" t="s">
        <v>725</v>
      </c>
      <c r="LQX328" s="7" t="s">
        <v>725</v>
      </c>
      <c r="LQY328" s="7" t="s">
        <v>725</v>
      </c>
      <c r="LQZ328" s="7" t="s">
        <v>725</v>
      </c>
      <c r="LRA328" s="7" t="s">
        <v>725</v>
      </c>
      <c r="LRB328" s="7" t="s">
        <v>725</v>
      </c>
      <c r="LRC328" s="7" t="s">
        <v>725</v>
      </c>
      <c r="LRD328" s="7" t="s">
        <v>725</v>
      </c>
      <c r="LRE328" s="7" t="s">
        <v>725</v>
      </c>
      <c r="LRF328" s="7" t="s">
        <v>725</v>
      </c>
      <c r="LRG328" s="7" t="s">
        <v>725</v>
      </c>
      <c r="LRH328" s="7" t="s">
        <v>725</v>
      </c>
      <c r="LRI328" s="7" t="s">
        <v>725</v>
      </c>
      <c r="LRJ328" s="7" t="s">
        <v>725</v>
      </c>
      <c r="LRK328" s="7" t="s">
        <v>725</v>
      </c>
      <c r="LRL328" s="7" t="s">
        <v>725</v>
      </c>
      <c r="LRM328" s="7" t="s">
        <v>725</v>
      </c>
      <c r="LRN328" s="7" t="s">
        <v>725</v>
      </c>
      <c r="LRO328" s="7" t="s">
        <v>725</v>
      </c>
      <c r="LRP328" s="7" t="s">
        <v>725</v>
      </c>
      <c r="LRQ328" s="7" t="s">
        <v>725</v>
      </c>
      <c r="LRR328" s="7" t="s">
        <v>725</v>
      </c>
      <c r="LRS328" s="7" t="s">
        <v>725</v>
      </c>
      <c r="LRT328" s="7" t="s">
        <v>725</v>
      </c>
      <c r="LRU328" s="7" t="s">
        <v>725</v>
      </c>
      <c r="LRV328" s="7" t="s">
        <v>725</v>
      </c>
      <c r="LRW328" s="7" t="s">
        <v>725</v>
      </c>
      <c r="LRX328" s="7" t="s">
        <v>725</v>
      </c>
      <c r="LRY328" s="7" t="s">
        <v>725</v>
      </c>
      <c r="LRZ328" s="7" t="s">
        <v>725</v>
      </c>
      <c r="LSA328" s="7" t="s">
        <v>725</v>
      </c>
      <c r="LSB328" s="7" t="s">
        <v>725</v>
      </c>
      <c r="LSC328" s="7" t="s">
        <v>725</v>
      </c>
      <c r="LSD328" s="7" t="s">
        <v>725</v>
      </c>
      <c r="LSE328" s="7" t="s">
        <v>725</v>
      </c>
      <c r="LSF328" s="7" t="s">
        <v>725</v>
      </c>
      <c r="LSG328" s="7" t="s">
        <v>725</v>
      </c>
      <c r="LSH328" s="7" t="s">
        <v>725</v>
      </c>
      <c r="LSI328" s="7" t="s">
        <v>725</v>
      </c>
      <c r="LSJ328" s="7" t="s">
        <v>725</v>
      </c>
      <c r="LSK328" s="7" t="s">
        <v>725</v>
      </c>
      <c r="LSL328" s="7" t="s">
        <v>725</v>
      </c>
      <c r="LSM328" s="7" t="s">
        <v>725</v>
      </c>
      <c r="LSN328" s="7" t="s">
        <v>725</v>
      </c>
      <c r="LSO328" s="7" t="s">
        <v>725</v>
      </c>
      <c r="LSP328" s="7" t="s">
        <v>725</v>
      </c>
      <c r="LSQ328" s="7" t="s">
        <v>725</v>
      </c>
      <c r="LSR328" s="7" t="s">
        <v>725</v>
      </c>
      <c r="LSS328" s="7" t="s">
        <v>725</v>
      </c>
      <c r="LST328" s="7" t="s">
        <v>725</v>
      </c>
      <c r="LSU328" s="7" t="s">
        <v>725</v>
      </c>
      <c r="LSV328" s="7" t="s">
        <v>725</v>
      </c>
      <c r="LSW328" s="7" t="s">
        <v>725</v>
      </c>
      <c r="LSX328" s="7" t="s">
        <v>725</v>
      </c>
      <c r="LSY328" s="7" t="s">
        <v>725</v>
      </c>
      <c r="LSZ328" s="7" t="s">
        <v>725</v>
      </c>
      <c r="LTA328" s="7" t="s">
        <v>725</v>
      </c>
      <c r="LTB328" s="7" t="s">
        <v>725</v>
      </c>
      <c r="LTC328" s="7" t="s">
        <v>725</v>
      </c>
      <c r="LTD328" s="7" t="s">
        <v>725</v>
      </c>
      <c r="LTE328" s="7" t="s">
        <v>725</v>
      </c>
      <c r="LTF328" s="7" t="s">
        <v>725</v>
      </c>
      <c r="LTG328" s="7" t="s">
        <v>725</v>
      </c>
      <c r="LTH328" s="7" t="s">
        <v>725</v>
      </c>
      <c r="LTI328" s="7" t="s">
        <v>725</v>
      </c>
      <c r="LTJ328" s="7" t="s">
        <v>725</v>
      </c>
      <c r="LTK328" s="7" t="s">
        <v>725</v>
      </c>
      <c r="LTL328" s="7" t="s">
        <v>725</v>
      </c>
      <c r="LTM328" s="7" t="s">
        <v>725</v>
      </c>
      <c r="LTN328" s="7" t="s">
        <v>725</v>
      </c>
      <c r="LTO328" s="7" t="s">
        <v>725</v>
      </c>
      <c r="LTP328" s="7" t="s">
        <v>725</v>
      </c>
      <c r="LTQ328" s="7" t="s">
        <v>725</v>
      </c>
      <c r="LTR328" s="7" t="s">
        <v>725</v>
      </c>
      <c r="LTS328" s="7" t="s">
        <v>725</v>
      </c>
      <c r="LTT328" s="7" t="s">
        <v>725</v>
      </c>
      <c r="LTU328" s="7" t="s">
        <v>725</v>
      </c>
      <c r="LTV328" s="7" t="s">
        <v>725</v>
      </c>
      <c r="LTW328" s="7" t="s">
        <v>725</v>
      </c>
      <c r="LTX328" s="7" t="s">
        <v>725</v>
      </c>
      <c r="LTY328" s="7" t="s">
        <v>725</v>
      </c>
      <c r="LTZ328" s="7" t="s">
        <v>725</v>
      </c>
      <c r="LUA328" s="7" t="s">
        <v>725</v>
      </c>
      <c r="LUB328" s="7" t="s">
        <v>725</v>
      </c>
      <c r="LUC328" s="7" t="s">
        <v>725</v>
      </c>
      <c r="LUD328" s="7" t="s">
        <v>725</v>
      </c>
      <c r="LUE328" s="7" t="s">
        <v>725</v>
      </c>
      <c r="LUF328" s="7" t="s">
        <v>725</v>
      </c>
      <c r="LUG328" s="7" t="s">
        <v>725</v>
      </c>
      <c r="LUH328" s="7" t="s">
        <v>725</v>
      </c>
      <c r="LUI328" s="7" t="s">
        <v>725</v>
      </c>
      <c r="LUJ328" s="7" t="s">
        <v>725</v>
      </c>
      <c r="LUK328" s="7" t="s">
        <v>725</v>
      </c>
      <c r="LUL328" s="7" t="s">
        <v>725</v>
      </c>
      <c r="LUM328" s="7" t="s">
        <v>725</v>
      </c>
      <c r="LUN328" s="7" t="s">
        <v>725</v>
      </c>
      <c r="LUO328" s="7" t="s">
        <v>725</v>
      </c>
      <c r="LUP328" s="7" t="s">
        <v>725</v>
      </c>
      <c r="LUQ328" s="7" t="s">
        <v>725</v>
      </c>
      <c r="LUR328" s="7" t="s">
        <v>725</v>
      </c>
      <c r="LUS328" s="7" t="s">
        <v>725</v>
      </c>
      <c r="LUT328" s="7" t="s">
        <v>725</v>
      </c>
      <c r="LUU328" s="7" t="s">
        <v>725</v>
      </c>
      <c r="LUV328" s="7" t="s">
        <v>725</v>
      </c>
      <c r="LUW328" s="7" t="s">
        <v>725</v>
      </c>
      <c r="LUX328" s="7" t="s">
        <v>725</v>
      </c>
      <c r="LUY328" s="7" t="s">
        <v>725</v>
      </c>
      <c r="LUZ328" s="7" t="s">
        <v>725</v>
      </c>
      <c r="LVA328" s="7" t="s">
        <v>725</v>
      </c>
      <c r="LVB328" s="7" t="s">
        <v>725</v>
      </c>
      <c r="LVC328" s="7" t="s">
        <v>725</v>
      </c>
      <c r="LVD328" s="7" t="s">
        <v>725</v>
      </c>
      <c r="LVE328" s="7" t="s">
        <v>725</v>
      </c>
      <c r="LVF328" s="7" t="s">
        <v>725</v>
      </c>
      <c r="LVG328" s="7" t="s">
        <v>725</v>
      </c>
      <c r="LVH328" s="7" t="s">
        <v>725</v>
      </c>
      <c r="LVI328" s="7" t="s">
        <v>725</v>
      </c>
      <c r="LVJ328" s="7" t="s">
        <v>725</v>
      </c>
      <c r="LVK328" s="7" t="s">
        <v>725</v>
      </c>
      <c r="LVL328" s="7" t="s">
        <v>725</v>
      </c>
      <c r="LVM328" s="7" t="s">
        <v>725</v>
      </c>
      <c r="LVN328" s="7" t="s">
        <v>725</v>
      </c>
      <c r="LVO328" s="7" t="s">
        <v>725</v>
      </c>
      <c r="LVP328" s="7" t="s">
        <v>725</v>
      </c>
      <c r="LVQ328" s="7" t="s">
        <v>725</v>
      </c>
      <c r="LVR328" s="7" t="s">
        <v>725</v>
      </c>
      <c r="LVS328" s="7" t="s">
        <v>725</v>
      </c>
      <c r="LVT328" s="7" t="s">
        <v>725</v>
      </c>
      <c r="LVU328" s="7" t="s">
        <v>725</v>
      </c>
      <c r="LVV328" s="7" t="s">
        <v>725</v>
      </c>
      <c r="LVW328" s="7" t="s">
        <v>725</v>
      </c>
      <c r="LVX328" s="7" t="s">
        <v>725</v>
      </c>
      <c r="LVY328" s="7" t="s">
        <v>725</v>
      </c>
      <c r="LVZ328" s="7" t="s">
        <v>725</v>
      </c>
      <c r="LWA328" s="7" t="s">
        <v>725</v>
      </c>
      <c r="LWB328" s="7" t="s">
        <v>725</v>
      </c>
      <c r="LWC328" s="7" t="s">
        <v>725</v>
      </c>
      <c r="LWD328" s="7" t="s">
        <v>725</v>
      </c>
      <c r="LWE328" s="7" t="s">
        <v>725</v>
      </c>
      <c r="LWF328" s="7" t="s">
        <v>725</v>
      </c>
      <c r="LWG328" s="7" t="s">
        <v>725</v>
      </c>
      <c r="LWH328" s="7" t="s">
        <v>725</v>
      </c>
      <c r="LWI328" s="7" t="s">
        <v>725</v>
      </c>
      <c r="LWJ328" s="7" t="s">
        <v>725</v>
      </c>
      <c r="LWK328" s="7" t="s">
        <v>725</v>
      </c>
      <c r="LWL328" s="7" t="s">
        <v>725</v>
      </c>
      <c r="LWM328" s="7" t="s">
        <v>725</v>
      </c>
      <c r="LWN328" s="7" t="s">
        <v>725</v>
      </c>
      <c r="LWO328" s="7" t="s">
        <v>725</v>
      </c>
      <c r="LWP328" s="7" t="s">
        <v>725</v>
      </c>
      <c r="LWQ328" s="7" t="s">
        <v>725</v>
      </c>
      <c r="LWR328" s="7" t="s">
        <v>725</v>
      </c>
      <c r="LWS328" s="7" t="s">
        <v>725</v>
      </c>
      <c r="LWT328" s="7" t="s">
        <v>725</v>
      </c>
      <c r="LWU328" s="7" t="s">
        <v>725</v>
      </c>
      <c r="LWV328" s="7" t="s">
        <v>725</v>
      </c>
      <c r="LWW328" s="7" t="s">
        <v>725</v>
      </c>
      <c r="LWX328" s="7" t="s">
        <v>725</v>
      </c>
      <c r="LWY328" s="7" t="s">
        <v>725</v>
      </c>
      <c r="LWZ328" s="7" t="s">
        <v>725</v>
      </c>
      <c r="LXA328" s="7" t="s">
        <v>725</v>
      </c>
      <c r="LXB328" s="7" t="s">
        <v>725</v>
      </c>
      <c r="LXC328" s="7" t="s">
        <v>725</v>
      </c>
      <c r="LXD328" s="7" t="s">
        <v>725</v>
      </c>
      <c r="LXE328" s="7" t="s">
        <v>725</v>
      </c>
      <c r="LXF328" s="7" t="s">
        <v>725</v>
      </c>
      <c r="LXG328" s="7" t="s">
        <v>725</v>
      </c>
      <c r="LXH328" s="7" t="s">
        <v>725</v>
      </c>
      <c r="LXI328" s="7" t="s">
        <v>725</v>
      </c>
      <c r="LXJ328" s="7" t="s">
        <v>725</v>
      </c>
      <c r="LXK328" s="7" t="s">
        <v>725</v>
      </c>
      <c r="LXL328" s="7" t="s">
        <v>725</v>
      </c>
      <c r="LXM328" s="7" t="s">
        <v>725</v>
      </c>
      <c r="LXN328" s="7" t="s">
        <v>725</v>
      </c>
      <c r="LXO328" s="7" t="s">
        <v>725</v>
      </c>
      <c r="LXP328" s="7" t="s">
        <v>725</v>
      </c>
      <c r="LXQ328" s="7" t="s">
        <v>725</v>
      </c>
      <c r="LXR328" s="7" t="s">
        <v>725</v>
      </c>
      <c r="LXS328" s="7" t="s">
        <v>725</v>
      </c>
      <c r="LXT328" s="7" t="s">
        <v>725</v>
      </c>
      <c r="LXU328" s="7" t="s">
        <v>725</v>
      </c>
      <c r="LXV328" s="7" t="s">
        <v>725</v>
      </c>
      <c r="LXW328" s="7" t="s">
        <v>725</v>
      </c>
      <c r="LXX328" s="7" t="s">
        <v>725</v>
      </c>
      <c r="LXY328" s="7" t="s">
        <v>725</v>
      </c>
      <c r="LXZ328" s="7" t="s">
        <v>725</v>
      </c>
      <c r="LYA328" s="7" t="s">
        <v>725</v>
      </c>
      <c r="LYB328" s="7" t="s">
        <v>725</v>
      </c>
      <c r="LYC328" s="7" t="s">
        <v>725</v>
      </c>
      <c r="LYD328" s="7" t="s">
        <v>725</v>
      </c>
      <c r="LYE328" s="7" t="s">
        <v>725</v>
      </c>
      <c r="LYF328" s="7" t="s">
        <v>725</v>
      </c>
      <c r="LYG328" s="7" t="s">
        <v>725</v>
      </c>
      <c r="LYH328" s="7" t="s">
        <v>725</v>
      </c>
      <c r="LYI328" s="7" t="s">
        <v>725</v>
      </c>
      <c r="LYJ328" s="7" t="s">
        <v>725</v>
      </c>
      <c r="LYK328" s="7" t="s">
        <v>725</v>
      </c>
      <c r="LYL328" s="7" t="s">
        <v>725</v>
      </c>
      <c r="LYM328" s="7" t="s">
        <v>725</v>
      </c>
      <c r="LYN328" s="7" t="s">
        <v>725</v>
      </c>
      <c r="LYO328" s="7" t="s">
        <v>725</v>
      </c>
      <c r="LYP328" s="7" t="s">
        <v>725</v>
      </c>
      <c r="LYQ328" s="7" t="s">
        <v>725</v>
      </c>
      <c r="LYR328" s="7" t="s">
        <v>725</v>
      </c>
      <c r="LYS328" s="7" t="s">
        <v>725</v>
      </c>
      <c r="LYT328" s="7" t="s">
        <v>725</v>
      </c>
      <c r="LYU328" s="7" t="s">
        <v>725</v>
      </c>
      <c r="LYV328" s="7" t="s">
        <v>725</v>
      </c>
      <c r="LYW328" s="7" t="s">
        <v>725</v>
      </c>
      <c r="LYX328" s="7" t="s">
        <v>725</v>
      </c>
      <c r="LYY328" s="7" t="s">
        <v>725</v>
      </c>
      <c r="LYZ328" s="7" t="s">
        <v>725</v>
      </c>
      <c r="LZA328" s="7" t="s">
        <v>725</v>
      </c>
      <c r="LZB328" s="7" t="s">
        <v>725</v>
      </c>
      <c r="LZC328" s="7" t="s">
        <v>725</v>
      </c>
      <c r="LZD328" s="7" t="s">
        <v>725</v>
      </c>
      <c r="LZE328" s="7" t="s">
        <v>725</v>
      </c>
      <c r="LZF328" s="7" t="s">
        <v>725</v>
      </c>
      <c r="LZG328" s="7" t="s">
        <v>725</v>
      </c>
      <c r="LZH328" s="7" t="s">
        <v>725</v>
      </c>
      <c r="LZI328" s="7" t="s">
        <v>725</v>
      </c>
      <c r="LZJ328" s="7" t="s">
        <v>725</v>
      </c>
      <c r="LZK328" s="7" t="s">
        <v>725</v>
      </c>
      <c r="LZL328" s="7" t="s">
        <v>725</v>
      </c>
      <c r="LZM328" s="7" t="s">
        <v>725</v>
      </c>
      <c r="LZN328" s="7" t="s">
        <v>725</v>
      </c>
      <c r="LZO328" s="7" t="s">
        <v>725</v>
      </c>
      <c r="LZP328" s="7" t="s">
        <v>725</v>
      </c>
      <c r="LZQ328" s="7" t="s">
        <v>725</v>
      </c>
      <c r="LZR328" s="7" t="s">
        <v>725</v>
      </c>
      <c r="LZS328" s="7" t="s">
        <v>725</v>
      </c>
      <c r="LZT328" s="7" t="s">
        <v>725</v>
      </c>
      <c r="LZU328" s="7" t="s">
        <v>725</v>
      </c>
      <c r="LZV328" s="7" t="s">
        <v>725</v>
      </c>
      <c r="LZW328" s="7" t="s">
        <v>725</v>
      </c>
      <c r="LZX328" s="7" t="s">
        <v>725</v>
      </c>
      <c r="LZY328" s="7" t="s">
        <v>725</v>
      </c>
      <c r="LZZ328" s="7" t="s">
        <v>725</v>
      </c>
      <c r="MAA328" s="7" t="s">
        <v>725</v>
      </c>
      <c r="MAB328" s="7" t="s">
        <v>725</v>
      </c>
      <c r="MAC328" s="7" t="s">
        <v>725</v>
      </c>
      <c r="MAD328" s="7" t="s">
        <v>725</v>
      </c>
      <c r="MAE328" s="7" t="s">
        <v>725</v>
      </c>
      <c r="MAF328" s="7" t="s">
        <v>725</v>
      </c>
      <c r="MAG328" s="7" t="s">
        <v>725</v>
      </c>
      <c r="MAH328" s="7" t="s">
        <v>725</v>
      </c>
      <c r="MAI328" s="7" t="s">
        <v>725</v>
      </c>
      <c r="MAJ328" s="7" t="s">
        <v>725</v>
      </c>
      <c r="MAK328" s="7" t="s">
        <v>725</v>
      </c>
      <c r="MAL328" s="7" t="s">
        <v>725</v>
      </c>
      <c r="MAM328" s="7" t="s">
        <v>725</v>
      </c>
      <c r="MAN328" s="7" t="s">
        <v>725</v>
      </c>
      <c r="MAO328" s="7" t="s">
        <v>725</v>
      </c>
      <c r="MAP328" s="7" t="s">
        <v>725</v>
      </c>
      <c r="MAQ328" s="7" t="s">
        <v>725</v>
      </c>
      <c r="MAR328" s="7" t="s">
        <v>725</v>
      </c>
      <c r="MAS328" s="7" t="s">
        <v>725</v>
      </c>
      <c r="MAT328" s="7" t="s">
        <v>725</v>
      </c>
      <c r="MAU328" s="7" t="s">
        <v>725</v>
      </c>
      <c r="MAV328" s="7" t="s">
        <v>725</v>
      </c>
      <c r="MAW328" s="7" t="s">
        <v>725</v>
      </c>
      <c r="MAX328" s="7" t="s">
        <v>725</v>
      </c>
      <c r="MAY328" s="7" t="s">
        <v>725</v>
      </c>
      <c r="MAZ328" s="7" t="s">
        <v>725</v>
      </c>
      <c r="MBA328" s="7" t="s">
        <v>725</v>
      </c>
      <c r="MBB328" s="7" t="s">
        <v>725</v>
      </c>
      <c r="MBC328" s="7" t="s">
        <v>725</v>
      </c>
      <c r="MBD328" s="7" t="s">
        <v>725</v>
      </c>
      <c r="MBE328" s="7" t="s">
        <v>725</v>
      </c>
      <c r="MBF328" s="7" t="s">
        <v>725</v>
      </c>
      <c r="MBG328" s="7" t="s">
        <v>725</v>
      </c>
      <c r="MBH328" s="7" t="s">
        <v>725</v>
      </c>
      <c r="MBI328" s="7" t="s">
        <v>725</v>
      </c>
      <c r="MBJ328" s="7" t="s">
        <v>725</v>
      </c>
      <c r="MBK328" s="7" t="s">
        <v>725</v>
      </c>
      <c r="MBL328" s="7" t="s">
        <v>725</v>
      </c>
      <c r="MBM328" s="7" t="s">
        <v>725</v>
      </c>
      <c r="MBN328" s="7" t="s">
        <v>725</v>
      </c>
      <c r="MBO328" s="7" t="s">
        <v>725</v>
      </c>
      <c r="MBP328" s="7" t="s">
        <v>725</v>
      </c>
      <c r="MBQ328" s="7" t="s">
        <v>725</v>
      </c>
      <c r="MBR328" s="7" t="s">
        <v>725</v>
      </c>
      <c r="MBS328" s="7" t="s">
        <v>725</v>
      </c>
      <c r="MBT328" s="7" t="s">
        <v>725</v>
      </c>
      <c r="MBU328" s="7" t="s">
        <v>725</v>
      </c>
      <c r="MBV328" s="7" t="s">
        <v>725</v>
      </c>
      <c r="MBW328" s="7" t="s">
        <v>725</v>
      </c>
      <c r="MBX328" s="7" t="s">
        <v>725</v>
      </c>
      <c r="MBY328" s="7" t="s">
        <v>725</v>
      </c>
      <c r="MBZ328" s="7" t="s">
        <v>725</v>
      </c>
      <c r="MCA328" s="7" t="s">
        <v>725</v>
      </c>
      <c r="MCB328" s="7" t="s">
        <v>725</v>
      </c>
      <c r="MCC328" s="7" t="s">
        <v>725</v>
      </c>
      <c r="MCD328" s="7" t="s">
        <v>725</v>
      </c>
      <c r="MCE328" s="7" t="s">
        <v>725</v>
      </c>
      <c r="MCF328" s="7" t="s">
        <v>725</v>
      </c>
      <c r="MCG328" s="7" t="s">
        <v>725</v>
      </c>
      <c r="MCH328" s="7" t="s">
        <v>725</v>
      </c>
      <c r="MCI328" s="7" t="s">
        <v>725</v>
      </c>
      <c r="MCJ328" s="7" t="s">
        <v>725</v>
      </c>
      <c r="MCK328" s="7" t="s">
        <v>725</v>
      </c>
      <c r="MCL328" s="7" t="s">
        <v>725</v>
      </c>
      <c r="MCM328" s="7" t="s">
        <v>725</v>
      </c>
      <c r="MCN328" s="7" t="s">
        <v>725</v>
      </c>
      <c r="MCO328" s="7" t="s">
        <v>725</v>
      </c>
      <c r="MCP328" s="7" t="s">
        <v>725</v>
      </c>
      <c r="MCQ328" s="7" t="s">
        <v>725</v>
      </c>
      <c r="MCR328" s="7" t="s">
        <v>725</v>
      </c>
      <c r="MCS328" s="7" t="s">
        <v>725</v>
      </c>
      <c r="MCT328" s="7" t="s">
        <v>725</v>
      </c>
      <c r="MCU328" s="7" t="s">
        <v>725</v>
      </c>
      <c r="MCV328" s="7" t="s">
        <v>725</v>
      </c>
      <c r="MCW328" s="7" t="s">
        <v>725</v>
      </c>
      <c r="MCX328" s="7" t="s">
        <v>725</v>
      </c>
      <c r="MCY328" s="7" t="s">
        <v>725</v>
      </c>
      <c r="MCZ328" s="7" t="s">
        <v>725</v>
      </c>
      <c r="MDA328" s="7" t="s">
        <v>725</v>
      </c>
      <c r="MDB328" s="7" t="s">
        <v>725</v>
      </c>
      <c r="MDC328" s="7" t="s">
        <v>725</v>
      </c>
      <c r="MDD328" s="7" t="s">
        <v>725</v>
      </c>
      <c r="MDE328" s="7" t="s">
        <v>725</v>
      </c>
      <c r="MDF328" s="7" t="s">
        <v>725</v>
      </c>
      <c r="MDG328" s="7" t="s">
        <v>725</v>
      </c>
      <c r="MDH328" s="7" t="s">
        <v>725</v>
      </c>
      <c r="MDI328" s="7" t="s">
        <v>725</v>
      </c>
      <c r="MDJ328" s="7" t="s">
        <v>725</v>
      </c>
      <c r="MDK328" s="7" t="s">
        <v>725</v>
      </c>
      <c r="MDL328" s="7" t="s">
        <v>725</v>
      </c>
      <c r="MDM328" s="7" t="s">
        <v>725</v>
      </c>
      <c r="MDN328" s="7" t="s">
        <v>725</v>
      </c>
      <c r="MDO328" s="7" t="s">
        <v>725</v>
      </c>
      <c r="MDP328" s="7" t="s">
        <v>725</v>
      </c>
      <c r="MDQ328" s="7" t="s">
        <v>725</v>
      </c>
      <c r="MDR328" s="7" t="s">
        <v>725</v>
      </c>
      <c r="MDS328" s="7" t="s">
        <v>725</v>
      </c>
      <c r="MDT328" s="7" t="s">
        <v>725</v>
      </c>
      <c r="MDU328" s="7" t="s">
        <v>725</v>
      </c>
      <c r="MDV328" s="7" t="s">
        <v>725</v>
      </c>
      <c r="MDW328" s="7" t="s">
        <v>725</v>
      </c>
      <c r="MDX328" s="7" t="s">
        <v>725</v>
      </c>
      <c r="MDY328" s="7" t="s">
        <v>725</v>
      </c>
      <c r="MDZ328" s="7" t="s">
        <v>725</v>
      </c>
      <c r="MEA328" s="7" t="s">
        <v>725</v>
      </c>
      <c r="MEB328" s="7" t="s">
        <v>725</v>
      </c>
      <c r="MEC328" s="7" t="s">
        <v>725</v>
      </c>
      <c r="MED328" s="7" t="s">
        <v>725</v>
      </c>
      <c r="MEE328" s="7" t="s">
        <v>725</v>
      </c>
      <c r="MEF328" s="7" t="s">
        <v>725</v>
      </c>
      <c r="MEG328" s="7" t="s">
        <v>725</v>
      </c>
      <c r="MEH328" s="7" t="s">
        <v>725</v>
      </c>
      <c r="MEI328" s="7" t="s">
        <v>725</v>
      </c>
      <c r="MEJ328" s="7" t="s">
        <v>725</v>
      </c>
      <c r="MEK328" s="7" t="s">
        <v>725</v>
      </c>
      <c r="MEL328" s="7" t="s">
        <v>725</v>
      </c>
      <c r="MEM328" s="7" t="s">
        <v>725</v>
      </c>
      <c r="MEN328" s="7" t="s">
        <v>725</v>
      </c>
      <c r="MEO328" s="7" t="s">
        <v>725</v>
      </c>
      <c r="MEP328" s="7" t="s">
        <v>725</v>
      </c>
      <c r="MEQ328" s="7" t="s">
        <v>725</v>
      </c>
      <c r="MER328" s="7" t="s">
        <v>725</v>
      </c>
      <c r="MES328" s="7" t="s">
        <v>725</v>
      </c>
      <c r="MET328" s="7" t="s">
        <v>725</v>
      </c>
      <c r="MEU328" s="7" t="s">
        <v>725</v>
      </c>
      <c r="MEV328" s="7" t="s">
        <v>725</v>
      </c>
      <c r="MEW328" s="7" t="s">
        <v>725</v>
      </c>
      <c r="MEX328" s="7" t="s">
        <v>725</v>
      </c>
      <c r="MEY328" s="7" t="s">
        <v>725</v>
      </c>
      <c r="MEZ328" s="7" t="s">
        <v>725</v>
      </c>
      <c r="MFA328" s="7" t="s">
        <v>725</v>
      </c>
      <c r="MFB328" s="7" t="s">
        <v>725</v>
      </c>
      <c r="MFC328" s="7" t="s">
        <v>725</v>
      </c>
      <c r="MFD328" s="7" t="s">
        <v>725</v>
      </c>
      <c r="MFE328" s="7" t="s">
        <v>725</v>
      </c>
      <c r="MFF328" s="7" t="s">
        <v>725</v>
      </c>
      <c r="MFG328" s="7" t="s">
        <v>725</v>
      </c>
      <c r="MFH328" s="7" t="s">
        <v>725</v>
      </c>
      <c r="MFI328" s="7" t="s">
        <v>725</v>
      </c>
      <c r="MFJ328" s="7" t="s">
        <v>725</v>
      </c>
      <c r="MFK328" s="7" t="s">
        <v>725</v>
      </c>
      <c r="MFL328" s="7" t="s">
        <v>725</v>
      </c>
      <c r="MFM328" s="7" t="s">
        <v>725</v>
      </c>
      <c r="MFN328" s="7" t="s">
        <v>725</v>
      </c>
      <c r="MFO328" s="7" t="s">
        <v>725</v>
      </c>
      <c r="MFP328" s="7" t="s">
        <v>725</v>
      </c>
      <c r="MFQ328" s="7" t="s">
        <v>725</v>
      </c>
      <c r="MFR328" s="7" t="s">
        <v>725</v>
      </c>
      <c r="MFS328" s="7" t="s">
        <v>725</v>
      </c>
      <c r="MFT328" s="7" t="s">
        <v>725</v>
      </c>
      <c r="MFU328" s="7" t="s">
        <v>725</v>
      </c>
      <c r="MFV328" s="7" t="s">
        <v>725</v>
      </c>
      <c r="MFW328" s="7" t="s">
        <v>725</v>
      </c>
      <c r="MFX328" s="7" t="s">
        <v>725</v>
      </c>
      <c r="MFY328" s="7" t="s">
        <v>725</v>
      </c>
      <c r="MFZ328" s="7" t="s">
        <v>725</v>
      </c>
      <c r="MGA328" s="7" t="s">
        <v>725</v>
      </c>
      <c r="MGB328" s="7" t="s">
        <v>725</v>
      </c>
      <c r="MGC328" s="7" t="s">
        <v>725</v>
      </c>
      <c r="MGD328" s="7" t="s">
        <v>725</v>
      </c>
      <c r="MGE328" s="7" t="s">
        <v>725</v>
      </c>
      <c r="MGF328" s="7" t="s">
        <v>725</v>
      </c>
      <c r="MGG328" s="7" t="s">
        <v>725</v>
      </c>
      <c r="MGH328" s="7" t="s">
        <v>725</v>
      </c>
      <c r="MGI328" s="7" t="s">
        <v>725</v>
      </c>
      <c r="MGJ328" s="7" t="s">
        <v>725</v>
      </c>
      <c r="MGK328" s="7" t="s">
        <v>725</v>
      </c>
      <c r="MGL328" s="7" t="s">
        <v>725</v>
      </c>
      <c r="MGM328" s="7" t="s">
        <v>725</v>
      </c>
      <c r="MGN328" s="7" t="s">
        <v>725</v>
      </c>
      <c r="MGO328" s="7" t="s">
        <v>725</v>
      </c>
      <c r="MGP328" s="7" t="s">
        <v>725</v>
      </c>
      <c r="MGQ328" s="7" t="s">
        <v>725</v>
      </c>
      <c r="MGR328" s="7" t="s">
        <v>725</v>
      </c>
      <c r="MGS328" s="7" t="s">
        <v>725</v>
      </c>
      <c r="MGT328" s="7" t="s">
        <v>725</v>
      </c>
      <c r="MGU328" s="7" t="s">
        <v>725</v>
      </c>
      <c r="MGV328" s="7" t="s">
        <v>725</v>
      </c>
      <c r="MGW328" s="7" t="s">
        <v>725</v>
      </c>
      <c r="MGX328" s="7" t="s">
        <v>725</v>
      </c>
      <c r="MGY328" s="7" t="s">
        <v>725</v>
      </c>
      <c r="MGZ328" s="7" t="s">
        <v>725</v>
      </c>
      <c r="MHA328" s="7" t="s">
        <v>725</v>
      </c>
      <c r="MHB328" s="7" t="s">
        <v>725</v>
      </c>
      <c r="MHC328" s="7" t="s">
        <v>725</v>
      </c>
      <c r="MHD328" s="7" t="s">
        <v>725</v>
      </c>
      <c r="MHE328" s="7" t="s">
        <v>725</v>
      </c>
      <c r="MHF328" s="7" t="s">
        <v>725</v>
      </c>
      <c r="MHG328" s="7" t="s">
        <v>725</v>
      </c>
      <c r="MHH328" s="7" t="s">
        <v>725</v>
      </c>
      <c r="MHI328" s="7" t="s">
        <v>725</v>
      </c>
      <c r="MHJ328" s="7" t="s">
        <v>725</v>
      </c>
      <c r="MHK328" s="7" t="s">
        <v>725</v>
      </c>
      <c r="MHL328" s="7" t="s">
        <v>725</v>
      </c>
      <c r="MHM328" s="7" t="s">
        <v>725</v>
      </c>
      <c r="MHN328" s="7" t="s">
        <v>725</v>
      </c>
      <c r="MHO328" s="7" t="s">
        <v>725</v>
      </c>
      <c r="MHP328" s="7" t="s">
        <v>725</v>
      </c>
      <c r="MHQ328" s="7" t="s">
        <v>725</v>
      </c>
      <c r="MHR328" s="7" t="s">
        <v>725</v>
      </c>
      <c r="MHS328" s="7" t="s">
        <v>725</v>
      </c>
      <c r="MHT328" s="7" t="s">
        <v>725</v>
      </c>
      <c r="MHU328" s="7" t="s">
        <v>725</v>
      </c>
      <c r="MHV328" s="7" t="s">
        <v>725</v>
      </c>
      <c r="MHW328" s="7" t="s">
        <v>725</v>
      </c>
      <c r="MHX328" s="7" t="s">
        <v>725</v>
      </c>
      <c r="MHY328" s="7" t="s">
        <v>725</v>
      </c>
      <c r="MHZ328" s="7" t="s">
        <v>725</v>
      </c>
      <c r="MIA328" s="7" t="s">
        <v>725</v>
      </c>
      <c r="MIB328" s="7" t="s">
        <v>725</v>
      </c>
      <c r="MIC328" s="7" t="s">
        <v>725</v>
      </c>
      <c r="MID328" s="7" t="s">
        <v>725</v>
      </c>
      <c r="MIE328" s="7" t="s">
        <v>725</v>
      </c>
      <c r="MIF328" s="7" t="s">
        <v>725</v>
      </c>
      <c r="MIG328" s="7" t="s">
        <v>725</v>
      </c>
      <c r="MIH328" s="7" t="s">
        <v>725</v>
      </c>
      <c r="MII328" s="7" t="s">
        <v>725</v>
      </c>
      <c r="MIJ328" s="7" t="s">
        <v>725</v>
      </c>
      <c r="MIK328" s="7" t="s">
        <v>725</v>
      </c>
      <c r="MIL328" s="7" t="s">
        <v>725</v>
      </c>
      <c r="MIM328" s="7" t="s">
        <v>725</v>
      </c>
      <c r="MIN328" s="7" t="s">
        <v>725</v>
      </c>
      <c r="MIO328" s="7" t="s">
        <v>725</v>
      </c>
      <c r="MIP328" s="7" t="s">
        <v>725</v>
      </c>
      <c r="MIQ328" s="7" t="s">
        <v>725</v>
      </c>
      <c r="MIR328" s="7" t="s">
        <v>725</v>
      </c>
      <c r="MIS328" s="7" t="s">
        <v>725</v>
      </c>
      <c r="MIT328" s="7" t="s">
        <v>725</v>
      </c>
      <c r="MIU328" s="7" t="s">
        <v>725</v>
      </c>
      <c r="MIV328" s="7" t="s">
        <v>725</v>
      </c>
      <c r="MIW328" s="7" t="s">
        <v>725</v>
      </c>
      <c r="MIX328" s="7" t="s">
        <v>725</v>
      </c>
      <c r="MIY328" s="7" t="s">
        <v>725</v>
      </c>
      <c r="MIZ328" s="7" t="s">
        <v>725</v>
      </c>
      <c r="MJA328" s="7" t="s">
        <v>725</v>
      </c>
      <c r="MJB328" s="7" t="s">
        <v>725</v>
      </c>
      <c r="MJC328" s="7" t="s">
        <v>725</v>
      </c>
      <c r="MJD328" s="7" t="s">
        <v>725</v>
      </c>
      <c r="MJE328" s="7" t="s">
        <v>725</v>
      </c>
      <c r="MJF328" s="7" t="s">
        <v>725</v>
      </c>
      <c r="MJG328" s="7" t="s">
        <v>725</v>
      </c>
      <c r="MJH328" s="7" t="s">
        <v>725</v>
      </c>
      <c r="MJI328" s="7" t="s">
        <v>725</v>
      </c>
      <c r="MJJ328" s="7" t="s">
        <v>725</v>
      </c>
      <c r="MJK328" s="7" t="s">
        <v>725</v>
      </c>
      <c r="MJL328" s="7" t="s">
        <v>725</v>
      </c>
      <c r="MJM328" s="7" t="s">
        <v>725</v>
      </c>
      <c r="MJN328" s="7" t="s">
        <v>725</v>
      </c>
      <c r="MJO328" s="7" t="s">
        <v>725</v>
      </c>
      <c r="MJP328" s="7" t="s">
        <v>725</v>
      </c>
      <c r="MJQ328" s="7" t="s">
        <v>725</v>
      </c>
      <c r="MJR328" s="7" t="s">
        <v>725</v>
      </c>
      <c r="MJS328" s="7" t="s">
        <v>725</v>
      </c>
      <c r="MJT328" s="7" t="s">
        <v>725</v>
      </c>
      <c r="MJU328" s="7" t="s">
        <v>725</v>
      </c>
      <c r="MJV328" s="7" t="s">
        <v>725</v>
      </c>
      <c r="MJW328" s="7" t="s">
        <v>725</v>
      </c>
      <c r="MJX328" s="7" t="s">
        <v>725</v>
      </c>
      <c r="MJY328" s="7" t="s">
        <v>725</v>
      </c>
      <c r="MJZ328" s="7" t="s">
        <v>725</v>
      </c>
      <c r="MKA328" s="7" t="s">
        <v>725</v>
      </c>
      <c r="MKB328" s="7" t="s">
        <v>725</v>
      </c>
      <c r="MKC328" s="7" t="s">
        <v>725</v>
      </c>
      <c r="MKD328" s="7" t="s">
        <v>725</v>
      </c>
      <c r="MKE328" s="7" t="s">
        <v>725</v>
      </c>
      <c r="MKF328" s="7" t="s">
        <v>725</v>
      </c>
      <c r="MKG328" s="7" t="s">
        <v>725</v>
      </c>
      <c r="MKH328" s="7" t="s">
        <v>725</v>
      </c>
      <c r="MKI328" s="7" t="s">
        <v>725</v>
      </c>
      <c r="MKJ328" s="7" t="s">
        <v>725</v>
      </c>
      <c r="MKK328" s="7" t="s">
        <v>725</v>
      </c>
      <c r="MKL328" s="7" t="s">
        <v>725</v>
      </c>
      <c r="MKM328" s="7" t="s">
        <v>725</v>
      </c>
      <c r="MKN328" s="7" t="s">
        <v>725</v>
      </c>
      <c r="MKO328" s="7" t="s">
        <v>725</v>
      </c>
      <c r="MKP328" s="7" t="s">
        <v>725</v>
      </c>
      <c r="MKQ328" s="7" t="s">
        <v>725</v>
      </c>
      <c r="MKR328" s="7" t="s">
        <v>725</v>
      </c>
      <c r="MKS328" s="7" t="s">
        <v>725</v>
      </c>
      <c r="MKT328" s="7" t="s">
        <v>725</v>
      </c>
      <c r="MKU328" s="7" t="s">
        <v>725</v>
      </c>
      <c r="MKV328" s="7" t="s">
        <v>725</v>
      </c>
      <c r="MKW328" s="7" t="s">
        <v>725</v>
      </c>
      <c r="MKX328" s="7" t="s">
        <v>725</v>
      </c>
      <c r="MKY328" s="7" t="s">
        <v>725</v>
      </c>
      <c r="MKZ328" s="7" t="s">
        <v>725</v>
      </c>
      <c r="MLA328" s="7" t="s">
        <v>725</v>
      </c>
      <c r="MLB328" s="7" t="s">
        <v>725</v>
      </c>
      <c r="MLC328" s="7" t="s">
        <v>725</v>
      </c>
      <c r="MLD328" s="7" t="s">
        <v>725</v>
      </c>
      <c r="MLE328" s="7" t="s">
        <v>725</v>
      </c>
      <c r="MLF328" s="7" t="s">
        <v>725</v>
      </c>
      <c r="MLG328" s="7" t="s">
        <v>725</v>
      </c>
      <c r="MLH328" s="7" t="s">
        <v>725</v>
      </c>
      <c r="MLI328" s="7" t="s">
        <v>725</v>
      </c>
      <c r="MLJ328" s="7" t="s">
        <v>725</v>
      </c>
      <c r="MLK328" s="7" t="s">
        <v>725</v>
      </c>
      <c r="MLL328" s="7" t="s">
        <v>725</v>
      </c>
      <c r="MLM328" s="7" t="s">
        <v>725</v>
      </c>
      <c r="MLN328" s="7" t="s">
        <v>725</v>
      </c>
      <c r="MLO328" s="7" t="s">
        <v>725</v>
      </c>
      <c r="MLP328" s="7" t="s">
        <v>725</v>
      </c>
      <c r="MLQ328" s="7" t="s">
        <v>725</v>
      </c>
      <c r="MLR328" s="7" t="s">
        <v>725</v>
      </c>
      <c r="MLS328" s="7" t="s">
        <v>725</v>
      </c>
      <c r="MLT328" s="7" t="s">
        <v>725</v>
      </c>
      <c r="MLU328" s="7" t="s">
        <v>725</v>
      </c>
      <c r="MLV328" s="7" t="s">
        <v>725</v>
      </c>
      <c r="MLW328" s="7" t="s">
        <v>725</v>
      </c>
      <c r="MLX328" s="7" t="s">
        <v>725</v>
      </c>
      <c r="MLY328" s="7" t="s">
        <v>725</v>
      </c>
      <c r="MLZ328" s="7" t="s">
        <v>725</v>
      </c>
      <c r="MMA328" s="7" t="s">
        <v>725</v>
      </c>
      <c r="MMB328" s="7" t="s">
        <v>725</v>
      </c>
      <c r="MMC328" s="7" t="s">
        <v>725</v>
      </c>
      <c r="MMD328" s="7" t="s">
        <v>725</v>
      </c>
      <c r="MME328" s="7" t="s">
        <v>725</v>
      </c>
      <c r="MMF328" s="7" t="s">
        <v>725</v>
      </c>
      <c r="MMG328" s="7" t="s">
        <v>725</v>
      </c>
      <c r="MMH328" s="7" t="s">
        <v>725</v>
      </c>
      <c r="MMI328" s="7" t="s">
        <v>725</v>
      </c>
      <c r="MMJ328" s="7" t="s">
        <v>725</v>
      </c>
      <c r="MMK328" s="7" t="s">
        <v>725</v>
      </c>
      <c r="MML328" s="7" t="s">
        <v>725</v>
      </c>
      <c r="MMM328" s="7" t="s">
        <v>725</v>
      </c>
      <c r="MMN328" s="7" t="s">
        <v>725</v>
      </c>
      <c r="MMO328" s="7" t="s">
        <v>725</v>
      </c>
      <c r="MMP328" s="7" t="s">
        <v>725</v>
      </c>
      <c r="MMQ328" s="7" t="s">
        <v>725</v>
      </c>
      <c r="MMR328" s="7" t="s">
        <v>725</v>
      </c>
      <c r="MMS328" s="7" t="s">
        <v>725</v>
      </c>
      <c r="MMT328" s="7" t="s">
        <v>725</v>
      </c>
      <c r="MMU328" s="7" t="s">
        <v>725</v>
      </c>
      <c r="MMV328" s="7" t="s">
        <v>725</v>
      </c>
      <c r="MMW328" s="7" t="s">
        <v>725</v>
      </c>
      <c r="MMX328" s="7" t="s">
        <v>725</v>
      </c>
      <c r="MMY328" s="7" t="s">
        <v>725</v>
      </c>
      <c r="MMZ328" s="7" t="s">
        <v>725</v>
      </c>
      <c r="MNA328" s="7" t="s">
        <v>725</v>
      </c>
      <c r="MNB328" s="7" t="s">
        <v>725</v>
      </c>
      <c r="MNC328" s="7" t="s">
        <v>725</v>
      </c>
      <c r="MND328" s="7" t="s">
        <v>725</v>
      </c>
      <c r="MNE328" s="7" t="s">
        <v>725</v>
      </c>
      <c r="MNF328" s="7" t="s">
        <v>725</v>
      </c>
      <c r="MNG328" s="7" t="s">
        <v>725</v>
      </c>
      <c r="MNH328" s="7" t="s">
        <v>725</v>
      </c>
      <c r="MNI328" s="7" t="s">
        <v>725</v>
      </c>
      <c r="MNJ328" s="7" t="s">
        <v>725</v>
      </c>
      <c r="MNK328" s="7" t="s">
        <v>725</v>
      </c>
      <c r="MNL328" s="7" t="s">
        <v>725</v>
      </c>
      <c r="MNM328" s="7" t="s">
        <v>725</v>
      </c>
      <c r="MNN328" s="7" t="s">
        <v>725</v>
      </c>
      <c r="MNO328" s="7" t="s">
        <v>725</v>
      </c>
      <c r="MNP328" s="7" t="s">
        <v>725</v>
      </c>
      <c r="MNQ328" s="7" t="s">
        <v>725</v>
      </c>
      <c r="MNR328" s="7" t="s">
        <v>725</v>
      </c>
      <c r="MNS328" s="7" t="s">
        <v>725</v>
      </c>
      <c r="MNT328" s="7" t="s">
        <v>725</v>
      </c>
      <c r="MNU328" s="7" t="s">
        <v>725</v>
      </c>
      <c r="MNV328" s="7" t="s">
        <v>725</v>
      </c>
      <c r="MNW328" s="7" t="s">
        <v>725</v>
      </c>
      <c r="MNX328" s="7" t="s">
        <v>725</v>
      </c>
      <c r="MNY328" s="7" t="s">
        <v>725</v>
      </c>
      <c r="MNZ328" s="7" t="s">
        <v>725</v>
      </c>
      <c r="MOA328" s="7" t="s">
        <v>725</v>
      </c>
      <c r="MOB328" s="7" t="s">
        <v>725</v>
      </c>
      <c r="MOC328" s="7" t="s">
        <v>725</v>
      </c>
      <c r="MOD328" s="7" t="s">
        <v>725</v>
      </c>
      <c r="MOE328" s="7" t="s">
        <v>725</v>
      </c>
      <c r="MOF328" s="7" t="s">
        <v>725</v>
      </c>
      <c r="MOG328" s="7" t="s">
        <v>725</v>
      </c>
      <c r="MOH328" s="7" t="s">
        <v>725</v>
      </c>
      <c r="MOI328" s="7" t="s">
        <v>725</v>
      </c>
      <c r="MOJ328" s="7" t="s">
        <v>725</v>
      </c>
      <c r="MOK328" s="7" t="s">
        <v>725</v>
      </c>
      <c r="MOL328" s="7" t="s">
        <v>725</v>
      </c>
      <c r="MOM328" s="7" t="s">
        <v>725</v>
      </c>
      <c r="MON328" s="7" t="s">
        <v>725</v>
      </c>
      <c r="MOO328" s="7" t="s">
        <v>725</v>
      </c>
      <c r="MOP328" s="7" t="s">
        <v>725</v>
      </c>
      <c r="MOQ328" s="7" t="s">
        <v>725</v>
      </c>
      <c r="MOR328" s="7" t="s">
        <v>725</v>
      </c>
      <c r="MOS328" s="7" t="s">
        <v>725</v>
      </c>
      <c r="MOT328" s="7" t="s">
        <v>725</v>
      </c>
      <c r="MOU328" s="7" t="s">
        <v>725</v>
      </c>
      <c r="MOV328" s="7" t="s">
        <v>725</v>
      </c>
      <c r="MOW328" s="7" t="s">
        <v>725</v>
      </c>
      <c r="MOX328" s="7" t="s">
        <v>725</v>
      </c>
      <c r="MOY328" s="7" t="s">
        <v>725</v>
      </c>
      <c r="MOZ328" s="7" t="s">
        <v>725</v>
      </c>
      <c r="MPA328" s="7" t="s">
        <v>725</v>
      </c>
      <c r="MPB328" s="7" t="s">
        <v>725</v>
      </c>
      <c r="MPC328" s="7" t="s">
        <v>725</v>
      </c>
      <c r="MPD328" s="7" t="s">
        <v>725</v>
      </c>
      <c r="MPE328" s="7" t="s">
        <v>725</v>
      </c>
      <c r="MPF328" s="7" t="s">
        <v>725</v>
      </c>
      <c r="MPG328" s="7" t="s">
        <v>725</v>
      </c>
      <c r="MPH328" s="7" t="s">
        <v>725</v>
      </c>
      <c r="MPI328" s="7" t="s">
        <v>725</v>
      </c>
      <c r="MPJ328" s="7" t="s">
        <v>725</v>
      </c>
      <c r="MPK328" s="7" t="s">
        <v>725</v>
      </c>
      <c r="MPL328" s="7" t="s">
        <v>725</v>
      </c>
      <c r="MPM328" s="7" t="s">
        <v>725</v>
      </c>
      <c r="MPN328" s="7" t="s">
        <v>725</v>
      </c>
      <c r="MPO328" s="7" t="s">
        <v>725</v>
      </c>
      <c r="MPP328" s="7" t="s">
        <v>725</v>
      </c>
      <c r="MPQ328" s="7" t="s">
        <v>725</v>
      </c>
      <c r="MPR328" s="7" t="s">
        <v>725</v>
      </c>
      <c r="MPS328" s="7" t="s">
        <v>725</v>
      </c>
      <c r="MPT328" s="7" t="s">
        <v>725</v>
      </c>
      <c r="MPU328" s="7" t="s">
        <v>725</v>
      </c>
      <c r="MPV328" s="7" t="s">
        <v>725</v>
      </c>
      <c r="MPW328" s="7" t="s">
        <v>725</v>
      </c>
      <c r="MPX328" s="7" t="s">
        <v>725</v>
      </c>
      <c r="MPY328" s="7" t="s">
        <v>725</v>
      </c>
      <c r="MPZ328" s="7" t="s">
        <v>725</v>
      </c>
      <c r="MQA328" s="7" t="s">
        <v>725</v>
      </c>
      <c r="MQB328" s="7" t="s">
        <v>725</v>
      </c>
      <c r="MQC328" s="7" t="s">
        <v>725</v>
      </c>
      <c r="MQD328" s="7" t="s">
        <v>725</v>
      </c>
      <c r="MQE328" s="7" t="s">
        <v>725</v>
      </c>
      <c r="MQF328" s="7" t="s">
        <v>725</v>
      </c>
      <c r="MQG328" s="7" t="s">
        <v>725</v>
      </c>
      <c r="MQH328" s="7" t="s">
        <v>725</v>
      </c>
      <c r="MQI328" s="7" t="s">
        <v>725</v>
      </c>
      <c r="MQJ328" s="7" t="s">
        <v>725</v>
      </c>
      <c r="MQK328" s="7" t="s">
        <v>725</v>
      </c>
      <c r="MQL328" s="7" t="s">
        <v>725</v>
      </c>
      <c r="MQM328" s="7" t="s">
        <v>725</v>
      </c>
      <c r="MQN328" s="7" t="s">
        <v>725</v>
      </c>
      <c r="MQO328" s="7" t="s">
        <v>725</v>
      </c>
      <c r="MQP328" s="7" t="s">
        <v>725</v>
      </c>
      <c r="MQQ328" s="7" t="s">
        <v>725</v>
      </c>
      <c r="MQR328" s="7" t="s">
        <v>725</v>
      </c>
      <c r="MQS328" s="7" t="s">
        <v>725</v>
      </c>
      <c r="MQT328" s="7" t="s">
        <v>725</v>
      </c>
      <c r="MQU328" s="7" t="s">
        <v>725</v>
      </c>
      <c r="MQV328" s="7" t="s">
        <v>725</v>
      </c>
      <c r="MQW328" s="7" t="s">
        <v>725</v>
      </c>
      <c r="MQX328" s="7" t="s">
        <v>725</v>
      </c>
      <c r="MQY328" s="7" t="s">
        <v>725</v>
      </c>
      <c r="MQZ328" s="7" t="s">
        <v>725</v>
      </c>
      <c r="MRA328" s="7" t="s">
        <v>725</v>
      </c>
      <c r="MRB328" s="7" t="s">
        <v>725</v>
      </c>
      <c r="MRC328" s="7" t="s">
        <v>725</v>
      </c>
      <c r="MRD328" s="7" t="s">
        <v>725</v>
      </c>
      <c r="MRE328" s="7" t="s">
        <v>725</v>
      </c>
      <c r="MRF328" s="7" t="s">
        <v>725</v>
      </c>
      <c r="MRG328" s="7" t="s">
        <v>725</v>
      </c>
      <c r="MRH328" s="7" t="s">
        <v>725</v>
      </c>
      <c r="MRI328" s="7" t="s">
        <v>725</v>
      </c>
      <c r="MRJ328" s="7" t="s">
        <v>725</v>
      </c>
      <c r="MRK328" s="7" t="s">
        <v>725</v>
      </c>
      <c r="MRL328" s="7" t="s">
        <v>725</v>
      </c>
      <c r="MRM328" s="7" t="s">
        <v>725</v>
      </c>
      <c r="MRN328" s="7" t="s">
        <v>725</v>
      </c>
      <c r="MRO328" s="7" t="s">
        <v>725</v>
      </c>
      <c r="MRP328" s="7" t="s">
        <v>725</v>
      </c>
      <c r="MRQ328" s="7" t="s">
        <v>725</v>
      </c>
      <c r="MRR328" s="7" t="s">
        <v>725</v>
      </c>
      <c r="MRS328" s="7" t="s">
        <v>725</v>
      </c>
      <c r="MRT328" s="7" t="s">
        <v>725</v>
      </c>
      <c r="MRU328" s="7" t="s">
        <v>725</v>
      </c>
      <c r="MRV328" s="7" t="s">
        <v>725</v>
      </c>
      <c r="MRW328" s="7" t="s">
        <v>725</v>
      </c>
      <c r="MRX328" s="7" t="s">
        <v>725</v>
      </c>
      <c r="MRY328" s="7" t="s">
        <v>725</v>
      </c>
      <c r="MRZ328" s="7" t="s">
        <v>725</v>
      </c>
      <c r="MSA328" s="7" t="s">
        <v>725</v>
      </c>
      <c r="MSB328" s="7" t="s">
        <v>725</v>
      </c>
      <c r="MSC328" s="7" t="s">
        <v>725</v>
      </c>
      <c r="MSD328" s="7" t="s">
        <v>725</v>
      </c>
      <c r="MSE328" s="7" t="s">
        <v>725</v>
      </c>
      <c r="MSF328" s="7" t="s">
        <v>725</v>
      </c>
      <c r="MSG328" s="7" t="s">
        <v>725</v>
      </c>
      <c r="MSH328" s="7" t="s">
        <v>725</v>
      </c>
      <c r="MSI328" s="7" t="s">
        <v>725</v>
      </c>
      <c r="MSJ328" s="7" t="s">
        <v>725</v>
      </c>
      <c r="MSK328" s="7" t="s">
        <v>725</v>
      </c>
      <c r="MSL328" s="7" t="s">
        <v>725</v>
      </c>
      <c r="MSM328" s="7" t="s">
        <v>725</v>
      </c>
      <c r="MSN328" s="7" t="s">
        <v>725</v>
      </c>
      <c r="MSO328" s="7" t="s">
        <v>725</v>
      </c>
      <c r="MSP328" s="7" t="s">
        <v>725</v>
      </c>
      <c r="MSQ328" s="7" t="s">
        <v>725</v>
      </c>
      <c r="MSR328" s="7" t="s">
        <v>725</v>
      </c>
      <c r="MSS328" s="7" t="s">
        <v>725</v>
      </c>
      <c r="MST328" s="7" t="s">
        <v>725</v>
      </c>
      <c r="MSU328" s="7" t="s">
        <v>725</v>
      </c>
      <c r="MSV328" s="7" t="s">
        <v>725</v>
      </c>
      <c r="MSW328" s="7" t="s">
        <v>725</v>
      </c>
      <c r="MSX328" s="7" t="s">
        <v>725</v>
      </c>
      <c r="MSY328" s="7" t="s">
        <v>725</v>
      </c>
      <c r="MSZ328" s="7" t="s">
        <v>725</v>
      </c>
      <c r="MTA328" s="7" t="s">
        <v>725</v>
      </c>
      <c r="MTB328" s="7" t="s">
        <v>725</v>
      </c>
      <c r="MTC328" s="7" t="s">
        <v>725</v>
      </c>
      <c r="MTD328" s="7" t="s">
        <v>725</v>
      </c>
      <c r="MTE328" s="7" t="s">
        <v>725</v>
      </c>
      <c r="MTF328" s="7" t="s">
        <v>725</v>
      </c>
      <c r="MTG328" s="7" t="s">
        <v>725</v>
      </c>
      <c r="MTH328" s="7" t="s">
        <v>725</v>
      </c>
      <c r="MTI328" s="7" t="s">
        <v>725</v>
      </c>
      <c r="MTJ328" s="7" t="s">
        <v>725</v>
      </c>
      <c r="MTK328" s="7" t="s">
        <v>725</v>
      </c>
      <c r="MTL328" s="7" t="s">
        <v>725</v>
      </c>
      <c r="MTM328" s="7" t="s">
        <v>725</v>
      </c>
      <c r="MTN328" s="7" t="s">
        <v>725</v>
      </c>
      <c r="MTO328" s="7" t="s">
        <v>725</v>
      </c>
      <c r="MTP328" s="7" t="s">
        <v>725</v>
      </c>
      <c r="MTQ328" s="7" t="s">
        <v>725</v>
      </c>
      <c r="MTR328" s="7" t="s">
        <v>725</v>
      </c>
      <c r="MTS328" s="7" t="s">
        <v>725</v>
      </c>
      <c r="MTT328" s="7" t="s">
        <v>725</v>
      </c>
      <c r="MTU328" s="7" t="s">
        <v>725</v>
      </c>
      <c r="MTV328" s="7" t="s">
        <v>725</v>
      </c>
      <c r="MTW328" s="7" t="s">
        <v>725</v>
      </c>
      <c r="MTX328" s="7" t="s">
        <v>725</v>
      </c>
      <c r="MTY328" s="7" t="s">
        <v>725</v>
      </c>
      <c r="MTZ328" s="7" t="s">
        <v>725</v>
      </c>
      <c r="MUA328" s="7" t="s">
        <v>725</v>
      </c>
      <c r="MUB328" s="7" t="s">
        <v>725</v>
      </c>
      <c r="MUC328" s="7" t="s">
        <v>725</v>
      </c>
      <c r="MUD328" s="7" t="s">
        <v>725</v>
      </c>
      <c r="MUE328" s="7" t="s">
        <v>725</v>
      </c>
      <c r="MUF328" s="7" t="s">
        <v>725</v>
      </c>
      <c r="MUG328" s="7" t="s">
        <v>725</v>
      </c>
      <c r="MUH328" s="7" t="s">
        <v>725</v>
      </c>
      <c r="MUI328" s="7" t="s">
        <v>725</v>
      </c>
      <c r="MUJ328" s="7" t="s">
        <v>725</v>
      </c>
      <c r="MUK328" s="7" t="s">
        <v>725</v>
      </c>
      <c r="MUL328" s="7" t="s">
        <v>725</v>
      </c>
      <c r="MUM328" s="7" t="s">
        <v>725</v>
      </c>
      <c r="MUN328" s="7" t="s">
        <v>725</v>
      </c>
      <c r="MUO328" s="7" t="s">
        <v>725</v>
      </c>
      <c r="MUP328" s="7" t="s">
        <v>725</v>
      </c>
      <c r="MUQ328" s="7" t="s">
        <v>725</v>
      </c>
      <c r="MUR328" s="7" t="s">
        <v>725</v>
      </c>
      <c r="MUS328" s="7" t="s">
        <v>725</v>
      </c>
      <c r="MUT328" s="7" t="s">
        <v>725</v>
      </c>
      <c r="MUU328" s="7" t="s">
        <v>725</v>
      </c>
      <c r="MUV328" s="7" t="s">
        <v>725</v>
      </c>
      <c r="MUW328" s="7" t="s">
        <v>725</v>
      </c>
      <c r="MUX328" s="7" t="s">
        <v>725</v>
      </c>
      <c r="MUY328" s="7" t="s">
        <v>725</v>
      </c>
      <c r="MUZ328" s="7" t="s">
        <v>725</v>
      </c>
      <c r="MVA328" s="7" t="s">
        <v>725</v>
      </c>
      <c r="MVB328" s="7" t="s">
        <v>725</v>
      </c>
      <c r="MVC328" s="7" t="s">
        <v>725</v>
      </c>
      <c r="MVD328" s="7" t="s">
        <v>725</v>
      </c>
      <c r="MVE328" s="7" t="s">
        <v>725</v>
      </c>
      <c r="MVF328" s="7" t="s">
        <v>725</v>
      </c>
      <c r="MVG328" s="7" t="s">
        <v>725</v>
      </c>
      <c r="MVH328" s="7" t="s">
        <v>725</v>
      </c>
      <c r="MVI328" s="7" t="s">
        <v>725</v>
      </c>
      <c r="MVJ328" s="7" t="s">
        <v>725</v>
      </c>
      <c r="MVK328" s="7" t="s">
        <v>725</v>
      </c>
      <c r="MVL328" s="7" t="s">
        <v>725</v>
      </c>
      <c r="MVM328" s="7" t="s">
        <v>725</v>
      </c>
      <c r="MVN328" s="7" t="s">
        <v>725</v>
      </c>
      <c r="MVO328" s="7" t="s">
        <v>725</v>
      </c>
      <c r="MVP328" s="7" t="s">
        <v>725</v>
      </c>
      <c r="MVQ328" s="7" t="s">
        <v>725</v>
      </c>
      <c r="MVR328" s="7" t="s">
        <v>725</v>
      </c>
      <c r="MVS328" s="7" t="s">
        <v>725</v>
      </c>
      <c r="MVT328" s="7" t="s">
        <v>725</v>
      </c>
      <c r="MVU328" s="7" t="s">
        <v>725</v>
      </c>
      <c r="MVV328" s="7" t="s">
        <v>725</v>
      </c>
      <c r="MVW328" s="7" t="s">
        <v>725</v>
      </c>
      <c r="MVX328" s="7" t="s">
        <v>725</v>
      </c>
      <c r="MVY328" s="7" t="s">
        <v>725</v>
      </c>
      <c r="MVZ328" s="7" t="s">
        <v>725</v>
      </c>
      <c r="MWA328" s="7" t="s">
        <v>725</v>
      </c>
      <c r="MWB328" s="7" t="s">
        <v>725</v>
      </c>
      <c r="MWC328" s="7" t="s">
        <v>725</v>
      </c>
      <c r="MWD328" s="7" t="s">
        <v>725</v>
      </c>
      <c r="MWE328" s="7" t="s">
        <v>725</v>
      </c>
      <c r="MWF328" s="7" t="s">
        <v>725</v>
      </c>
      <c r="MWG328" s="7" t="s">
        <v>725</v>
      </c>
      <c r="MWH328" s="7" t="s">
        <v>725</v>
      </c>
      <c r="MWI328" s="7" t="s">
        <v>725</v>
      </c>
      <c r="MWJ328" s="7" t="s">
        <v>725</v>
      </c>
      <c r="MWK328" s="7" t="s">
        <v>725</v>
      </c>
      <c r="MWL328" s="7" t="s">
        <v>725</v>
      </c>
      <c r="MWM328" s="7" t="s">
        <v>725</v>
      </c>
      <c r="MWN328" s="7" t="s">
        <v>725</v>
      </c>
      <c r="MWO328" s="7" t="s">
        <v>725</v>
      </c>
      <c r="MWP328" s="7" t="s">
        <v>725</v>
      </c>
      <c r="MWQ328" s="7" t="s">
        <v>725</v>
      </c>
      <c r="MWR328" s="7" t="s">
        <v>725</v>
      </c>
      <c r="MWS328" s="7" t="s">
        <v>725</v>
      </c>
      <c r="MWT328" s="7" t="s">
        <v>725</v>
      </c>
      <c r="MWU328" s="7" t="s">
        <v>725</v>
      </c>
      <c r="MWV328" s="7" t="s">
        <v>725</v>
      </c>
      <c r="MWW328" s="7" t="s">
        <v>725</v>
      </c>
      <c r="MWX328" s="7" t="s">
        <v>725</v>
      </c>
      <c r="MWY328" s="7" t="s">
        <v>725</v>
      </c>
      <c r="MWZ328" s="7" t="s">
        <v>725</v>
      </c>
      <c r="MXA328" s="7" t="s">
        <v>725</v>
      </c>
      <c r="MXB328" s="7" t="s">
        <v>725</v>
      </c>
      <c r="MXC328" s="7" t="s">
        <v>725</v>
      </c>
      <c r="MXD328" s="7" t="s">
        <v>725</v>
      </c>
      <c r="MXE328" s="7" t="s">
        <v>725</v>
      </c>
      <c r="MXF328" s="7" t="s">
        <v>725</v>
      </c>
      <c r="MXG328" s="7" t="s">
        <v>725</v>
      </c>
      <c r="MXH328" s="7" t="s">
        <v>725</v>
      </c>
      <c r="MXI328" s="7" t="s">
        <v>725</v>
      </c>
      <c r="MXJ328" s="7" t="s">
        <v>725</v>
      </c>
      <c r="MXK328" s="7" t="s">
        <v>725</v>
      </c>
      <c r="MXL328" s="7" t="s">
        <v>725</v>
      </c>
      <c r="MXM328" s="7" t="s">
        <v>725</v>
      </c>
      <c r="MXN328" s="7" t="s">
        <v>725</v>
      </c>
      <c r="MXO328" s="7" t="s">
        <v>725</v>
      </c>
      <c r="MXP328" s="7" t="s">
        <v>725</v>
      </c>
      <c r="MXQ328" s="7" t="s">
        <v>725</v>
      </c>
      <c r="MXR328" s="7" t="s">
        <v>725</v>
      </c>
      <c r="MXS328" s="7" t="s">
        <v>725</v>
      </c>
      <c r="MXT328" s="7" t="s">
        <v>725</v>
      </c>
      <c r="MXU328" s="7" t="s">
        <v>725</v>
      </c>
      <c r="MXV328" s="7" t="s">
        <v>725</v>
      </c>
      <c r="MXW328" s="7" t="s">
        <v>725</v>
      </c>
      <c r="MXX328" s="7" t="s">
        <v>725</v>
      </c>
      <c r="MXY328" s="7" t="s">
        <v>725</v>
      </c>
      <c r="MXZ328" s="7" t="s">
        <v>725</v>
      </c>
      <c r="MYA328" s="7" t="s">
        <v>725</v>
      </c>
      <c r="MYB328" s="7" t="s">
        <v>725</v>
      </c>
      <c r="MYC328" s="7" t="s">
        <v>725</v>
      </c>
      <c r="MYD328" s="7" t="s">
        <v>725</v>
      </c>
      <c r="MYE328" s="7" t="s">
        <v>725</v>
      </c>
      <c r="MYF328" s="7" t="s">
        <v>725</v>
      </c>
      <c r="MYG328" s="7" t="s">
        <v>725</v>
      </c>
      <c r="MYH328" s="7" t="s">
        <v>725</v>
      </c>
      <c r="MYI328" s="7" t="s">
        <v>725</v>
      </c>
      <c r="MYJ328" s="7" t="s">
        <v>725</v>
      </c>
      <c r="MYK328" s="7" t="s">
        <v>725</v>
      </c>
      <c r="MYL328" s="7" t="s">
        <v>725</v>
      </c>
      <c r="MYM328" s="7" t="s">
        <v>725</v>
      </c>
      <c r="MYN328" s="7" t="s">
        <v>725</v>
      </c>
      <c r="MYO328" s="7" t="s">
        <v>725</v>
      </c>
      <c r="MYP328" s="7" t="s">
        <v>725</v>
      </c>
      <c r="MYQ328" s="7" t="s">
        <v>725</v>
      </c>
      <c r="MYR328" s="7" t="s">
        <v>725</v>
      </c>
      <c r="MYS328" s="7" t="s">
        <v>725</v>
      </c>
      <c r="MYT328" s="7" t="s">
        <v>725</v>
      </c>
      <c r="MYU328" s="7" t="s">
        <v>725</v>
      </c>
      <c r="MYV328" s="7" t="s">
        <v>725</v>
      </c>
      <c r="MYW328" s="7" t="s">
        <v>725</v>
      </c>
      <c r="MYX328" s="7" t="s">
        <v>725</v>
      </c>
      <c r="MYY328" s="7" t="s">
        <v>725</v>
      </c>
      <c r="MYZ328" s="7" t="s">
        <v>725</v>
      </c>
      <c r="MZA328" s="7" t="s">
        <v>725</v>
      </c>
      <c r="MZB328" s="7" t="s">
        <v>725</v>
      </c>
      <c r="MZC328" s="7" t="s">
        <v>725</v>
      </c>
      <c r="MZD328" s="7" t="s">
        <v>725</v>
      </c>
      <c r="MZE328" s="7" t="s">
        <v>725</v>
      </c>
      <c r="MZF328" s="7" t="s">
        <v>725</v>
      </c>
      <c r="MZG328" s="7" t="s">
        <v>725</v>
      </c>
      <c r="MZH328" s="7" t="s">
        <v>725</v>
      </c>
      <c r="MZI328" s="7" t="s">
        <v>725</v>
      </c>
      <c r="MZJ328" s="7" t="s">
        <v>725</v>
      </c>
      <c r="MZK328" s="7" t="s">
        <v>725</v>
      </c>
      <c r="MZL328" s="7" t="s">
        <v>725</v>
      </c>
      <c r="MZM328" s="7" t="s">
        <v>725</v>
      </c>
      <c r="MZN328" s="7" t="s">
        <v>725</v>
      </c>
      <c r="MZO328" s="7" t="s">
        <v>725</v>
      </c>
      <c r="MZP328" s="7" t="s">
        <v>725</v>
      </c>
      <c r="MZQ328" s="7" t="s">
        <v>725</v>
      </c>
      <c r="MZR328" s="7" t="s">
        <v>725</v>
      </c>
      <c r="MZS328" s="7" t="s">
        <v>725</v>
      </c>
      <c r="MZT328" s="7" t="s">
        <v>725</v>
      </c>
      <c r="MZU328" s="7" t="s">
        <v>725</v>
      </c>
      <c r="MZV328" s="7" t="s">
        <v>725</v>
      </c>
      <c r="MZW328" s="7" t="s">
        <v>725</v>
      </c>
      <c r="MZX328" s="7" t="s">
        <v>725</v>
      </c>
      <c r="MZY328" s="7" t="s">
        <v>725</v>
      </c>
      <c r="MZZ328" s="7" t="s">
        <v>725</v>
      </c>
      <c r="NAA328" s="7" t="s">
        <v>725</v>
      </c>
      <c r="NAB328" s="7" t="s">
        <v>725</v>
      </c>
      <c r="NAC328" s="7" t="s">
        <v>725</v>
      </c>
      <c r="NAD328" s="7" t="s">
        <v>725</v>
      </c>
      <c r="NAE328" s="7" t="s">
        <v>725</v>
      </c>
      <c r="NAF328" s="7" t="s">
        <v>725</v>
      </c>
      <c r="NAG328" s="7" t="s">
        <v>725</v>
      </c>
      <c r="NAH328" s="7" t="s">
        <v>725</v>
      </c>
      <c r="NAI328" s="7" t="s">
        <v>725</v>
      </c>
      <c r="NAJ328" s="7" t="s">
        <v>725</v>
      </c>
      <c r="NAK328" s="7" t="s">
        <v>725</v>
      </c>
      <c r="NAL328" s="7" t="s">
        <v>725</v>
      </c>
      <c r="NAM328" s="7" t="s">
        <v>725</v>
      </c>
      <c r="NAN328" s="7" t="s">
        <v>725</v>
      </c>
      <c r="NAO328" s="7" t="s">
        <v>725</v>
      </c>
      <c r="NAP328" s="7" t="s">
        <v>725</v>
      </c>
      <c r="NAQ328" s="7" t="s">
        <v>725</v>
      </c>
      <c r="NAR328" s="7" t="s">
        <v>725</v>
      </c>
      <c r="NAS328" s="7" t="s">
        <v>725</v>
      </c>
      <c r="NAT328" s="7" t="s">
        <v>725</v>
      </c>
      <c r="NAU328" s="7" t="s">
        <v>725</v>
      </c>
      <c r="NAV328" s="7" t="s">
        <v>725</v>
      </c>
      <c r="NAW328" s="7" t="s">
        <v>725</v>
      </c>
      <c r="NAX328" s="7" t="s">
        <v>725</v>
      </c>
      <c r="NAY328" s="7" t="s">
        <v>725</v>
      </c>
      <c r="NAZ328" s="7" t="s">
        <v>725</v>
      </c>
      <c r="NBA328" s="7" t="s">
        <v>725</v>
      </c>
      <c r="NBB328" s="7" t="s">
        <v>725</v>
      </c>
      <c r="NBC328" s="7" t="s">
        <v>725</v>
      </c>
      <c r="NBD328" s="7" t="s">
        <v>725</v>
      </c>
      <c r="NBE328" s="7" t="s">
        <v>725</v>
      </c>
      <c r="NBF328" s="7" t="s">
        <v>725</v>
      </c>
      <c r="NBG328" s="7" t="s">
        <v>725</v>
      </c>
      <c r="NBH328" s="7" t="s">
        <v>725</v>
      </c>
      <c r="NBI328" s="7" t="s">
        <v>725</v>
      </c>
      <c r="NBJ328" s="7" t="s">
        <v>725</v>
      </c>
      <c r="NBK328" s="7" t="s">
        <v>725</v>
      </c>
      <c r="NBL328" s="7" t="s">
        <v>725</v>
      </c>
      <c r="NBM328" s="7" t="s">
        <v>725</v>
      </c>
      <c r="NBN328" s="7" t="s">
        <v>725</v>
      </c>
      <c r="NBO328" s="7" t="s">
        <v>725</v>
      </c>
      <c r="NBP328" s="7" t="s">
        <v>725</v>
      </c>
      <c r="NBQ328" s="7" t="s">
        <v>725</v>
      </c>
      <c r="NBR328" s="7" t="s">
        <v>725</v>
      </c>
      <c r="NBS328" s="7" t="s">
        <v>725</v>
      </c>
      <c r="NBT328" s="7" t="s">
        <v>725</v>
      </c>
      <c r="NBU328" s="7" t="s">
        <v>725</v>
      </c>
      <c r="NBV328" s="7" t="s">
        <v>725</v>
      </c>
      <c r="NBW328" s="7" t="s">
        <v>725</v>
      </c>
      <c r="NBX328" s="7" t="s">
        <v>725</v>
      </c>
      <c r="NBY328" s="7" t="s">
        <v>725</v>
      </c>
      <c r="NBZ328" s="7" t="s">
        <v>725</v>
      </c>
      <c r="NCA328" s="7" t="s">
        <v>725</v>
      </c>
      <c r="NCB328" s="7" t="s">
        <v>725</v>
      </c>
      <c r="NCC328" s="7" t="s">
        <v>725</v>
      </c>
      <c r="NCD328" s="7" t="s">
        <v>725</v>
      </c>
      <c r="NCE328" s="7" t="s">
        <v>725</v>
      </c>
      <c r="NCF328" s="7" t="s">
        <v>725</v>
      </c>
      <c r="NCG328" s="7" t="s">
        <v>725</v>
      </c>
      <c r="NCH328" s="7" t="s">
        <v>725</v>
      </c>
      <c r="NCI328" s="7" t="s">
        <v>725</v>
      </c>
      <c r="NCJ328" s="7" t="s">
        <v>725</v>
      </c>
      <c r="NCK328" s="7" t="s">
        <v>725</v>
      </c>
      <c r="NCL328" s="7" t="s">
        <v>725</v>
      </c>
      <c r="NCM328" s="7" t="s">
        <v>725</v>
      </c>
      <c r="NCN328" s="7" t="s">
        <v>725</v>
      </c>
      <c r="NCO328" s="7" t="s">
        <v>725</v>
      </c>
      <c r="NCP328" s="7" t="s">
        <v>725</v>
      </c>
      <c r="NCQ328" s="7" t="s">
        <v>725</v>
      </c>
      <c r="NCR328" s="7" t="s">
        <v>725</v>
      </c>
      <c r="NCS328" s="7" t="s">
        <v>725</v>
      </c>
      <c r="NCT328" s="7" t="s">
        <v>725</v>
      </c>
      <c r="NCU328" s="7" t="s">
        <v>725</v>
      </c>
      <c r="NCV328" s="7" t="s">
        <v>725</v>
      </c>
      <c r="NCW328" s="7" t="s">
        <v>725</v>
      </c>
      <c r="NCX328" s="7" t="s">
        <v>725</v>
      </c>
      <c r="NCY328" s="7" t="s">
        <v>725</v>
      </c>
      <c r="NCZ328" s="7" t="s">
        <v>725</v>
      </c>
      <c r="NDA328" s="7" t="s">
        <v>725</v>
      </c>
      <c r="NDB328" s="7" t="s">
        <v>725</v>
      </c>
      <c r="NDC328" s="7" t="s">
        <v>725</v>
      </c>
      <c r="NDD328" s="7" t="s">
        <v>725</v>
      </c>
      <c r="NDE328" s="7" t="s">
        <v>725</v>
      </c>
      <c r="NDF328" s="7" t="s">
        <v>725</v>
      </c>
      <c r="NDG328" s="7" t="s">
        <v>725</v>
      </c>
      <c r="NDH328" s="7" t="s">
        <v>725</v>
      </c>
      <c r="NDI328" s="7" t="s">
        <v>725</v>
      </c>
      <c r="NDJ328" s="7" t="s">
        <v>725</v>
      </c>
      <c r="NDK328" s="7" t="s">
        <v>725</v>
      </c>
      <c r="NDL328" s="7" t="s">
        <v>725</v>
      </c>
      <c r="NDM328" s="7" t="s">
        <v>725</v>
      </c>
      <c r="NDN328" s="7" t="s">
        <v>725</v>
      </c>
      <c r="NDO328" s="7" t="s">
        <v>725</v>
      </c>
      <c r="NDP328" s="7" t="s">
        <v>725</v>
      </c>
      <c r="NDQ328" s="7" t="s">
        <v>725</v>
      </c>
      <c r="NDR328" s="7" t="s">
        <v>725</v>
      </c>
      <c r="NDS328" s="7" t="s">
        <v>725</v>
      </c>
      <c r="NDT328" s="7" t="s">
        <v>725</v>
      </c>
      <c r="NDU328" s="7" t="s">
        <v>725</v>
      </c>
      <c r="NDV328" s="7" t="s">
        <v>725</v>
      </c>
      <c r="NDW328" s="7" t="s">
        <v>725</v>
      </c>
      <c r="NDX328" s="7" t="s">
        <v>725</v>
      </c>
      <c r="NDY328" s="7" t="s">
        <v>725</v>
      </c>
      <c r="NDZ328" s="7" t="s">
        <v>725</v>
      </c>
      <c r="NEA328" s="7" t="s">
        <v>725</v>
      </c>
      <c r="NEB328" s="7" t="s">
        <v>725</v>
      </c>
      <c r="NEC328" s="7" t="s">
        <v>725</v>
      </c>
      <c r="NED328" s="7" t="s">
        <v>725</v>
      </c>
      <c r="NEE328" s="7" t="s">
        <v>725</v>
      </c>
      <c r="NEF328" s="7" t="s">
        <v>725</v>
      </c>
      <c r="NEG328" s="7" t="s">
        <v>725</v>
      </c>
      <c r="NEH328" s="7" t="s">
        <v>725</v>
      </c>
      <c r="NEI328" s="7" t="s">
        <v>725</v>
      </c>
      <c r="NEJ328" s="7" t="s">
        <v>725</v>
      </c>
      <c r="NEK328" s="7" t="s">
        <v>725</v>
      </c>
      <c r="NEL328" s="7" t="s">
        <v>725</v>
      </c>
      <c r="NEM328" s="7" t="s">
        <v>725</v>
      </c>
      <c r="NEN328" s="7" t="s">
        <v>725</v>
      </c>
      <c r="NEO328" s="7" t="s">
        <v>725</v>
      </c>
      <c r="NEP328" s="7" t="s">
        <v>725</v>
      </c>
      <c r="NEQ328" s="7" t="s">
        <v>725</v>
      </c>
      <c r="NER328" s="7" t="s">
        <v>725</v>
      </c>
      <c r="NES328" s="7" t="s">
        <v>725</v>
      </c>
      <c r="NET328" s="7" t="s">
        <v>725</v>
      </c>
      <c r="NEU328" s="7" t="s">
        <v>725</v>
      </c>
      <c r="NEV328" s="7" t="s">
        <v>725</v>
      </c>
      <c r="NEW328" s="7" t="s">
        <v>725</v>
      </c>
      <c r="NEX328" s="7" t="s">
        <v>725</v>
      </c>
      <c r="NEY328" s="7" t="s">
        <v>725</v>
      </c>
      <c r="NEZ328" s="7" t="s">
        <v>725</v>
      </c>
      <c r="NFA328" s="7" t="s">
        <v>725</v>
      </c>
      <c r="NFB328" s="7" t="s">
        <v>725</v>
      </c>
      <c r="NFC328" s="7" t="s">
        <v>725</v>
      </c>
      <c r="NFD328" s="7" t="s">
        <v>725</v>
      </c>
      <c r="NFE328" s="7" t="s">
        <v>725</v>
      </c>
      <c r="NFF328" s="7" t="s">
        <v>725</v>
      </c>
      <c r="NFG328" s="7" t="s">
        <v>725</v>
      </c>
      <c r="NFH328" s="7" t="s">
        <v>725</v>
      </c>
      <c r="NFI328" s="7" t="s">
        <v>725</v>
      </c>
      <c r="NFJ328" s="7" t="s">
        <v>725</v>
      </c>
      <c r="NFK328" s="7" t="s">
        <v>725</v>
      </c>
      <c r="NFL328" s="7" t="s">
        <v>725</v>
      </c>
      <c r="NFM328" s="7" t="s">
        <v>725</v>
      </c>
      <c r="NFN328" s="7" t="s">
        <v>725</v>
      </c>
      <c r="NFO328" s="7" t="s">
        <v>725</v>
      </c>
      <c r="NFP328" s="7" t="s">
        <v>725</v>
      </c>
      <c r="NFQ328" s="7" t="s">
        <v>725</v>
      </c>
      <c r="NFR328" s="7" t="s">
        <v>725</v>
      </c>
      <c r="NFS328" s="7" t="s">
        <v>725</v>
      </c>
      <c r="NFT328" s="7" t="s">
        <v>725</v>
      </c>
      <c r="NFU328" s="7" t="s">
        <v>725</v>
      </c>
      <c r="NFV328" s="7" t="s">
        <v>725</v>
      </c>
      <c r="NFW328" s="7" t="s">
        <v>725</v>
      </c>
      <c r="NFX328" s="7" t="s">
        <v>725</v>
      </c>
      <c r="NFY328" s="7" t="s">
        <v>725</v>
      </c>
      <c r="NFZ328" s="7" t="s">
        <v>725</v>
      </c>
      <c r="NGA328" s="7" t="s">
        <v>725</v>
      </c>
      <c r="NGB328" s="7" t="s">
        <v>725</v>
      </c>
      <c r="NGC328" s="7" t="s">
        <v>725</v>
      </c>
      <c r="NGD328" s="7" t="s">
        <v>725</v>
      </c>
      <c r="NGE328" s="7" t="s">
        <v>725</v>
      </c>
      <c r="NGF328" s="7" t="s">
        <v>725</v>
      </c>
      <c r="NGG328" s="7" t="s">
        <v>725</v>
      </c>
      <c r="NGH328" s="7" t="s">
        <v>725</v>
      </c>
      <c r="NGI328" s="7" t="s">
        <v>725</v>
      </c>
      <c r="NGJ328" s="7" t="s">
        <v>725</v>
      </c>
      <c r="NGK328" s="7" t="s">
        <v>725</v>
      </c>
      <c r="NGL328" s="7" t="s">
        <v>725</v>
      </c>
      <c r="NGM328" s="7" t="s">
        <v>725</v>
      </c>
      <c r="NGN328" s="7" t="s">
        <v>725</v>
      </c>
      <c r="NGO328" s="7" t="s">
        <v>725</v>
      </c>
      <c r="NGP328" s="7" t="s">
        <v>725</v>
      </c>
      <c r="NGQ328" s="7" t="s">
        <v>725</v>
      </c>
      <c r="NGR328" s="7" t="s">
        <v>725</v>
      </c>
      <c r="NGS328" s="7" t="s">
        <v>725</v>
      </c>
      <c r="NGT328" s="7" t="s">
        <v>725</v>
      </c>
      <c r="NGU328" s="7" t="s">
        <v>725</v>
      </c>
      <c r="NGV328" s="7" t="s">
        <v>725</v>
      </c>
      <c r="NGW328" s="7" t="s">
        <v>725</v>
      </c>
      <c r="NGX328" s="7" t="s">
        <v>725</v>
      </c>
      <c r="NGY328" s="7" t="s">
        <v>725</v>
      </c>
      <c r="NGZ328" s="7" t="s">
        <v>725</v>
      </c>
      <c r="NHA328" s="7" t="s">
        <v>725</v>
      </c>
      <c r="NHB328" s="7" t="s">
        <v>725</v>
      </c>
      <c r="NHC328" s="7" t="s">
        <v>725</v>
      </c>
      <c r="NHD328" s="7" t="s">
        <v>725</v>
      </c>
      <c r="NHE328" s="7" t="s">
        <v>725</v>
      </c>
      <c r="NHF328" s="7" t="s">
        <v>725</v>
      </c>
      <c r="NHG328" s="7" t="s">
        <v>725</v>
      </c>
      <c r="NHH328" s="7" t="s">
        <v>725</v>
      </c>
      <c r="NHI328" s="7" t="s">
        <v>725</v>
      </c>
      <c r="NHJ328" s="7" t="s">
        <v>725</v>
      </c>
      <c r="NHK328" s="7" t="s">
        <v>725</v>
      </c>
      <c r="NHL328" s="7" t="s">
        <v>725</v>
      </c>
      <c r="NHM328" s="7" t="s">
        <v>725</v>
      </c>
      <c r="NHN328" s="7" t="s">
        <v>725</v>
      </c>
      <c r="NHO328" s="7" t="s">
        <v>725</v>
      </c>
      <c r="NHP328" s="7" t="s">
        <v>725</v>
      </c>
      <c r="NHQ328" s="7" t="s">
        <v>725</v>
      </c>
      <c r="NHR328" s="7" t="s">
        <v>725</v>
      </c>
      <c r="NHS328" s="7" t="s">
        <v>725</v>
      </c>
      <c r="NHT328" s="7" t="s">
        <v>725</v>
      </c>
      <c r="NHU328" s="7" t="s">
        <v>725</v>
      </c>
      <c r="NHV328" s="7" t="s">
        <v>725</v>
      </c>
      <c r="NHW328" s="7" t="s">
        <v>725</v>
      </c>
      <c r="NHX328" s="7" t="s">
        <v>725</v>
      </c>
      <c r="NHY328" s="7" t="s">
        <v>725</v>
      </c>
      <c r="NHZ328" s="7" t="s">
        <v>725</v>
      </c>
      <c r="NIA328" s="7" t="s">
        <v>725</v>
      </c>
      <c r="NIB328" s="7" t="s">
        <v>725</v>
      </c>
      <c r="NIC328" s="7" t="s">
        <v>725</v>
      </c>
      <c r="NID328" s="7" t="s">
        <v>725</v>
      </c>
      <c r="NIE328" s="7" t="s">
        <v>725</v>
      </c>
      <c r="NIF328" s="7" t="s">
        <v>725</v>
      </c>
      <c r="NIG328" s="7" t="s">
        <v>725</v>
      </c>
      <c r="NIH328" s="7" t="s">
        <v>725</v>
      </c>
      <c r="NII328" s="7" t="s">
        <v>725</v>
      </c>
      <c r="NIJ328" s="7" t="s">
        <v>725</v>
      </c>
      <c r="NIK328" s="7" t="s">
        <v>725</v>
      </c>
      <c r="NIL328" s="7" t="s">
        <v>725</v>
      </c>
      <c r="NIM328" s="7" t="s">
        <v>725</v>
      </c>
      <c r="NIN328" s="7" t="s">
        <v>725</v>
      </c>
      <c r="NIO328" s="7" t="s">
        <v>725</v>
      </c>
      <c r="NIP328" s="7" t="s">
        <v>725</v>
      </c>
      <c r="NIQ328" s="7" t="s">
        <v>725</v>
      </c>
      <c r="NIR328" s="7" t="s">
        <v>725</v>
      </c>
      <c r="NIS328" s="7" t="s">
        <v>725</v>
      </c>
      <c r="NIT328" s="7" t="s">
        <v>725</v>
      </c>
      <c r="NIU328" s="7" t="s">
        <v>725</v>
      </c>
      <c r="NIV328" s="7" t="s">
        <v>725</v>
      </c>
      <c r="NIW328" s="7" t="s">
        <v>725</v>
      </c>
      <c r="NIX328" s="7" t="s">
        <v>725</v>
      </c>
      <c r="NIY328" s="7" t="s">
        <v>725</v>
      </c>
      <c r="NIZ328" s="7" t="s">
        <v>725</v>
      </c>
      <c r="NJA328" s="7" t="s">
        <v>725</v>
      </c>
      <c r="NJB328" s="7" t="s">
        <v>725</v>
      </c>
      <c r="NJC328" s="7" t="s">
        <v>725</v>
      </c>
      <c r="NJD328" s="7" t="s">
        <v>725</v>
      </c>
      <c r="NJE328" s="7" t="s">
        <v>725</v>
      </c>
      <c r="NJF328" s="7" t="s">
        <v>725</v>
      </c>
      <c r="NJG328" s="7" t="s">
        <v>725</v>
      </c>
      <c r="NJH328" s="7" t="s">
        <v>725</v>
      </c>
      <c r="NJI328" s="7" t="s">
        <v>725</v>
      </c>
      <c r="NJJ328" s="7" t="s">
        <v>725</v>
      </c>
      <c r="NJK328" s="7" t="s">
        <v>725</v>
      </c>
      <c r="NJL328" s="7" t="s">
        <v>725</v>
      </c>
      <c r="NJM328" s="7" t="s">
        <v>725</v>
      </c>
      <c r="NJN328" s="7" t="s">
        <v>725</v>
      </c>
      <c r="NJO328" s="7" t="s">
        <v>725</v>
      </c>
      <c r="NJP328" s="7" t="s">
        <v>725</v>
      </c>
      <c r="NJQ328" s="7" t="s">
        <v>725</v>
      </c>
      <c r="NJR328" s="7" t="s">
        <v>725</v>
      </c>
      <c r="NJS328" s="7" t="s">
        <v>725</v>
      </c>
      <c r="NJT328" s="7" t="s">
        <v>725</v>
      </c>
      <c r="NJU328" s="7" t="s">
        <v>725</v>
      </c>
      <c r="NJV328" s="7" t="s">
        <v>725</v>
      </c>
      <c r="NJW328" s="7" t="s">
        <v>725</v>
      </c>
      <c r="NJX328" s="7" t="s">
        <v>725</v>
      </c>
      <c r="NJY328" s="7" t="s">
        <v>725</v>
      </c>
      <c r="NJZ328" s="7" t="s">
        <v>725</v>
      </c>
      <c r="NKA328" s="7" t="s">
        <v>725</v>
      </c>
      <c r="NKB328" s="7" t="s">
        <v>725</v>
      </c>
      <c r="NKC328" s="7" t="s">
        <v>725</v>
      </c>
      <c r="NKD328" s="7" t="s">
        <v>725</v>
      </c>
      <c r="NKE328" s="7" t="s">
        <v>725</v>
      </c>
      <c r="NKF328" s="7" t="s">
        <v>725</v>
      </c>
      <c r="NKG328" s="7" t="s">
        <v>725</v>
      </c>
      <c r="NKH328" s="7" t="s">
        <v>725</v>
      </c>
      <c r="NKI328" s="7" t="s">
        <v>725</v>
      </c>
      <c r="NKJ328" s="7" t="s">
        <v>725</v>
      </c>
      <c r="NKK328" s="7" t="s">
        <v>725</v>
      </c>
      <c r="NKL328" s="7" t="s">
        <v>725</v>
      </c>
      <c r="NKM328" s="7" t="s">
        <v>725</v>
      </c>
      <c r="NKN328" s="7" t="s">
        <v>725</v>
      </c>
      <c r="NKO328" s="7" t="s">
        <v>725</v>
      </c>
      <c r="NKP328" s="7" t="s">
        <v>725</v>
      </c>
      <c r="NKQ328" s="7" t="s">
        <v>725</v>
      </c>
      <c r="NKR328" s="7" t="s">
        <v>725</v>
      </c>
      <c r="NKS328" s="7" t="s">
        <v>725</v>
      </c>
      <c r="NKT328" s="7" t="s">
        <v>725</v>
      </c>
      <c r="NKU328" s="7" t="s">
        <v>725</v>
      </c>
      <c r="NKV328" s="7" t="s">
        <v>725</v>
      </c>
      <c r="NKW328" s="7" t="s">
        <v>725</v>
      </c>
      <c r="NKX328" s="7" t="s">
        <v>725</v>
      </c>
      <c r="NKY328" s="7" t="s">
        <v>725</v>
      </c>
      <c r="NKZ328" s="7" t="s">
        <v>725</v>
      </c>
      <c r="NLA328" s="7" t="s">
        <v>725</v>
      </c>
      <c r="NLB328" s="7" t="s">
        <v>725</v>
      </c>
      <c r="NLC328" s="7" t="s">
        <v>725</v>
      </c>
      <c r="NLD328" s="7" t="s">
        <v>725</v>
      </c>
      <c r="NLE328" s="7" t="s">
        <v>725</v>
      </c>
      <c r="NLF328" s="7" t="s">
        <v>725</v>
      </c>
      <c r="NLG328" s="7" t="s">
        <v>725</v>
      </c>
      <c r="NLH328" s="7" t="s">
        <v>725</v>
      </c>
      <c r="NLI328" s="7" t="s">
        <v>725</v>
      </c>
      <c r="NLJ328" s="7" t="s">
        <v>725</v>
      </c>
      <c r="NLK328" s="7" t="s">
        <v>725</v>
      </c>
      <c r="NLL328" s="7" t="s">
        <v>725</v>
      </c>
      <c r="NLM328" s="7" t="s">
        <v>725</v>
      </c>
      <c r="NLN328" s="7" t="s">
        <v>725</v>
      </c>
      <c r="NLO328" s="7" t="s">
        <v>725</v>
      </c>
      <c r="NLP328" s="7" t="s">
        <v>725</v>
      </c>
      <c r="NLQ328" s="7" t="s">
        <v>725</v>
      </c>
      <c r="NLR328" s="7" t="s">
        <v>725</v>
      </c>
      <c r="NLS328" s="7" t="s">
        <v>725</v>
      </c>
      <c r="NLT328" s="7" t="s">
        <v>725</v>
      </c>
      <c r="NLU328" s="7" t="s">
        <v>725</v>
      </c>
      <c r="NLV328" s="7" t="s">
        <v>725</v>
      </c>
      <c r="NLW328" s="7" t="s">
        <v>725</v>
      </c>
      <c r="NLX328" s="7" t="s">
        <v>725</v>
      </c>
      <c r="NLY328" s="7" t="s">
        <v>725</v>
      </c>
      <c r="NLZ328" s="7" t="s">
        <v>725</v>
      </c>
      <c r="NMA328" s="7" t="s">
        <v>725</v>
      </c>
      <c r="NMB328" s="7" t="s">
        <v>725</v>
      </c>
      <c r="NMC328" s="7" t="s">
        <v>725</v>
      </c>
      <c r="NMD328" s="7" t="s">
        <v>725</v>
      </c>
      <c r="NME328" s="7" t="s">
        <v>725</v>
      </c>
      <c r="NMF328" s="7" t="s">
        <v>725</v>
      </c>
      <c r="NMG328" s="7" t="s">
        <v>725</v>
      </c>
      <c r="NMH328" s="7" t="s">
        <v>725</v>
      </c>
      <c r="NMI328" s="7" t="s">
        <v>725</v>
      </c>
      <c r="NMJ328" s="7" t="s">
        <v>725</v>
      </c>
      <c r="NMK328" s="7" t="s">
        <v>725</v>
      </c>
      <c r="NML328" s="7" t="s">
        <v>725</v>
      </c>
      <c r="NMM328" s="7" t="s">
        <v>725</v>
      </c>
      <c r="NMN328" s="7" t="s">
        <v>725</v>
      </c>
      <c r="NMO328" s="7" t="s">
        <v>725</v>
      </c>
      <c r="NMP328" s="7" t="s">
        <v>725</v>
      </c>
      <c r="NMQ328" s="7" t="s">
        <v>725</v>
      </c>
      <c r="NMR328" s="7" t="s">
        <v>725</v>
      </c>
      <c r="NMS328" s="7" t="s">
        <v>725</v>
      </c>
      <c r="NMT328" s="7" t="s">
        <v>725</v>
      </c>
      <c r="NMU328" s="7" t="s">
        <v>725</v>
      </c>
      <c r="NMV328" s="7" t="s">
        <v>725</v>
      </c>
      <c r="NMW328" s="7" t="s">
        <v>725</v>
      </c>
      <c r="NMX328" s="7" t="s">
        <v>725</v>
      </c>
      <c r="NMY328" s="7" t="s">
        <v>725</v>
      </c>
      <c r="NMZ328" s="7" t="s">
        <v>725</v>
      </c>
      <c r="NNA328" s="7" t="s">
        <v>725</v>
      </c>
      <c r="NNB328" s="7" t="s">
        <v>725</v>
      </c>
      <c r="NNC328" s="7" t="s">
        <v>725</v>
      </c>
      <c r="NND328" s="7" t="s">
        <v>725</v>
      </c>
      <c r="NNE328" s="7" t="s">
        <v>725</v>
      </c>
      <c r="NNF328" s="7" t="s">
        <v>725</v>
      </c>
      <c r="NNG328" s="7" t="s">
        <v>725</v>
      </c>
      <c r="NNH328" s="7" t="s">
        <v>725</v>
      </c>
      <c r="NNI328" s="7" t="s">
        <v>725</v>
      </c>
      <c r="NNJ328" s="7" t="s">
        <v>725</v>
      </c>
      <c r="NNK328" s="7" t="s">
        <v>725</v>
      </c>
      <c r="NNL328" s="7" t="s">
        <v>725</v>
      </c>
      <c r="NNM328" s="7" t="s">
        <v>725</v>
      </c>
      <c r="NNN328" s="7" t="s">
        <v>725</v>
      </c>
      <c r="NNO328" s="7" t="s">
        <v>725</v>
      </c>
      <c r="NNP328" s="7" t="s">
        <v>725</v>
      </c>
      <c r="NNQ328" s="7" t="s">
        <v>725</v>
      </c>
      <c r="NNR328" s="7" t="s">
        <v>725</v>
      </c>
      <c r="NNS328" s="7" t="s">
        <v>725</v>
      </c>
      <c r="NNT328" s="7" t="s">
        <v>725</v>
      </c>
      <c r="NNU328" s="7" t="s">
        <v>725</v>
      </c>
      <c r="NNV328" s="7" t="s">
        <v>725</v>
      </c>
      <c r="NNW328" s="7" t="s">
        <v>725</v>
      </c>
      <c r="NNX328" s="7" t="s">
        <v>725</v>
      </c>
      <c r="NNY328" s="7" t="s">
        <v>725</v>
      </c>
      <c r="NNZ328" s="7" t="s">
        <v>725</v>
      </c>
      <c r="NOA328" s="7" t="s">
        <v>725</v>
      </c>
      <c r="NOB328" s="7" t="s">
        <v>725</v>
      </c>
      <c r="NOC328" s="7" t="s">
        <v>725</v>
      </c>
      <c r="NOD328" s="7" t="s">
        <v>725</v>
      </c>
      <c r="NOE328" s="7" t="s">
        <v>725</v>
      </c>
      <c r="NOF328" s="7" t="s">
        <v>725</v>
      </c>
      <c r="NOG328" s="7" t="s">
        <v>725</v>
      </c>
      <c r="NOH328" s="7" t="s">
        <v>725</v>
      </c>
      <c r="NOI328" s="7" t="s">
        <v>725</v>
      </c>
      <c r="NOJ328" s="7" t="s">
        <v>725</v>
      </c>
      <c r="NOK328" s="7" t="s">
        <v>725</v>
      </c>
      <c r="NOL328" s="7" t="s">
        <v>725</v>
      </c>
      <c r="NOM328" s="7" t="s">
        <v>725</v>
      </c>
      <c r="NON328" s="7" t="s">
        <v>725</v>
      </c>
      <c r="NOO328" s="7" t="s">
        <v>725</v>
      </c>
      <c r="NOP328" s="7" t="s">
        <v>725</v>
      </c>
      <c r="NOQ328" s="7" t="s">
        <v>725</v>
      </c>
      <c r="NOR328" s="7" t="s">
        <v>725</v>
      </c>
      <c r="NOS328" s="7" t="s">
        <v>725</v>
      </c>
      <c r="NOT328" s="7" t="s">
        <v>725</v>
      </c>
      <c r="NOU328" s="7" t="s">
        <v>725</v>
      </c>
      <c r="NOV328" s="7" t="s">
        <v>725</v>
      </c>
      <c r="NOW328" s="7" t="s">
        <v>725</v>
      </c>
      <c r="NOX328" s="7" t="s">
        <v>725</v>
      </c>
      <c r="NOY328" s="7" t="s">
        <v>725</v>
      </c>
      <c r="NOZ328" s="7" t="s">
        <v>725</v>
      </c>
      <c r="NPA328" s="7" t="s">
        <v>725</v>
      </c>
      <c r="NPB328" s="7" t="s">
        <v>725</v>
      </c>
      <c r="NPC328" s="7" t="s">
        <v>725</v>
      </c>
      <c r="NPD328" s="7" t="s">
        <v>725</v>
      </c>
      <c r="NPE328" s="7" t="s">
        <v>725</v>
      </c>
      <c r="NPF328" s="7" t="s">
        <v>725</v>
      </c>
      <c r="NPG328" s="7" t="s">
        <v>725</v>
      </c>
      <c r="NPH328" s="7" t="s">
        <v>725</v>
      </c>
      <c r="NPI328" s="7" t="s">
        <v>725</v>
      </c>
      <c r="NPJ328" s="7" t="s">
        <v>725</v>
      </c>
      <c r="NPK328" s="7" t="s">
        <v>725</v>
      </c>
      <c r="NPL328" s="7" t="s">
        <v>725</v>
      </c>
      <c r="NPM328" s="7" t="s">
        <v>725</v>
      </c>
      <c r="NPN328" s="7" t="s">
        <v>725</v>
      </c>
      <c r="NPO328" s="7" t="s">
        <v>725</v>
      </c>
      <c r="NPP328" s="7" t="s">
        <v>725</v>
      </c>
      <c r="NPQ328" s="7" t="s">
        <v>725</v>
      </c>
      <c r="NPR328" s="7" t="s">
        <v>725</v>
      </c>
      <c r="NPS328" s="7" t="s">
        <v>725</v>
      </c>
      <c r="NPT328" s="7" t="s">
        <v>725</v>
      </c>
      <c r="NPU328" s="7" t="s">
        <v>725</v>
      </c>
      <c r="NPV328" s="7" t="s">
        <v>725</v>
      </c>
      <c r="NPW328" s="7" t="s">
        <v>725</v>
      </c>
      <c r="NPX328" s="7" t="s">
        <v>725</v>
      </c>
      <c r="NPY328" s="7" t="s">
        <v>725</v>
      </c>
      <c r="NPZ328" s="7" t="s">
        <v>725</v>
      </c>
      <c r="NQA328" s="7" t="s">
        <v>725</v>
      </c>
      <c r="NQB328" s="7" t="s">
        <v>725</v>
      </c>
      <c r="NQC328" s="7" t="s">
        <v>725</v>
      </c>
      <c r="NQD328" s="7" t="s">
        <v>725</v>
      </c>
      <c r="NQE328" s="7" t="s">
        <v>725</v>
      </c>
      <c r="NQF328" s="7" t="s">
        <v>725</v>
      </c>
      <c r="NQG328" s="7" t="s">
        <v>725</v>
      </c>
      <c r="NQH328" s="7" t="s">
        <v>725</v>
      </c>
      <c r="NQI328" s="7" t="s">
        <v>725</v>
      </c>
      <c r="NQJ328" s="7" t="s">
        <v>725</v>
      </c>
      <c r="NQK328" s="7" t="s">
        <v>725</v>
      </c>
      <c r="NQL328" s="7" t="s">
        <v>725</v>
      </c>
      <c r="NQM328" s="7" t="s">
        <v>725</v>
      </c>
      <c r="NQN328" s="7" t="s">
        <v>725</v>
      </c>
      <c r="NQO328" s="7" t="s">
        <v>725</v>
      </c>
      <c r="NQP328" s="7" t="s">
        <v>725</v>
      </c>
      <c r="NQQ328" s="7" t="s">
        <v>725</v>
      </c>
      <c r="NQR328" s="7" t="s">
        <v>725</v>
      </c>
      <c r="NQS328" s="7" t="s">
        <v>725</v>
      </c>
      <c r="NQT328" s="7" t="s">
        <v>725</v>
      </c>
      <c r="NQU328" s="7" t="s">
        <v>725</v>
      </c>
      <c r="NQV328" s="7" t="s">
        <v>725</v>
      </c>
      <c r="NQW328" s="7" t="s">
        <v>725</v>
      </c>
      <c r="NQX328" s="7" t="s">
        <v>725</v>
      </c>
      <c r="NQY328" s="7" t="s">
        <v>725</v>
      </c>
      <c r="NQZ328" s="7" t="s">
        <v>725</v>
      </c>
      <c r="NRA328" s="7" t="s">
        <v>725</v>
      </c>
      <c r="NRB328" s="7" t="s">
        <v>725</v>
      </c>
      <c r="NRC328" s="7" t="s">
        <v>725</v>
      </c>
      <c r="NRD328" s="7" t="s">
        <v>725</v>
      </c>
      <c r="NRE328" s="7" t="s">
        <v>725</v>
      </c>
      <c r="NRF328" s="7" t="s">
        <v>725</v>
      </c>
      <c r="NRG328" s="7" t="s">
        <v>725</v>
      </c>
      <c r="NRH328" s="7" t="s">
        <v>725</v>
      </c>
      <c r="NRI328" s="7" t="s">
        <v>725</v>
      </c>
      <c r="NRJ328" s="7" t="s">
        <v>725</v>
      </c>
      <c r="NRK328" s="7" t="s">
        <v>725</v>
      </c>
      <c r="NRL328" s="7" t="s">
        <v>725</v>
      </c>
      <c r="NRM328" s="7" t="s">
        <v>725</v>
      </c>
      <c r="NRN328" s="7" t="s">
        <v>725</v>
      </c>
      <c r="NRO328" s="7" t="s">
        <v>725</v>
      </c>
      <c r="NRP328" s="7" t="s">
        <v>725</v>
      </c>
      <c r="NRQ328" s="7" t="s">
        <v>725</v>
      </c>
      <c r="NRR328" s="7" t="s">
        <v>725</v>
      </c>
      <c r="NRS328" s="7" t="s">
        <v>725</v>
      </c>
      <c r="NRT328" s="7" t="s">
        <v>725</v>
      </c>
      <c r="NRU328" s="7" t="s">
        <v>725</v>
      </c>
      <c r="NRV328" s="7" t="s">
        <v>725</v>
      </c>
      <c r="NRW328" s="7" t="s">
        <v>725</v>
      </c>
      <c r="NRX328" s="7" t="s">
        <v>725</v>
      </c>
      <c r="NRY328" s="7" t="s">
        <v>725</v>
      </c>
      <c r="NRZ328" s="7" t="s">
        <v>725</v>
      </c>
      <c r="NSA328" s="7" t="s">
        <v>725</v>
      </c>
      <c r="NSB328" s="7" t="s">
        <v>725</v>
      </c>
      <c r="NSC328" s="7" t="s">
        <v>725</v>
      </c>
      <c r="NSD328" s="7" t="s">
        <v>725</v>
      </c>
      <c r="NSE328" s="7" t="s">
        <v>725</v>
      </c>
      <c r="NSF328" s="7" t="s">
        <v>725</v>
      </c>
      <c r="NSG328" s="7" t="s">
        <v>725</v>
      </c>
      <c r="NSH328" s="7" t="s">
        <v>725</v>
      </c>
      <c r="NSI328" s="7" t="s">
        <v>725</v>
      </c>
      <c r="NSJ328" s="7" t="s">
        <v>725</v>
      </c>
      <c r="NSK328" s="7" t="s">
        <v>725</v>
      </c>
      <c r="NSL328" s="7" t="s">
        <v>725</v>
      </c>
      <c r="NSM328" s="7" t="s">
        <v>725</v>
      </c>
      <c r="NSN328" s="7" t="s">
        <v>725</v>
      </c>
      <c r="NSO328" s="7" t="s">
        <v>725</v>
      </c>
      <c r="NSP328" s="7" t="s">
        <v>725</v>
      </c>
      <c r="NSQ328" s="7" t="s">
        <v>725</v>
      </c>
      <c r="NSR328" s="7" t="s">
        <v>725</v>
      </c>
      <c r="NSS328" s="7" t="s">
        <v>725</v>
      </c>
      <c r="NST328" s="7" t="s">
        <v>725</v>
      </c>
      <c r="NSU328" s="7" t="s">
        <v>725</v>
      </c>
      <c r="NSV328" s="7" t="s">
        <v>725</v>
      </c>
      <c r="NSW328" s="7" t="s">
        <v>725</v>
      </c>
      <c r="NSX328" s="7" t="s">
        <v>725</v>
      </c>
      <c r="NSY328" s="7" t="s">
        <v>725</v>
      </c>
      <c r="NSZ328" s="7" t="s">
        <v>725</v>
      </c>
      <c r="NTA328" s="7" t="s">
        <v>725</v>
      </c>
      <c r="NTB328" s="7" t="s">
        <v>725</v>
      </c>
      <c r="NTC328" s="7" t="s">
        <v>725</v>
      </c>
      <c r="NTD328" s="7" t="s">
        <v>725</v>
      </c>
      <c r="NTE328" s="7" t="s">
        <v>725</v>
      </c>
      <c r="NTF328" s="7" t="s">
        <v>725</v>
      </c>
      <c r="NTG328" s="7" t="s">
        <v>725</v>
      </c>
      <c r="NTH328" s="7" t="s">
        <v>725</v>
      </c>
      <c r="NTI328" s="7" t="s">
        <v>725</v>
      </c>
      <c r="NTJ328" s="7" t="s">
        <v>725</v>
      </c>
      <c r="NTK328" s="7" t="s">
        <v>725</v>
      </c>
      <c r="NTL328" s="7" t="s">
        <v>725</v>
      </c>
      <c r="NTM328" s="7" t="s">
        <v>725</v>
      </c>
      <c r="NTN328" s="7" t="s">
        <v>725</v>
      </c>
      <c r="NTO328" s="7" t="s">
        <v>725</v>
      </c>
      <c r="NTP328" s="7" t="s">
        <v>725</v>
      </c>
      <c r="NTQ328" s="7" t="s">
        <v>725</v>
      </c>
      <c r="NTR328" s="7" t="s">
        <v>725</v>
      </c>
      <c r="NTS328" s="7" t="s">
        <v>725</v>
      </c>
      <c r="NTT328" s="7" t="s">
        <v>725</v>
      </c>
      <c r="NTU328" s="7" t="s">
        <v>725</v>
      </c>
      <c r="NTV328" s="7" t="s">
        <v>725</v>
      </c>
      <c r="NTW328" s="7" t="s">
        <v>725</v>
      </c>
      <c r="NTX328" s="7" t="s">
        <v>725</v>
      </c>
      <c r="NTY328" s="7" t="s">
        <v>725</v>
      </c>
      <c r="NTZ328" s="7" t="s">
        <v>725</v>
      </c>
      <c r="NUA328" s="7" t="s">
        <v>725</v>
      </c>
      <c r="NUB328" s="7" t="s">
        <v>725</v>
      </c>
      <c r="NUC328" s="7" t="s">
        <v>725</v>
      </c>
      <c r="NUD328" s="7" t="s">
        <v>725</v>
      </c>
      <c r="NUE328" s="7" t="s">
        <v>725</v>
      </c>
      <c r="NUF328" s="7" t="s">
        <v>725</v>
      </c>
      <c r="NUG328" s="7" t="s">
        <v>725</v>
      </c>
      <c r="NUH328" s="7" t="s">
        <v>725</v>
      </c>
      <c r="NUI328" s="7" t="s">
        <v>725</v>
      </c>
      <c r="NUJ328" s="7" t="s">
        <v>725</v>
      </c>
      <c r="NUK328" s="7" t="s">
        <v>725</v>
      </c>
      <c r="NUL328" s="7" t="s">
        <v>725</v>
      </c>
      <c r="NUM328" s="7" t="s">
        <v>725</v>
      </c>
      <c r="NUN328" s="7" t="s">
        <v>725</v>
      </c>
      <c r="NUO328" s="7" t="s">
        <v>725</v>
      </c>
      <c r="NUP328" s="7" t="s">
        <v>725</v>
      </c>
      <c r="NUQ328" s="7" t="s">
        <v>725</v>
      </c>
      <c r="NUR328" s="7" t="s">
        <v>725</v>
      </c>
      <c r="NUS328" s="7" t="s">
        <v>725</v>
      </c>
      <c r="NUT328" s="7" t="s">
        <v>725</v>
      </c>
      <c r="NUU328" s="7" t="s">
        <v>725</v>
      </c>
      <c r="NUV328" s="7" t="s">
        <v>725</v>
      </c>
      <c r="NUW328" s="7" t="s">
        <v>725</v>
      </c>
      <c r="NUX328" s="7" t="s">
        <v>725</v>
      </c>
      <c r="NUY328" s="7" t="s">
        <v>725</v>
      </c>
      <c r="NUZ328" s="7" t="s">
        <v>725</v>
      </c>
      <c r="NVA328" s="7" t="s">
        <v>725</v>
      </c>
      <c r="NVB328" s="7" t="s">
        <v>725</v>
      </c>
      <c r="NVC328" s="7" t="s">
        <v>725</v>
      </c>
      <c r="NVD328" s="7" t="s">
        <v>725</v>
      </c>
      <c r="NVE328" s="7" t="s">
        <v>725</v>
      </c>
      <c r="NVF328" s="7" t="s">
        <v>725</v>
      </c>
      <c r="NVG328" s="7" t="s">
        <v>725</v>
      </c>
      <c r="NVH328" s="7" t="s">
        <v>725</v>
      </c>
      <c r="NVI328" s="7" t="s">
        <v>725</v>
      </c>
      <c r="NVJ328" s="7" t="s">
        <v>725</v>
      </c>
      <c r="NVK328" s="7" t="s">
        <v>725</v>
      </c>
      <c r="NVL328" s="7" t="s">
        <v>725</v>
      </c>
      <c r="NVM328" s="7" t="s">
        <v>725</v>
      </c>
      <c r="NVN328" s="7" t="s">
        <v>725</v>
      </c>
      <c r="NVO328" s="7" t="s">
        <v>725</v>
      </c>
      <c r="NVP328" s="7" t="s">
        <v>725</v>
      </c>
      <c r="NVQ328" s="7" t="s">
        <v>725</v>
      </c>
      <c r="NVR328" s="7" t="s">
        <v>725</v>
      </c>
      <c r="NVS328" s="7" t="s">
        <v>725</v>
      </c>
      <c r="NVT328" s="7" t="s">
        <v>725</v>
      </c>
      <c r="NVU328" s="7" t="s">
        <v>725</v>
      </c>
      <c r="NVV328" s="7" t="s">
        <v>725</v>
      </c>
      <c r="NVW328" s="7" t="s">
        <v>725</v>
      </c>
      <c r="NVX328" s="7" t="s">
        <v>725</v>
      </c>
      <c r="NVY328" s="7" t="s">
        <v>725</v>
      </c>
      <c r="NVZ328" s="7" t="s">
        <v>725</v>
      </c>
      <c r="NWA328" s="7" t="s">
        <v>725</v>
      </c>
      <c r="NWB328" s="7" t="s">
        <v>725</v>
      </c>
      <c r="NWC328" s="7" t="s">
        <v>725</v>
      </c>
      <c r="NWD328" s="7" t="s">
        <v>725</v>
      </c>
      <c r="NWE328" s="7" t="s">
        <v>725</v>
      </c>
      <c r="NWF328" s="7" t="s">
        <v>725</v>
      </c>
      <c r="NWG328" s="7" t="s">
        <v>725</v>
      </c>
      <c r="NWH328" s="7" t="s">
        <v>725</v>
      </c>
      <c r="NWI328" s="7" t="s">
        <v>725</v>
      </c>
      <c r="NWJ328" s="7" t="s">
        <v>725</v>
      </c>
      <c r="NWK328" s="7" t="s">
        <v>725</v>
      </c>
      <c r="NWL328" s="7" t="s">
        <v>725</v>
      </c>
      <c r="NWM328" s="7" t="s">
        <v>725</v>
      </c>
      <c r="NWN328" s="7" t="s">
        <v>725</v>
      </c>
      <c r="NWO328" s="7" t="s">
        <v>725</v>
      </c>
      <c r="NWP328" s="7" t="s">
        <v>725</v>
      </c>
      <c r="NWQ328" s="7" t="s">
        <v>725</v>
      </c>
      <c r="NWR328" s="7" t="s">
        <v>725</v>
      </c>
      <c r="NWS328" s="7" t="s">
        <v>725</v>
      </c>
      <c r="NWT328" s="7" t="s">
        <v>725</v>
      </c>
      <c r="NWU328" s="7" t="s">
        <v>725</v>
      </c>
      <c r="NWV328" s="7" t="s">
        <v>725</v>
      </c>
      <c r="NWW328" s="7" t="s">
        <v>725</v>
      </c>
      <c r="NWX328" s="7" t="s">
        <v>725</v>
      </c>
      <c r="NWY328" s="7" t="s">
        <v>725</v>
      </c>
      <c r="NWZ328" s="7" t="s">
        <v>725</v>
      </c>
      <c r="NXA328" s="7" t="s">
        <v>725</v>
      </c>
      <c r="NXB328" s="7" t="s">
        <v>725</v>
      </c>
      <c r="NXC328" s="7" t="s">
        <v>725</v>
      </c>
      <c r="NXD328" s="7" t="s">
        <v>725</v>
      </c>
      <c r="NXE328" s="7" t="s">
        <v>725</v>
      </c>
      <c r="NXF328" s="7" t="s">
        <v>725</v>
      </c>
      <c r="NXG328" s="7" t="s">
        <v>725</v>
      </c>
      <c r="NXH328" s="7" t="s">
        <v>725</v>
      </c>
      <c r="NXI328" s="7" t="s">
        <v>725</v>
      </c>
      <c r="NXJ328" s="7" t="s">
        <v>725</v>
      </c>
      <c r="NXK328" s="7" t="s">
        <v>725</v>
      </c>
      <c r="NXL328" s="7" t="s">
        <v>725</v>
      </c>
      <c r="NXM328" s="7" t="s">
        <v>725</v>
      </c>
      <c r="NXN328" s="7" t="s">
        <v>725</v>
      </c>
      <c r="NXO328" s="7" t="s">
        <v>725</v>
      </c>
      <c r="NXP328" s="7" t="s">
        <v>725</v>
      </c>
      <c r="NXQ328" s="7" t="s">
        <v>725</v>
      </c>
      <c r="NXR328" s="7" t="s">
        <v>725</v>
      </c>
      <c r="NXS328" s="7" t="s">
        <v>725</v>
      </c>
      <c r="NXT328" s="7" t="s">
        <v>725</v>
      </c>
      <c r="NXU328" s="7" t="s">
        <v>725</v>
      </c>
      <c r="NXV328" s="7" t="s">
        <v>725</v>
      </c>
      <c r="NXW328" s="7" t="s">
        <v>725</v>
      </c>
      <c r="NXX328" s="7" t="s">
        <v>725</v>
      </c>
      <c r="NXY328" s="7" t="s">
        <v>725</v>
      </c>
      <c r="NXZ328" s="7" t="s">
        <v>725</v>
      </c>
      <c r="NYA328" s="7" t="s">
        <v>725</v>
      </c>
      <c r="NYB328" s="7" t="s">
        <v>725</v>
      </c>
      <c r="NYC328" s="7" t="s">
        <v>725</v>
      </c>
      <c r="NYD328" s="7" t="s">
        <v>725</v>
      </c>
      <c r="NYE328" s="7" t="s">
        <v>725</v>
      </c>
      <c r="NYF328" s="7" t="s">
        <v>725</v>
      </c>
      <c r="NYG328" s="7" t="s">
        <v>725</v>
      </c>
      <c r="NYH328" s="7" t="s">
        <v>725</v>
      </c>
      <c r="NYI328" s="7" t="s">
        <v>725</v>
      </c>
      <c r="NYJ328" s="7" t="s">
        <v>725</v>
      </c>
      <c r="NYK328" s="7" t="s">
        <v>725</v>
      </c>
      <c r="NYL328" s="7" t="s">
        <v>725</v>
      </c>
      <c r="NYM328" s="7" t="s">
        <v>725</v>
      </c>
      <c r="NYN328" s="7" t="s">
        <v>725</v>
      </c>
      <c r="NYO328" s="7" t="s">
        <v>725</v>
      </c>
      <c r="NYP328" s="7" t="s">
        <v>725</v>
      </c>
      <c r="NYQ328" s="7" t="s">
        <v>725</v>
      </c>
      <c r="NYR328" s="7" t="s">
        <v>725</v>
      </c>
      <c r="NYS328" s="7" t="s">
        <v>725</v>
      </c>
      <c r="NYT328" s="7" t="s">
        <v>725</v>
      </c>
      <c r="NYU328" s="7" t="s">
        <v>725</v>
      </c>
      <c r="NYV328" s="7" t="s">
        <v>725</v>
      </c>
      <c r="NYW328" s="7" t="s">
        <v>725</v>
      </c>
      <c r="NYX328" s="7" t="s">
        <v>725</v>
      </c>
      <c r="NYY328" s="7" t="s">
        <v>725</v>
      </c>
      <c r="NYZ328" s="7" t="s">
        <v>725</v>
      </c>
      <c r="NZA328" s="7" t="s">
        <v>725</v>
      </c>
      <c r="NZB328" s="7" t="s">
        <v>725</v>
      </c>
      <c r="NZC328" s="7" t="s">
        <v>725</v>
      </c>
      <c r="NZD328" s="7" t="s">
        <v>725</v>
      </c>
      <c r="NZE328" s="7" t="s">
        <v>725</v>
      </c>
      <c r="NZF328" s="7" t="s">
        <v>725</v>
      </c>
      <c r="NZG328" s="7" t="s">
        <v>725</v>
      </c>
      <c r="NZH328" s="7" t="s">
        <v>725</v>
      </c>
      <c r="NZI328" s="7" t="s">
        <v>725</v>
      </c>
      <c r="NZJ328" s="7" t="s">
        <v>725</v>
      </c>
      <c r="NZK328" s="7" t="s">
        <v>725</v>
      </c>
      <c r="NZL328" s="7" t="s">
        <v>725</v>
      </c>
      <c r="NZM328" s="7" t="s">
        <v>725</v>
      </c>
      <c r="NZN328" s="7" t="s">
        <v>725</v>
      </c>
      <c r="NZO328" s="7" t="s">
        <v>725</v>
      </c>
      <c r="NZP328" s="7" t="s">
        <v>725</v>
      </c>
      <c r="NZQ328" s="7" t="s">
        <v>725</v>
      </c>
      <c r="NZR328" s="7" t="s">
        <v>725</v>
      </c>
      <c r="NZS328" s="7" t="s">
        <v>725</v>
      </c>
      <c r="NZT328" s="7" t="s">
        <v>725</v>
      </c>
      <c r="NZU328" s="7" t="s">
        <v>725</v>
      </c>
      <c r="NZV328" s="7" t="s">
        <v>725</v>
      </c>
      <c r="NZW328" s="7" t="s">
        <v>725</v>
      </c>
      <c r="NZX328" s="7" t="s">
        <v>725</v>
      </c>
      <c r="NZY328" s="7" t="s">
        <v>725</v>
      </c>
      <c r="NZZ328" s="7" t="s">
        <v>725</v>
      </c>
      <c r="OAA328" s="7" t="s">
        <v>725</v>
      </c>
      <c r="OAB328" s="7" t="s">
        <v>725</v>
      </c>
      <c r="OAC328" s="7" t="s">
        <v>725</v>
      </c>
      <c r="OAD328" s="7" t="s">
        <v>725</v>
      </c>
      <c r="OAE328" s="7" t="s">
        <v>725</v>
      </c>
      <c r="OAF328" s="7" t="s">
        <v>725</v>
      </c>
      <c r="OAG328" s="7" t="s">
        <v>725</v>
      </c>
      <c r="OAH328" s="7" t="s">
        <v>725</v>
      </c>
      <c r="OAI328" s="7" t="s">
        <v>725</v>
      </c>
      <c r="OAJ328" s="7" t="s">
        <v>725</v>
      </c>
      <c r="OAK328" s="7" t="s">
        <v>725</v>
      </c>
      <c r="OAL328" s="7" t="s">
        <v>725</v>
      </c>
      <c r="OAM328" s="7" t="s">
        <v>725</v>
      </c>
      <c r="OAN328" s="7" t="s">
        <v>725</v>
      </c>
      <c r="OAO328" s="7" t="s">
        <v>725</v>
      </c>
      <c r="OAP328" s="7" t="s">
        <v>725</v>
      </c>
      <c r="OAQ328" s="7" t="s">
        <v>725</v>
      </c>
      <c r="OAR328" s="7" t="s">
        <v>725</v>
      </c>
      <c r="OAS328" s="7" t="s">
        <v>725</v>
      </c>
      <c r="OAT328" s="7" t="s">
        <v>725</v>
      </c>
      <c r="OAU328" s="7" t="s">
        <v>725</v>
      </c>
      <c r="OAV328" s="7" t="s">
        <v>725</v>
      </c>
      <c r="OAW328" s="7" t="s">
        <v>725</v>
      </c>
      <c r="OAX328" s="7" t="s">
        <v>725</v>
      </c>
      <c r="OAY328" s="7" t="s">
        <v>725</v>
      </c>
      <c r="OAZ328" s="7" t="s">
        <v>725</v>
      </c>
      <c r="OBA328" s="7" t="s">
        <v>725</v>
      </c>
      <c r="OBB328" s="7" t="s">
        <v>725</v>
      </c>
      <c r="OBC328" s="7" t="s">
        <v>725</v>
      </c>
      <c r="OBD328" s="7" t="s">
        <v>725</v>
      </c>
      <c r="OBE328" s="7" t="s">
        <v>725</v>
      </c>
      <c r="OBF328" s="7" t="s">
        <v>725</v>
      </c>
      <c r="OBG328" s="7" t="s">
        <v>725</v>
      </c>
      <c r="OBH328" s="7" t="s">
        <v>725</v>
      </c>
      <c r="OBI328" s="7" t="s">
        <v>725</v>
      </c>
      <c r="OBJ328" s="7" t="s">
        <v>725</v>
      </c>
      <c r="OBK328" s="7" t="s">
        <v>725</v>
      </c>
      <c r="OBL328" s="7" t="s">
        <v>725</v>
      </c>
      <c r="OBM328" s="7" t="s">
        <v>725</v>
      </c>
      <c r="OBN328" s="7" t="s">
        <v>725</v>
      </c>
      <c r="OBO328" s="7" t="s">
        <v>725</v>
      </c>
      <c r="OBP328" s="7" t="s">
        <v>725</v>
      </c>
      <c r="OBQ328" s="7" t="s">
        <v>725</v>
      </c>
      <c r="OBR328" s="7" t="s">
        <v>725</v>
      </c>
      <c r="OBS328" s="7" t="s">
        <v>725</v>
      </c>
      <c r="OBT328" s="7" t="s">
        <v>725</v>
      </c>
      <c r="OBU328" s="7" t="s">
        <v>725</v>
      </c>
      <c r="OBV328" s="7" t="s">
        <v>725</v>
      </c>
      <c r="OBW328" s="7" t="s">
        <v>725</v>
      </c>
      <c r="OBX328" s="7" t="s">
        <v>725</v>
      </c>
      <c r="OBY328" s="7" t="s">
        <v>725</v>
      </c>
      <c r="OBZ328" s="7" t="s">
        <v>725</v>
      </c>
      <c r="OCA328" s="7" t="s">
        <v>725</v>
      </c>
      <c r="OCB328" s="7" t="s">
        <v>725</v>
      </c>
      <c r="OCC328" s="7" t="s">
        <v>725</v>
      </c>
      <c r="OCD328" s="7" t="s">
        <v>725</v>
      </c>
      <c r="OCE328" s="7" t="s">
        <v>725</v>
      </c>
      <c r="OCF328" s="7" t="s">
        <v>725</v>
      </c>
      <c r="OCG328" s="7" t="s">
        <v>725</v>
      </c>
      <c r="OCH328" s="7" t="s">
        <v>725</v>
      </c>
      <c r="OCI328" s="7" t="s">
        <v>725</v>
      </c>
      <c r="OCJ328" s="7" t="s">
        <v>725</v>
      </c>
      <c r="OCK328" s="7" t="s">
        <v>725</v>
      </c>
      <c r="OCL328" s="7" t="s">
        <v>725</v>
      </c>
      <c r="OCM328" s="7" t="s">
        <v>725</v>
      </c>
      <c r="OCN328" s="7" t="s">
        <v>725</v>
      </c>
      <c r="OCO328" s="7" t="s">
        <v>725</v>
      </c>
      <c r="OCP328" s="7" t="s">
        <v>725</v>
      </c>
      <c r="OCQ328" s="7" t="s">
        <v>725</v>
      </c>
      <c r="OCR328" s="7" t="s">
        <v>725</v>
      </c>
      <c r="OCS328" s="7" t="s">
        <v>725</v>
      </c>
      <c r="OCT328" s="7" t="s">
        <v>725</v>
      </c>
      <c r="OCU328" s="7" t="s">
        <v>725</v>
      </c>
      <c r="OCV328" s="7" t="s">
        <v>725</v>
      </c>
      <c r="OCW328" s="7" t="s">
        <v>725</v>
      </c>
      <c r="OCX328" s="7" t="s">
        <v>725</v>
      </c>
      <c r="OCY328" s="7" t="s">
        <v>725</v>
      </c>
      <c r="OCZ328" s="7" t="s">
        <v>725</v>
      </c>
      <c r="ODA328" s="7" t="s">
        <v>725</v>
      </c>
      <c r="ODB328" s="7" t="s">
        <v>725</v>
      </c>
      <c r="ODC328" s="7" t="s">
        <v>725</v>
      </c>
      <c r="ODD328" s="7" t="s">
        <v>725</v>
      </c>
      <c r="ODE328" s="7" t="s">
        <v>725</v>
      </c>
      <c r="ODF328" s="7" t="s">
        <v>725</v>
      </c>
      <c r="ODG328" s="7" t="s">
        <v>725</v>
      </c>
      <c r="ODH328" s="7" t="s">
        <v>725</v>
      </c>
      <c r="ODI328" s="7" t="s">
        <v>725</v>
      </c>
      <c r="ODJ328" s="7" t="s">
        <v>725</v>
      </c>
      <c r="ODK328" s="7" t="s">
        <v>725</v>
      </c>
      <c r="ODL328" s="7" t="s">
        <v>725</v>
      </c>
      <c r="ODM328" s="7" t="s">
        <v>725</v>
      </c>
      <c r="ODN328" s="7" t="s">
        <v>725</v>
      </c>
      <c r="ODO328" s="7" t="s">
        <v>725</v>
      </c>
      <c r="ODP328" s="7" t="s">
        <v>725</v>
      </c>
      <c r="ODQ328" s="7" t="s">
        <v>725</v>
      </c>
      <c r="ODR328" s="7" t="s">
        <v>725</v>
      </c>
      <c r="ODS328" s="7" t="s">
        <v>725</v>
      </c>
      <c r="ODT328" s="7" t="s">
        <v>725</v>
      </c>
      <c r="ODU328" s="7" t="s">
        <v>725</v>
      </c>
      <c r="ODV328" s="7" t="s">
        <v>725</v>
      </c>
      <c r="ODW328" s="7" t="s">
        <v>725</v>
      </c>
      <c r="ODX328" s="7" t="s">
        <v>725</v>
      </c>
      <c r="ODY328" s="7" t="s">
        <v>725</v>
      </c>
      <c r="ODZ328" s="7" t="s">
        <v>725</v>
      </c>
      <c r="OEA328" s="7" t="s">
        <v>725</v>
      </c>
      <c r="OEB328" s="7" t="s">
        <v>725</v>
      </c>
      <c r="OEC328" s="7" t="s">
        <v>725</v>
      </c>
      <c r="OED328" s="7" t="s">
        <v>725</v>
      </c>
      <c r="OEE328" s="7" t="s">
        <v>725</v>
      </c>
      <c r="OEF328" s="7" t="s">
        <v>725</v>
      </c>
      <c r="OEG328" s="7" t="s">
        <v>725</v>
      </c>
      <c r="OEH328" s="7" t="s">
        <v>725</v>
      </c>
      <c r="OEI328" s="7" t="s">
        <v>725</v>
      </c>
      <c r="OEJ328" s="7" t="s">
        <v>725</v>
      </c>
      <c r="OEK328" s="7" t="s">
        <v>725</v>
      </c>
      <c r="OEL328" s="7" t="s">
        <v>725</v>
      </c>
      <c r="OEM328" s="7" t="s">
        <v>725</v>
      </c>
      <c r="OEN328" s="7" t="s">
        <v>725</v>
      </c>
      <c r="OEO328" s="7" t="s">
        <v>725</v>
      </c>
      <c r="OEP328" s="7" t="s">
        <v>725</v>
      </c>
      <c r="OEQ328" s="7" t="s">
        <v>725</v>
      </c>
      <c r="OER328" s="7" t="s">
        <v>725</v>
      </c>
      <c r="OES328" s="7" t="s">
        <v>725</v>
      </c>
      <c r="OET328" s="7" t="s">
        <v>725</v>
      </c>
      <c r="OEU328" s="7" t="s">
        <v>725</v>
      </c>
      <c r="OEV328" s="7" t="s">
        <v>725</v>
      </c>
      <c r="OEW328" s="7" t="s">
        <v>725</v>
      </c>
      <c r="OEX328" s="7" t="s">
        <v>725</v>
      </c>
      <c r="OEY328" s="7" t="s">
        <v>725</v>
      </c>
      <c r="OEZ328" s="7" t="s">
        <v>725</v>
      </c>
      <c r="OFA328" s="7" t="s">
        <v>725</v>
      </c>
      <c r="OFB328" s="7" t="s">
        <v>725</v>
      </c>
      <c r="OFC328" s="7" t="s">
        <v>725</v>
      </c>
      <c r="OFD328" s="7" t="s">
        <v>725</v>
      </c>
      <c r="OFE328" s="7" t="s">
        <v>725</v>
      </c>
      <c r="OFF328" s="7" t="s">
        <v>725</v>
      </c>
      <c r="OFG328" s="7" t="s">
        <v>725</v>
      </c>
      <c r="OFH328" s="7" t="s">
        <v>725</v>
      </c>
      <c r="OFI328" s="7" t="s">
        <v>725</v>
      </c>
      <c r="OFJ328" s="7" t="s">
        <v>725</v>
      </c>
      <c r="OFK328" s="7" t="s">
        <v>725</v>
      </c>
      <c r="OFL328" s="7" t="s">
        <v>725</v>
      </c>
      <c r="OFM328" s="7" t="s">
        <v>725</v>
      </c>
      <c r="OFN328" s="7" t="s">
        <v>725</v>
      </c>
      <c r="OFO328" s="7" t="s">
        <v>725</v>
      </c>
      <c r="OFP328" s="7" t="s">
        <v>725</v>
      </c>
      <c r="OFQ328" s="7" t="s">
        <v>725</v>
      </c>
      <c r="OFR328" s="7" t="s">
        <v>725</v>
      </c>
      <c r="OFS328" s="7" t="s">
        <v>725</v>
      </c>
      <c r="OFT328" s="7" t="s">
        <v>725</v>
      </c>
      <c r="OFU328" s="7" t="s">
        <v>725</v>
      </c>
      <c r="OFV328" s="7" t="s">
        <v>725</v>
      </c>
      <c r="OFW328" s="7" t="s">
        <v>725</v>
      </c>
      <c r="OFX328" s="7" t="s">
        <v>725</v>
      </c>
      <c r="OFY328" s="7" t="s">
        <v>725</v>
      </c>
      <c r="OFZ328" s="7" t="s">
        <v>725</v>
      </c>
      <c r="OGA328" s="7" t="s">
        <v>725</v>
      </c>
      <c r="OGB328" s="7" t="s">
        <v>725</v>
      </c>
      <c r="OGC328" s="7" t="s">
        <v>725</v>
      </c>
      <c r="OGD328" s="7" t="s">
        <v>725</v>
      </c>
      <c r="OGE328" s="7" t="s">
        <v>725</v>
      </c>
      <c r="OGF328" s="7" t="s">
        <v>725</v>
      </c>
      <c r="OGG328" s="7" t="s">
        <v>725</v>
      </c>
      <c r="OGH328" s="7" t="s">
        <v>725</v>
      </c>
      <c r="OGI328" s="7" t="s">
        <v>725</v>
      </c>
      <c r="OGJ328" s="7" t="s">
        <v>725</v>
      </c>
      <c r="OGK328" s="7" t="s">
        <v>725</v>
      </c>
      <c r="OGL328" s="7" t="s">
        <v>725</v>
      </c>
      <c r="OGM328" s="7" t="s">
        <v>725</v>
      </c>
      <c r="OGN328" s="7" t="s">
        <v>725</v>
      </c>
      <c r="OGO328" s="7" t="s">
        <v>725</v>
      </c>
      <c r="OGP328" s="7" t="s">
        <v>725</v>
      </c>
      <c r="OGQ328" s="7" t="s">
        <v>725</v>
      </c>
      <c r="OGR328" s="7" t="s">
        <v>725</v>
      </c>
      <c r="OGS328" s="7" t="s">
        <v>725</v>
      </c>
      <c r="OGT328" s="7" t="s">
        <v>725</v>
      </c>
      <c r="OGU328" s="7" t="s">
        <v>725</v>
      </c>
      <c r="OGV328" s="7" t="s">
        <v>725</v>
      </c>
      <c r="OGW328" s="7" t="s">
        <v>725</v>
      </c>
      <c r="OGX328" s="7" t="s">
        <v>725</v>
      </c>
      <c r="OGY328" s="7" t="s">
        <v>725</v>
      </c>
      <c r="OGZ328" s="7" t="s">
        <v>725</v>
      </c>
      <c r="OHA328" s="7" t="s">
        <v>725</v>
      </c>
      <c r="OHB328" s="7" t="s">
        <v>725</v>
      </c>
      <c r="OHC328" s="7" t="s">
        <v>725</v>
      </c>
      <c r="OHD328" s="7" t="s">
        <v>725</v>
      </c>
      <c r="OHE328" s="7" t="s">
        <v>725</v>
      </c>
      <c r="OHF328" s="7" t="s">
        <v>725</v>
      </c>
      <c r="OHG328" s="7" t="s">
        <v>725</v>
      </c>
      <c r="OHH328" s="7" t="s">
        <v>725</v>
      </c>
      <c r="OHI328" s="7" t="s">
        <v>725</v>
      </c>
      <c r="OHJ328" s="7" t="s">
        <v>725</v>
      </c>
      <c r="OHK328" s="7" t="s">
        <v>725</v>
      </c>
      <c r="OHL328" s="7" t="s">
        <v>725</v>
      </c>
      <c r="OHM328" s="7" t="s">
        <v>725</v>
      </c>
      <c r="OHN328" s="7" t="s">
        <v>725</v>
      </c>
      <c r="OHO328" s="7" t="s">
        <v>725</v>
      </c>
      <c r="OHP328" s="7" t="s">
        <v>725</v>
      </c>
      <c r="OHQ328" s="7" t="s">
        <v>725</v>
      </c>
      <c r="OHR328" s="7" t="s">
        <v>725</v>
      </c>
      <c r="OHS328" s="7" t="s">
        <v>725</v>
      </c>
      <c r="OHT328" s="7" t="s">
        <v>725</v>
      </c>
      <c r="OHU328" s="7" t="s">
        <v>725</v>
      </c>
      <c r="OHV328" s="7" t="s">
        <v>725</v>
      </c>
      <c r="OHW328" s="7" t="s">
        <v>725</v>
      </c>
      <c r="OHX328" s="7" t="s">
        <v>725</v>
      </c>
      <c r="OHY328" s="7" t="s">
        <v>725</v>
      </c>
      <c r="OHZ328" s="7" t="s">
        <v>725</v>
      </c>
      <c r="OIA328" s="7" t="s">
        <v>725</v>
      </c>
      <c r="OIB328" s="7" t="s">
        <v>725</v>
      </c>
      <c r="OIC328" s="7" t="s">
        <v>725</v>
      </c>
      <c r="OID328" s="7" t="s">
        <v>725</v>
      </c>
      <c r="OIE328" s="7" t="s">
        <v>725</v>
      </c>
      <c r="OIF328" s="7" t="s">
        <v>725</v>
      </c>
      <c r="OIG328" s="7" t="s">
        <v>725</v>
      </c>
      <c r="OIH328" s="7" t="s">
        <v>725</v>
      </c>
      <c r="OII328" s="7" t="s">
        <v>725</v>
      </c>
      <c r="OIJ328" s="7" t="s">
        <v>725</v>
      </c>
      <c r="OIK328" s="7" t="s">
        <v>725</v>
      </c>
      <c r="OIL328" s="7" t="s">
        <v>725</v>
      </c>
      <c r="OIM328" s="7" t="s">
        <v>725</v>
      </c>
      <c r="OIN328" s="7" t="s">
        <v>725</v>
      </c>
      <c r="OIO328" s="7" t="s">
        <v>725</v>
      </c>
      <c r="OIP328" s="7" t="s">
        <v>725</v>
      </c>
      <c r="OIQ328" s="7" t="s">
        <v>725</v>
      </c>
      <c r="OIR328" s="7" t="s">
        <v>725</v>
      </c>
      <c r="OIS328" s="7" t="s">
        <v>725</v>
      </c>
      <c r="OIT328" s="7" t="s">
        <v>725</v>
      </c>
      <c r="OIU328" s="7" t="s">
        <v>725</v>
      </c>
      <c r="OIV328" s="7" t="s">
        <v>725</v>
      </c>
      <c r="OIW328" s="7" t="s">
        <v>725</v>
      </c>
      <c r="OIX328" s="7" t="s">
        <v>725</v>
      </c>
      <c r="OIY328" s="7" t="s">
        <v>725</v>
      </c>
      <c r="OIZ328" s="7" t="s">
        <v>725</v>
      </c>
      <c r="OJA328" s="7" t="s">
        <v>725</v>
      </c>
      <c r="OJB328" s="7" t="s">
        <v>725</v>
      </c>
      <c r="OJC328" s="7" t="s">
        <v>725</v>
      </c>
      <c r="OJD328" s="7" t="s">
        <v>725</v>
      </c>
      <c r="OJE328" s="7" t="s">
        <v>725</v>
      </c>
      <c r="OJF328" s="7" t="s">
        <v>725</v>
      </c>
      <c r="OJG328" s="7" t="s">
        <v>725</v>
      </c>
      <c r="OJH328" s="7" t="s">
        <v>725</v>
      </c>
      <c r="OJI328" s="7" t="s">
        <v>725</v>
      </c>
      <c r="OJJ328" s="7" t="s">
        <v>725</v>
      </c>
      <c r="OJK328" s="7" t="s">
        <v>725</v>
      </c>
      <c r="OJL328" s="7" t="s">
        <v>725</v>
      </c>
      <c r="OJM328" s="7" t="s">
        <v>725</v>
      </c>
      <c r="OJN328" s="7" t="s">
        <v>725</v>
      </c>
      <c r="OJO328" s="7" t="s">
        <v>725</v>
      </c>
      <c r="OJP328" s="7" t="s">
        <v>725</v>
      </c>
      <c r="OJQ328" s="7" t="s">
        <v>725</v>
      </c>
      <c r="OJR328" s="7" t="s">
        <v>725</v>
      </c>
      <c r="OJS328" s="7" t="s">
        <v>725</v>
      </c>
      <c r="OJT328" s="7" t="s">
        <v>725</v>
      </c>
      <c r="OJU328" s="7" t="s">
        <v>725</v>
      </c>
      <c r="OJV328" s="7" t="s">
        <v>725</v>
      </c>
      <c r="OJW328" s="7" t="s">
        <v>725</v>
      </c>
      <c r="OJX328" s="7" t="s">
        <v>725</v>
      </c>
      <c r="OJY328" s="7" t="s">
        <v>725</v>
      </c>
      <c r="OJZ328" s="7" t="s">
        <v>725</v>
      </c>
      <c r="OKA328" s="7" t="s">
        <v>725</v>
      </c>
      <c r="OKB328" s="7" t="s">
        <v>725</v>
      </c>
      <c r="OKC328" s="7" t="s">
        <v>725</v>
      </c>
      <c r="OKD328" s="7" t="s">
        <v>725</v>
      </c>
      <c r="OKE328" s="7" t="s">
        <v>725</v>
      </c>
      <c r="OKF328" s="7" t="s">
        <v>725</v>
      </c>
      <c r="OKG328" s="7" t="s">
        <v>725</v>
      </c>
      <c r="OKH328" s="7" t="s">
        <v>725</v>
      </c>
      <c r="OKI328" s="7" t="s">
        <v>725</v>
      </c>
      <c r="OKJ328" s="7" t="s">
        <v>725</v>
      </c>
      <c r="OKK328" s="7" t="s">
        <v>725</v>
      </c>
      <c r="OKL328" s="7" t="s">
        <v>725</v>
      </c>
      <c r="OKM328" s="7" t="s">
        <v>725</v>
      </c>
      <c r="OKN328" s="7" t="s">
        <v>725</v>
      </c>
      <c r="OKO328" s="7" t="s">
        <v>725</v>
      </c>
      <c r="OKP328" s="7" t="s">
        <v>725</v>
      </c>
      <c r="OKQ328" s="7" t="s">
        <v>725</v>
      </c>
      <c r="OKR328" s="7" t="s">
        <v>725</v>
      </c>
      <c r="OKS328" s="7" t="s">
        <v>725</v>
      </c>
      <c r="OKT328" s="7" t="s">
        <v>725</v>
      </c>
      <c r="OKU328" s="7" t="s">
        <v>725</v>
      </c>
      <c r="OKV328" s="7" t="s">
        <v>725</v>
      </c>
      <c r="OKW328" s="7" t="s">
        <v>725</v>
      </c>
      <c r="OKX328" s="7" t="s">
        <v>725</v>
      </c>
      <c r="OKY328" s="7" t="s">
        <v>725</v>
      </c>
      <c r="OKZ328" s="7" t="s">
        <v>725</v>
      </c>
      <c r="OLA328" s="7" t="s">
        <v>725</v>
      </c>
      <c r="OLB328" s="7" t="s">
        <v>725</v>
      </c>
      <c r="OLC328" s="7" t="s">
        <v>725</v>
      </c>
      <c r="OLD328" s="7" t="s">
        <v>725</v>
      </c>
      <c r="OLE328" s="7" t="s">
        <v>725</v>
      </c>
      <c r="OLF328" s="7" t="s">
        <v>725</v>
      </c>
      <c r="OLG328" s="7" t="s">
        <v>725</v>
      </c>
      <c r="OLH328" s="7" t="s">
        <v>725</v>
      </c>
      <c r="OLI328" s="7" t="s">
        <v>725</v>
      </c>
      <c r="OLJ328" s="7" t="s">
        <v>725</v>
      </c>
      <c r="OLK328" s="7" t="s">
        <v>725</v>
      </c>
      <c r="OLL328" s="7" t="s">
        <v>725</v>
      </c>
      <c r="OLM328" s="7" t="s">
        <v>725</v>
      </c>
      <c r="OLN328" s="7" t="s">
        <v>725</v>
      </c>
      <c r="OLO328" s="7" t="s">
        <v>725</v>
      </c>
      <c r="OLP328" s="7" t="s">
        <v>725</v>
      </c>
      <c r="OLQ328" s="7" t="s">
        <v>725</v>
      </c>
      <c r="OLR328" s="7" t="s">
        <v>725</v>
      </c>
      <c r="OLS328" s="7" t="s">
        <v>725</v>
      </c>
      <c r="OLT328" s="7" t="s">
        <v>725</v>
      </c>
      <c r="OLU328" s="7" t="s">
        <v>725</v>
      </c>
      <c r="OLV328" s="7" t="s">
        <v>725</v>
      </c>
      <c r="OLW328" s="7" t="s">
        <v>725</v>
      </c>
      <c r="OLX328" s="7" t="s">
        <v>725</v>
      </c>
      <c r="OLY328" s="7" t="s">
        <v>725</v>
      </c>
      <c r="OLZ328" s="7" t="s">
        <v>725</v>
      </c>
      <c r="OMA328" s="7" t="s">
        <v>725</v>
      </c>
      <c r="OMB328" s="7" t="s">
        <v>725</v>
      </c>
      <c r="OMC328" s="7" t="s">
        <v>725</v>
      </c>
      <c r="OMD328" s="7" t="s">
        <v>725</v>
      </c>
      <c r="OME328" s="7" t="s">
        <v>725</v>
      </c>
      <c r="OMF328" s="7" t="s">
        <v>725</v>
      </c>
      <c r="OMG328" s="7" t="s">
        <v>725</v>
      </c>
      <c r="OMH328" s="7" t="s">
        <v>725</v>
      </c>
      <c r="OMI328" s="7" t="s">
        <v>725</v>
      </c>
      <c r="OMJ328" s="7" t="s">
        <v>725</v>
      </c>
      <c r="OMK328" s="7" t="s">
        <v>725</v>
      </c>
      <c r="OML328" s="7" t="s">
        <v>725</v>
      </c>
      <c r="OMM328" s="7" t="s">
        <v>725</v>
      </c>
      <c r="OMN328" s="7" t="s">
        <v>725</v>
      </c>
      <c r="OMO328" s="7" t="s">
        <v>725</v>
      </c>
      <c r="OMP328" s="7" t="s">
        <v>725</v>
      </c>
      <c r="OMQ328" s="7" t="s">
        <v>725</v>
      </c>
      <c r="OMR328" s="7" t="s">
        <v>725</v>
      </c>
      <c r="OMS328" s="7" t="s">
        <v>725</v>
      </c>
      <c r="OMT328" s="7" t="s">
        <v>725</v>
      </c>
      <c r="OMU328" s="7" t="s">
        <v>725</v>
      </c>
      <c r="OMV328" s="7" t="s">
        <v>725</v>
      </c>
      <c r="OMW328" s="7" t="s">
        <v>725</v>
      </c>
      <c r="OMX328" s="7" t="s">
        <v>725</v>
      </c>
      <c r="OMY328" s="7" t="s">
        <v>725</v>
      </c>
      <c r="OMZ328" s="7" t="s">
        <v>725</v>
      </c>
      <c r="ONA328" s="7" t="s">
        <v>725</v>
      </c>
      <c r="ONB328" s="7" t="s">
        <v>725</v>
      </c>
      <c r="ONC328" s="7" t="s">
        <v>725</v>
      </c>
      <c r="OND328" s="7" t="s">
        <v>725</v>
      </c>
      <c r="ONE328" s="7" t="s">
        <v>725</v>
      </c>
      <c r="ONF328" s="7" t="s">
        <v>725</v>
      </c>
      <c r="ONG328" s="7" t="s">
        <v>725</v>
      </c>
      <c r="ONH328" s="7" t="s">
        <v>725</v>
      </c>
      <c r="ONI328" s="7" t="s">
        <v>725</v>
      </c>
      <c r="ONJ328" s="7" t="s">
        <v>725</v>
      </c>
      <c r="ONK328" s="7" t="s">
        <v>725</v>
      </c>
      <c r="ONL328" s="7" t="s">
        <v>725</v>
      </c>
      <c r="ONM328" s="7" t="s">
        <v>725</v>
      </c>
      <c r="ONN328" s="7" t="s">
        <v>725</v>
      </c>
      <c r="ONO328" s="7" t="s">
        <v>725</v>
      </c>
      <c r="ONP328" s="7" t="s">
        <v>725</v>
      </c>
      <c r="ONQ328" s="7" t="s">
        <v>725</v>
      </c>
      <c r="ONR328" s="7" t="s">
        <v>725</v>
      </c>
      <c r="ONS328" s="7" t="s">
        <v>725</v>
      </c>
      <c r="ONT328" s="7" t="s">
        <v>725</v>
      </c>
      <c r="ONU328" s="7" t="s">
        <v>725</v>
      </c>
      <c r="ONV328" s="7" t="s">
        <v>725</v>
      </c>
      <c r="ONW328" s="7" t="s">
        <v>725</v>
      </c>
      <c r="ONX328" s="7" t="s">
        <v>725</v>
      </c>
      <c r="ONY328" s="7" t="s">
        <v>725</v>
      </c>
      <c r="ONZ328" s="7" t="s">
        <v>725</v>
      </c>
      <c r="OOA328" s="7" t="s">
        <v>725</v>
      </c>
      <c r="OOB328" s="7" t="s">
        <v>725</v>
      </c>
      <c r="OOC328" s="7" t="s">
        <v>725</v>
      </c>
      <c r="OOD328" s="7" t="s">
        <v>725</v>
      </c>
      <c r="OOE328" s="7" t="s">
        <v>725</v>
      </c>
      <c r="OOF328" s="7" t="s">
        <v>725</v>
      </c>
      <c r="OOG328" s="7" t="s">
        <v>725</v>
      </c>
      <c r="OOH328" s="7" t="s">
        <v>725</v>
      </c>
      <c r="OOI328" s="7" t="s">
        <v>725</v>
      </c>
      <c r="OOJ328" s="7" t="s">
        <v>725</v>
      </c>
      <c r="OOK328" s="7" t="s">
        <v>725</v>
      </c>
      <c r="OOL328" s="7" t="s">
        <v>725</v>
      </c>
      <c r="OOM328" s="7" t="s">
        <v>725</v>
      </c>
      <c r="OON328" s="7" t="s">
        <v>725</v>
      </c>
      <c r="OOO328" s="7" t="s">
        <v>725</v>
      </c>
      <c r="OOP328" s="7" t="s">
        <v>725</v>
      </c>
      <c r="OOQ328" s="7" t="s">
        <v>725</v>
      </c>
      <c r="OOR328" s="7" t="s">
        <v>725</v>
      </c>
      <c r="OOS328" s="7" t="s">
        <v>725</v>
      </c>
      <c r="OOT328" s="7" t="s">
        <v>725</v>
      </c>
      <c r="OOU328" s="7" t="s">
        <v>725</v>
      </c>
      <c r="OOV328" s="7" t="s">
        <v>725</v>
      </c>
      <c r="OOW328" s="7" t="s">
        <v>725</v>
      </c>
      <c r="OOX328" s="7" t="s">
        <v>725</v>
      </c>
      <c r="OOY328" s="7" t="s">
        <v>725</v>
      </c>
      <c r="OOZ328" s="7" t="s">
        <v>725</v>
      </c>
      <c r="OPA328" s="7" t="s">
        <v>725</v>
      </c>
      <c r="OPB328" s="7" t="s">
        <v>725</v>
      </c>
      <c r="OPC328" s="7" t="s">
        <v>725</v>
      </c>
      <c r="OPD328" s="7" t="s">
        <v>725</v>
      </c>
      <c r="OPE328" s="7" t="s">
        <v>725</v>
      </c>
      <c r="OPF328" s="7" t="s">
        <v>725</v>
      </c>
      <c r="OPG328" s="7" t="s">
        <v>725</v>
      </c>
      <c r="OPH328" s="7" t="s">
        <v>725</v>
      </c>
      <c r="OPI328" s="7" t="s">
        <v>725</v>
      </c>
      <c r="OPJ328" s="7" t="s">
        <v>725</v>
      </c>
      <c r="OPK328" s="7" t="s">
        <v>725</v>
      </c>
      <c r="OPL328" s="7" t="s">
        <v>725</v>
      </c>
      <c r="OPM328" s="7" t="s">
        <v>725</v>
      </c>
      <c r="OPN328" s="7" t="s">
        <v>725</v>
      </c>
      <c r="OPO328" s="7" t="s">
        <v>725</v>
      </c>
      <c r="OPP328" s="7" t="s">
        <v>725</v>
      </c>
      <c r="OPQ328" s="7" t="s">
        <v>725</v>
      </c>
      <c r="OPR328" s="7" t="s">
        <v>725</v>
      </c>
      <c r="OPS328" s="7" t="s">
        <v>725</v>
      </c>
      <c r="OPT328" s="7" t="s">
        <v>725</v>
      </c>
      <c r="OPU328" s="7" t="s">
        <v>725</v>
      </c>
      <c r="OPV328" s="7" t="s">
        <v>725</v>
      </c>
      <c r="OPW328" s="7" t="s">
        <v>725</v>
      </c>
      <c r="OPX328" s="7" t="s">
        <v>725</v>
      </c>
      <c r="OPY328" s="7" t="s">
        <v>725</v>
      </c>
      <c r="OPZ328" s="7" t="s">
        <v>725</v>
      </c>
      <c r="OQA328" s="7" t="s">
        <v>725</v>
      </c>
      <c r="OQB328" s="7" t="s">
        <v>725</v>
      </c>
      <c r="OQC328" s="7" t="s">
        <v>725</v>
      </c>
      <c r="OQD328" s="7" t="s">
        <v>725</v>
      </c>
      <c r="OQE328" s="7" t="s">
        <v>725</v>
      </c>
      <c r="OQF328" s="7" t="s">
        <v>725</v>
      </c>
      <c r="OQG328" s="7" t="s">
        <v>725</v>
      </c>
      <c r="OQH328" s="7" t="s">
        <v>725</v>
      </c>
      <c r="OQI328" s="7" t="s">
        <v>725</v>
      </c>
      <c r="OQJ328" s="7" t="s">
        <v>725</v>
      </c>
      <c r="OQK328" s="7" t="s">
        <v>725</v>
      </c>
      <c r="OQL328" s="7" t="s">
        <v>725</v>
      </c>
      <c r="OQM328" s="7" t="s">
        <v>725</v>
      </c>
      <c r="OQN328" s="7" t="s">
        <v>725</v>
      </c>
      <c r="OQO328" s="7" t="s">
        <v>725</v>
      </c>
      <c r="OQP328" s="7" t="s">
        <v>725</v>
      </c>
      <c r="OQQ328" s="7" t="s">
        <v>725</v>
      </c>
      <c r="OQR328" s="7" t="s">
        <v>725</v>
      </c>
      <c r="OQS328" s="7" t="s">
        <v>725</v>
      </c>
      <c r="OQT328" s="7" t="s">
        <v>725</v>
      </c>
      <c r="OQU328" s="7" t="s">
        <v>725</v>
      </c>
      <c r="OQV328" s="7" t="s">
        <v>725</v>
      </c>
      <c r="OQW328" s="7" t="s">
        <v>725</v>
      </c>
      <c r="OQX328" s="7" t="s">
        <v>725</v>
      </c>
      <c r="OQY328" s="7" t="s">
        <v>725</v>
      </c>
      <c r="OQZ328" s="7" t="s">
        <v>725</v>
      </c>
      <c r="ORA328" s="7" t="s">
        <v>725</v>
      </c>
      <c r="ORB328" s="7" t="s">
        <v>725</v>
      </c>
      <c r="ORC328" s="7" t="s">
        <v>725</v>
      </c>
      <c r="ORD328" s="7" t="s">
        <v>725</v>
      </c>
      <c r="ORE328" s="7" t="s">
        <v>725</v>
      </c>
      <c r="ORF328" s="7" t="s">
        <v>725</v>
      </c>
      <c r="ORG328" s="7" t="s">
        <v>725</v>
      </c>
      <c r="ORH328" s="7" t="s">
        <v>725</v>
      </c>
      <c r="ORI328" s="7" t="s">
        <v>725</v>
      </c>
      <c r="ORJ328" s="7" t="s">
        <v>725</v>
      </c>
      <c r="ORK328" s="7" t="s">
        <v>725</v>
      </c>
      <c r="ORL328" s="7" t="s">
        <v>725</v>
      </c>
      <c r="ORM328" s="7" t="s">
        <v>725</v>
      </c>
      <c r="ORN328" s="7" t="s">
        <v>725</v>
      </c>
      <c r="ORO328" s="7" t="s">
        <v>725</v>
      </c>
      <c r="ORP328" s="7" t="s">
        <v>725</v>
      </c>
      <c r="ORQ328" s="7" t="s">
        <v>725</v>
      </c>
      <c r="ORR328" s="7" t="s">
        <v>725</v>
      </c>
      <c r="ORS328" s="7" t="s">
        <v>725</v>
      </c>
      <c r="ORT328" s="7" t="s">
        <v>725</v>
      </c>
      <c r="ORU328" s="7" t="s">
        <v>725</v>
      </c>
      <c r="ORV328" s="7" t="s">
        <v>725</v>
      </c>
      <c r="ORW328" s="7" t="s">
        <v>725</v>
      </c>
      <c r="ORX328" s="7" t="s">
        <v>725</v>
      </c>
      <c r="ORY328" s="7" t="s">
        <v>725</v>
      </c>
      <c r="ORZ328" s="7" t="s">
        <v>725</v>
      </c>
      <c r="OSA328" s="7" t="s">
        <v>725</v>
      </c>
      <c r="OSB328" s="7" t="s">
        <v>725</v>
      </c>
      <c r="OSC328" s="7" t="s">
        <v>725</v>
      </c>
      <c r="OSD328" s="7" t="s">
        <v>725</v>
      </c>
      <c r="OSE328" s="7" t="s">
        <v>725</v>
      </c>
      <c r="OSF328" s="7" t="s">
        <v>725</v>
      </c>
      <c r="OSG328" s="7" t="s">
        <v>725</v>
      </c>
      <c r="OSH328" s="7" t="s">
        <v>725</v>
      </c>
      <c r="OSI328" s="7" t="s">
        <v>725</v>
      </c>
      <c r="OSJ328" s="7" t="s">
        <v>725</v>
      </c>
      <c r="OSK328" s="7" t="s">
        <v>725</v>
      </c>
      <c r="OSL328" s="7" t="s">
        <v>725</v>
      </c>
      <c r="OSM328" s="7" t="s">
        <v>725</v>
      </c>
      <c r="OSN328" s="7" t="s">
        <v>725</v>
      </c>
      <c r="OSO328" s="7" t="s">
        <v>725</v>
      </c>
      <c r="OSP328" s="7" t="s">
        <v>725</v>
      </c>
      <c r="OSQ328" s="7" t="s">
        <v>725</v>
      </c>
      <c r="OSR328" s="7" t="s">
        <v>725</v>
      </c>
      <c r="OSS328" s="7" t="s">
        <v>725</v>
      </c>
      <c r="OST328" s="7" t="s">
        <v>725</v>
      </c>
      <c r="OSU328" s="7" t="s">
        <v>725</v>
      </c>
      <c r="OSV328" s="7" t="s">
        <v>725</v>
      </c>
      <c r="OSW328" s="7" t="s">
        <v>725</v>
      </c>
      <c r="OSX328" s="7" t="s">
        <v>725</v>
      </c>
      <c r="OSY328" s="7" t="s">
        <v>725</v>
      </c>
      <c r="OSZ328" s="7" t="s">
        <v>725</v>
      </c>
      <c r="OTA328" s="7" t="s">
        <v>725</v>
      </c>
      <c r="OTB328" s="7" t="s">
        <v>725</v>
      </c>
      <c r="OTC328" s="7" t="s">
        <v>725</v>
      </c>
      <c r="OTD328" s="7" t="s">
        <v>725</v>
      </c>
      <c r="OTE328" s="7" t="s">
        <v>725</v>
      </c>
      <c r="OTF328" s="7" t="s">
        <v>725</v>
      </c>
      <c r="OTG328" s="7" t="s">
        <v>725</v>
      </c>
      <c r="OTH328" s="7" t="s">
        <v>725</v>
      </c>
      <c r="OTI328" s="7" t="s">
        <v>725</v>
      </c>
      <c r="OTJ328" s="7" t="s">
        <v>725</v>
      </c>
      <c r="OTK328" s="7" t="s">
        <v>725</v>
      </c>
      <c r="OTL328" s="7" t="s">
        <v>725</v>
      </c>
      <c r="OTM328" s="7" t="s">
        <v>725</v>
      </c>
      <c r="OTN328" s="7" t="s">
        <v>725</v>
      </c>
      <c r="OTO328" s="7" t="s">
        <v>725</v>
      </c>
      <c r="OTP328" s="7" t="s">
        <v>725</v>
      </c>
      <c r="OTQ328" s="7" t="s">
        <v>725</v>
      </c>
      <c r="OTR328" s="7" t="s">
        <v>725</v>
      </c>
      <c r="OTS328" s="7" t="s">
        <v>725</v>
      </c>
      <c r="OTT328" s="7" t="s">
        <v>725</v>
      </c>
      <c r="OTU328" s="7" t="s">
        <v>725</v>
      </c>
      <c r="OTV328" s="7" t="s">
        <v>725</v>
      </c>
      <c r="OTW328" s="7" t="s">
        <v>725</v>
      </c>
      <c r="OTX328" s="7" t="s">
        <v>725</v>
      </c>
      <c r="OTY328" s="7" t="s">
        <v>725</v>
      </c>
      <c r="OTZ328" s="7" t="s">
        <v>725</v>
      </c>
      <c r="OUA328" s="7" t="s">
        <v>725</v>
      </c>
      <c r="OUB328" s="7" t="s">
        <v>725</v>
      </c>
      <c r="OUC328" s="7" t="s">
        <v>725</v>
      </c>
      <c r="OUD328" s="7" t="s">
        <v>725</v>
      </c>
      <c r="OUE328" s="7" t="s">
        <v>725</v>
      </c>
      <c r="OUF328" s="7" t="s">
        <v>725</v>
      </c>
      <c r="OUG328" s="7" t="s">
        <v>725</v>
      </c>
      <c r="OUH328" s="7" t="s">
        <v>725</v>
      </c>
      <c r="OUI328" s="7" t="s">
        <v>725</v>
      </c>
      <c r="OUJ328" s="7" t="s">
        <v>725</v>
      </c>
      <c r="OUK328" s="7" t="s">
        <v>725</v>
      </c>
      <c r="OUL328" s="7" t="s">
        <v>725</v>
      </c>
      <c r="OUM328" s="7" t="s">
        <v>725</v>
      </c>
      <c r="OUN328" s="7" t="s">
        <v>725</v>
      </c>
      <c r="OUO328" s="7" t="s">
        <v>725</v>
      </c>
      <c r="OUP328" s="7" t="s">
        <v>725</v>
      </c>
      <c r="OUQ328" s="7" t="s">
        <v>725</v>
      </c>
      <c r="OUR328" s="7" t="s">
        <v>725</v>
      </c>
      <c r="OUS328" s="7" t="s">
        <v>725</v>
      </c>
      <c r="OUT328" s="7" t="s">
        <v>725</v>
      </c>
      <c r="OUU328" s="7" t="s">
        <v>725</v>
      </c>
      <c r="OUV328" s="7" t="s">
        <v>725</v>
      </c>
      <c r="OUW328" s="7" t="s">
        <v>725</v>
      </c>
      <c r="OUX328" s="7" t="s">
        <v>725</v>
      </c>
      <c r="OUY328" s="7" t="s">
        <v>725</v>
      </c>
      <c r="OUZ328" s="7" t="s">
        <v>725</v>
      </c>
      <c r="OVA328" s="7" t="s">
        <v>725</v>
      </c>
      <c r="OVB328" s="7" t="s">
        <v>725</v>
      </c>
      <c r="OVC328" s="7" t="s">
        <v>725</v>
      </c>
      <c r="OVD328" s="7" t="s">
        <v>725</v>
      </c>
      <c r="OVE328" s="7" t="s">
        <v>725</v>
      </c>
      <c r="OVF328" s="7" t="s">
        <v>725</v>
      </c>
      <c r="OVG328" s="7" t="s">
        <v>725</v>
      </c>
      <c r="OVH328" s="7" t="s">
        <v>725</v>
      </c>
      <c r="OVI328" s="7" t="s">
        <v>725</v>
      </c>
      <c r="OVJ328" s="7" t="s">
        <v>725</v>
      </c>
      <c r="OVK328" s="7" t="s">
        <v>725</v>
      </c>
      <c r="OVL328" s="7" t="s">
        <v>725</v>
      </c>
      <c r="OVM328" s="7" t="s">
        <v>725</v>
      </c>
      <c r="OVN328" s="7" t="s">
        <v>725</v>
      </c>
      <c r="OVO328" s="7" t="s">
        <v>725</v>
      </c>
      <c r="OVP328" s="7" t="s">
        <v>725</v>
      </c>
      <c r="OVQ328" s="7" t="s">
        <v>725</v>
      </c>
      <c r="OVR328" s="7" t="s">
        <v>725</v>
      </c>
      <c r="OVS328" s="7" t="s">
        <v>725</v>
      </c>
      <c r="OVT328" s="7" t="s">
        <v>725</v>
      </c>
      <c r="OVU328" s="7" t="s">
        <v>725</v>
      </c>
      <c r="OVV328" s="7" t="s">
        <v>725</v>
      </c>
      <c r="OVW328" s="7" t="s">
        <v>725</v>
      </c>
      <c r="OVX328" s="7" t="s">
        <v>725</v>
      </c>
      <c r="OVY328" s="7" t="s">
        <v>725</v>
      </c>
      <c r="OVZ328" s="7" t="s">
        <v>725</v>
      </c>
      <c r="OWA328" s="7" t="s">
        <v>725</v>
      </c>
      <c r="OWB328" s="7" t="s">
        <v>725</v>
      </c>
      <c r="OWC328" s="7" t="s">
        <v>725</v>
      </c>
      <c r="OWD328" s="7" t="s">
        <v>725</v>
      </c>
      <c r="OWE328" s="7" t="s">
        <v>725</v>
      </c>
      <c r="OWF328" s="7" t="s">
        <v>725</v>
      </c>
      <c r="OWG328" s="7" t="s">
        <v>725</v>
      </c>
      <c r="OWH328" s="7" t="s">
        <v>725</v>
      </c>
      <c r="OWI328" s="7" t="s">
        <v>725</v>
      </c>
      <c r="OWJ328" s="7" t="s">
        <v>725</v>
      </c>
      <c r="OWK328" s="7" t="s">
        <v>725</v>
      </c>
      <c r="OWL328" s="7" t="s">
        <v>725</v>
      </c>
      <c r="OWM328" s="7" t="s">
        <v>725</v>
      </c>
      <c r="OWN328" s="7" t="s">
        <v>725</v>
      </c>
      <c r="OWO328" s="7" t="s">
        <v>725</v>
      </c>
      <c r="OWP328" s="7" t="s">
        <v>725</v>
      </c>
      <c r="OWQ328" s="7" t="s">
        <v>725</v>
      </c>
      <c r="OWR328" s="7" t="s">
        <v>725</v>
      </c>
      <c r="OWS328" s="7" t="s">
        <v>725</v>
      </c>
      <c r="OWT328" s="7" t="s">
        <v>725</v>
      </c>
      <c r="OWU328" s="7" t="s">
        <v>725</v>
      </c>
      <c r="OWV328" s="7" t="s">
        <v>725</v>
      </c>
      <c r="OWW328" s="7" t="s">
        <v>725</v>
      </c>
      <c r="OWX328" s="7" t="s">
        <v>725</v>
      </c>
      <c r="OWY328" s="7" t="s">
        <v>725</v>
      </c>
      <c r="OWZ328" s="7" t="s">
        <v>725</v>
      </c>
      <c r="OXA328" s="7" t="s">
        <v>725</v>
      </c>
      <c r="OXB328" s="7" t="s">
        <v>725</v>
      </c>
      <c r="OXC328" s="7" t="s">
        <v>725</v>
      </c>
      <c r="OXD328" s="7" t="s">
        <v>725</v>
      </c>
      <c r="OXE328" s="7" t="s">
        <v>725</v>
      </c>
      <c r="OXF328" s="7" t="s">
        <v>725</v>
      </c>
      <c r="OXG328" s="7" t="s">
        <v>725</v>
      </c>
      <c r="OXH328" s="7" t="s">
        <v>725</v>
      </c>
      <c r="OXI328" s="7" t="s">
        <v>725</v>
      </c>
      <c r="OXJ328" s="7" t="s">
        <v>725</v>
      </c>
      <c r="OXK328" s="7" t="s">
        <v>725</v>
      </c>
      <c r="OXL328" s="7" t="s">
        <v>725</v>
      </c>
      <c r="OXM328" s="7" t="s">
        <v>725</v>
      </c>
      <c r="OXN328" s="7" t="s">
        <v>725</v>
      </c>
      <c r="OXO328" s="7" t="s">
        <v>725</v>
      </c>
      <c r="OXP328" s="7" t="s">
        <v>725</v>
      </c>
      <c r="OXQ328" s="7" t="s">
        <v>725</v>
      </c>
      <c r="OXR328" s="7" t="s">
        <v>725</v>
      </c>
      <c r="OXS328" s="7" t="s">
        <v>725</v>
      </c>
      <c r="OXT328" s="7" t="s">
        <v>725</v>
      </c>
      <c r="OXU328" s="7" t="s">
        <v>725</v>
      </c>
      <c r="OXV328" s="7" t="s">
        <v>725</v>
      </c>
      <c r="OXW328" s="7" t="s">
        <v>725</v>
      </c>
      <c r="OXX328" s="7" t="s">
        <v>725</v>
      </c>
      <c r="OXY328" s="7" t="s">
        <v>725</v>
      </c>
      <c r="OXZ328" s="7" t="s">
        <v>725</v>
      </c>
      <c r="OYA328" s="7" t="s">
        <v>725</v>
      </c>
      <c r="OYB328" s="7" t="s">
        <v>725</v>
      </c>
      <c r="OYC328" s="7" t="s">
        <v>725</v>
      </c>
      <c r="OYD328" s="7" t="s">
        <v>725</v>
      </c>
      <c r="OYE328" s="7" t="s">
        <v>725</v>
      </c>
      <c r="OYF328" s="7" t="s">
        <v>725</v>
      </c>
      <c r="OYG328" s="7" t="s">
        <v>725</v>
      </c>
      <c r="OYH328" s="7" t="s">
        <v>725</v>
      </c>
      <c r="OYI328" s="7" t="s">
        <v>725</v>
      </c>
      <c r="OYJ328" s="7" t="s">
        <v>725</v>
      </c>
      <c r="OYK328" s="7" t="s">
        <v>725</v>
      </c>
      <c r="OYL328" s="7" t="s">
        <v>725</v>
      </c>
      <c r="OYM328" s="7" t="s">
        <v>725</v>
      </c>
      <c r="OYN328" s="7" t="s">
        <v>725</v>
      </c>
      <c r="OYO328" s="7" t="s">
        <v>725</v>
      </c>
      <c r="OYP328" s="7" t="s">
        <v>725</v>
      </c>
      <c r="OYQ328" s="7" t="s">
        <v>725</v>
      </c>
      <c r="OYR328" s="7" t="s">
        <v>725</v>
      </c>
      <c r="OYS328" s="7" t="s">
        <v>725</v>
      </c>
      <c r="OYT328" s="7" t="s">
        <v>725</v>
      </c>
      <c r="OYU328" s="7" t="s">
        <v>725</v>
      </c>
      <c r="OYV328" s="7" t="s">
        <v>725</v>
      </c>
      <c r="OYW328" s="7" t="s">
        <v>725</v>
      </c>
      <c r="OYX328" s="7" t="s">
        <v>725</v>
      </c>
      <c r="OYY328" s="7" t="s">
        <v>725</v>
      </c>
      <c r="OYZ328" s="7" t="s">
        <v>725</v>
      </c>
      <c r="OZA328" s="7" t="s">
        <v>725</v>
      </c>
      <c r="OZB328" s="7" t="s">
        <v>725</v>
      </c>
      <c r="OZC328" s="7" t="s">
        <v>725</v>
      </c>
      <c r="OZD328" s="7" t="s">
        <v>725</v>
      </c>
      <c r="OZE328" s="7" t="s">
        <v>725</v>
      </c>
      <c r="OZF328" s="7" t="s">
        <v>725</v>
      </c>
      <c r="OZG328" s="7" t="s">
        <v>725</v>
      </c>
      <c r="OZH328" s="7" t="s">
        <v>725</v>
      </c>
      <c r="OZI328" s="7" t="s">
        <v>725</v>
      </c>
      <c r="OZJ328" s="7" t="s">
        <v>725</v>
      </c>
      <c r="OZK328" s="7" t="s">
        <v>725</v>
      </c>
      <c r="OZL328" s="7" t="s">
        <v>725</v>
      </c>
      <c r="OZM328" s="7" t="s">
        <v>725</v>
      </c>
      <c r="OZN328" s="7" t="s">
        <v>725</v>
      </c>
      <c r="OZO328" s="7" t="s">
        <v>725</v>
      </c>
      <c r="OZP328" s="7" t="s">
        <v>725</v>
      </c>
      <c r="OZQ328" s="7" t="s">
        <v>725</v>
      </c>
      <c r="OZR328" s="7" t="s">
        <v>725</v>
      </c>
      <c r="OZS328" s="7" t="s">
        <v>725</v>
      </c>
      <c r="OZT328" s="7" t="s">
        <v>725</v>
      </c>
      <c r="OZU328" s="7" t="s">
        <v>725</v>
      </c>
      <c r="OZV328" s="7" t="s">
        <v>725</v>
      </c>
      <c r="OZW328" s="7" t="s">
        <v>725</v>
      </c>
      <c r="OZX328" s="7" t="s">
        <v>725</v>
      </c>
      <c r="OZY328" s="7" t="s">
        <v>725</v>
      </c>
      <c r="OZZ328" s="7" t="s">
        <v>725</v>
      </c>
      <c r="PAA328" s="7" t="s">
        <v>725</v>
      </c>
      <c r="PAB328" s="7" t="s">
        <v>725</v>
      </c>
      <c r="PAC328" s="7" t="s">
        <v>725</v>
      </c>
      <c r="PAD328" s="7" t="s">
        <v>725</v>
      </c>
      <c r="PAE328" s="7" t="s">
        <v>725</v>
      </c>
      <c r="PAF328" s="7" t="s">
        <v>725</v>
      </c>
      <c r="PAG328" s="7" t="s">
        <v>725</v>
      </c>
      <c r="PAH328" s="7" t="s">
        <v>725</v>
      </c>
      <c r="PAI328" s="7" t="s">
        <v>725</v>
      </c>
      <c r="PAJ328" s="7" t="s">
        <v>725</v>
      </c>
      <c r="PAK328" s="7" t="s">
        <v>725</v>
      </c>
      <c r="PAL328" s="7" t="s">
        <v>725</v>
      </c>
      <c r="PAM328" s="7" t="s">
        <v>725</v>
      </c>
      <c r="PAN328" s="7" t="s">
        <v>725</v>
      </c>
      <c r="PAO328" s="7" t="s">
        <v>725</v>
      </c>
      <c r="PAP328" s="7" t="s">
        <v>725</v>
      </c>
      <c r="PAQ328" s="7" t="s">
        <v>725</v>
      </c>
      <c r="PAR328" s="7" t="s">
        <v>725</v>
      </c>
      <c r="PAS328" s="7" t="s">
        <v>725</v>
      </c>
      <c r="PAT328" s="7" t="s">
        <v>725</v>
      </c>
      <c r="PAU328" s="7" t="s">
        <v>725</v>
      </c>
      <c r="PAV328" s="7" t="s">
        <v>725</v>
      </c>
      <c r="PAW328" s="7" t="s">
        <v>725</v>
      </c>
      <c r="PAX328" s="7" t="s">
        <v>725</v>
      </c>
      <c r="PAY328" s="7" t="s">
        <v>725</v>
      </c>
      <c r="PAZ328" s="7" t="s">
        <v>725</v>
      </c>
      <c r="PBA328" s="7" t="s">
        <v>725</v>
      </c>
      <c r="PBB328" s="7" t="s">
        <v>725</v>
      </c>
      <c r="PBC328" s="7" t="s">
        <v>725</v>
      </c>
      <c r="PBD328" s="7" t="s">
        <v>725</v>
      </c>
      <c r="PBE328" s="7" t="s">
        <v>725</v>
      </c>
      <c r="PBF328" s="7" t="s">
        <v>725</v>
      </c>
      <c r="PBG328" s="7" t="s">
        <v>725</v>
      </c>
      <c r="PBH328" s="7" t="s">
        <v>725</v>
      </c>
      <c r="PBI328" s="7" t="s">
        <v>725</v>
      </c>
      <c r="PBJ328" s="7" t="s">
        <v>725</v>
      </c>
      <c r="PBK328" s="7" t="s">
        <v>725</v>
      </c>
      <c r="PBL328" s="7" t="s">
        <v>725</v>
      </c>
      <c r="PBM328" s="7" t="s">
        <v>725</v>
      </c>
      <c r="PBN328" s="7" t="s">
        <v>725</v>
      </c>
      <c r="PBO328" s="7" t="s">
        <v>725</v>
      </c>
      <c r="PBP328" s="7" t="s">
        <v>725</v>
      </c>
      <c r="PBQ328" s="7" t="s">
        <v>725</v>
      </c>
      <c r="PBR328" s="7" t="s">
        <v>725</v>
      </c>
      <c r="PBS328" s="7" t="s">
        <v>725</v>
      </c>
      <c r="PBT328" s="7" t="s">
        <v>725</v>
      </c>
      <c r="PBU328" s="7" t="s">
        <v>725</v>
      </c>
      <c r="PBV328" s="7" t="s">
        <v>725</v>
      </c>
      <c r="PBW328" s="7" t="s">
        <v>725</v>
      </c>
      <c r="PBX328" s="7" t="s">
        <v>725</v>
      </c>
      <c r="PBY328" s="7" t="s">
        <v>725</v>
      </c>
      <c r="PBZ328" s="7" t="s">
        <v>725</v>
      </c>
      <c r="PCA328" s="7" t="s">
        <v>725</v>
      </c>
      <c r="PCB328" s="7" t="s">
        <v>725</v>
      </c>
      <c r="PCC328" s="7" t="s">
        <v>725</v>
      </c>
      <c r="PCD328" s="7" t="s">
        <v>725</v>
      </c>
      <c r="PCE328" s="7" t="s">
        <v>725</v>
      </c>
      <c r="PCF328" s="7" t="s">
        <v>725</v>
      </c>
      <c r="PCG328" s="7" t="s">
        <v>725</v>
      </c>
      <c r="PCH328" s="7" t="s">
        <v>725</v>
      </c>
      <c r="PCI328" s="7" t="s">
        <v>725</v>
      </c>
      <c r="PCJ328" s="7" t="s">
        <v>725</v>
      </c>
      <c r="PCK328" s="7" t="s">
        <v>725</v>
      </c>
      <c r="PCL328" s="7" t="s">
        <v>725</v>
      </c>
      <c r="PCM328" s="7" t="s">
        <v>725</v>
      </c>
      <c r="PCN328" s="7" t="s">
        <v>725</v>
      </c>
      <c r="PCO328" s="7" t="s">
        <v>725</v>
      </c>
      <c r="PCP328" s="7" t="s">
        <v>725</v>
      </c>
      <c r="PCQ328" s="7" t="s">
        <v>725</v>
      </c>
      <c r="PCR328" s="7" t="s">
        <v>725</v>
      </c>
      <c r="PCS328" s="7" t="s">
        <v>725</v>
      </c>
      <c r="PCT328" s="7" t="s">
        <v>725</v>
      </c>
      <c r="PCU328" s="7" t="s">
        <v>725</v>
      </c>
      <c r="PCV328" s="7" t="s">
        <v>725</v>
      </c>
      <c r="PCW328" s="7" t="s">
        <v>725</v>
      </c>
      <c r="PCX328" s="7" t="s">
        <v>725</v>
      </c>
      <c r="PCY328" s="7" t="s">
        <v>725</v>
      </c>
      <c r="PCZ328" s="7" t="s">
        <v>725</v>
      </c>
      <c r="PDA328" s="7" t="s">
        <v>725</v>
      </c>
      <c r="PDB328" s="7" t="s">
        <v>725</v>
      </c>
      <c r="PDC328" s="7" t="s">
        <v>725</v>
      </c>
      <c r="PDD328" s="7" t="s">
        <v>725</v>
      </c>
      <c r="PDE328" s="7" t="s">
        <v>725</v>
      </c>
      <c r="PDF328" s="7" t="s">
        <v>725</v>
      </c>
      <c r="PDG328" s="7" t="s">
        <v>725</v>
      </c>
      <c r="PDH328" s="7" t="s">
        <v>725</v>
      </c>
      <c r="PDI328" s="7" t="s">
        <v>725</v>
      </c>
      <c r="PDJ328" s="7" t="s">
        <v>725</v>
      </c>
      <c r="PDK328" s="7" t="s">
        <v>725</v>
      </c>
      <c r="PDL328" s="7" t="s">
        <v>725</v>
      </c>
      <c r="PDM328" s="7" t="s">
        <v>725</v>
      </c>
      <c r="PDN328" s="7" t="s">
        <v>725</v>
      </c>
      <c r="PDO328" s="7" t="s">
        <v>725</v>
      </c>
      <c r="PDP328" s="7" t="s">
        <v>725</v>
      </c>
      <c r="PDQ328" s="7" t="s">
        <v>725</v>
      </c>
      <c r="PDR328" s="7" t="s">
        <v>725</v>
      </c>
      <c r="PDS328" s="7" t="s">
        <v>725</v>
      </c>
      <c r="PDT328" s="7" t="s">
        <v>725</v>
      </c>
      <c r="PDU328" s="7" t="s">
        <v>725</v>
      </c>
      <c r="PDV328" s="7" t="s">
        <v>725</v>
      </c>
      <c r="PDW328" s="7" t="s">
        <v>725</v>
      </c>
      <c r="PDX328" s="7" t="s">
        <v>725</v>
      </c>
      <c r="PDY328" s="7" t="s">
        <v>725</v>
      </c>
      <c r="PDZ328" s="7" t="s">
        <v>725</v>
      </c>
      <c r="PEA328" s="7" t="s">
        <v>725</v>
      </c>
      <c r="PEB328" s="7" t="s">
        <v>725</v>
      </c>
      <c r="PEC328" s="7" t="s">
        <v>725</v>
      </c>
      <c r="PED328" s="7" t="s">
        <v>725</v>
      </c>
      <c r="PEE328" s="7" t="s">
        <v>725</v>
      </c>
      <c r="PEF328" s="7" t="s">
        <v>725</v>
      </c>
      <c r="PEG328" s="7" t="s">
        <v>725</v>
      </c>
      <c r="PEH328" s="7" t="s">
        <v>725</v>
      </c>
      <c r="PEI328" s="7" t="s">
        <v>725</v>
      </c>
      <c r="PEJ328" s="7" t="s">
        <v>725</v>
      </c>
      <c r="PEK328" s="7" t="s">
        <v>725</v>
      </c>
      <c r="PEL328" s="7" t="s">
        <v>725</v>
      </c>
      <c r="PEM328" s="7" t="s">
        <v>725</v>
      </c>
      <c r="PEN328" s="7" t="s">
        <v>725</v>
      </c>
      <c r="PEO328" s="7" t="s">
        <v>725</v>
      </c>
      <c r="PEP328" s="7" t="s">
        <v>725</v>
      </c>
      <c r="PEQ328" s="7" t="s">
        <v>725</v>
      </c>
      <c r="PER328" s="7" t="s">
        <v>725</v>
      </c>
      <c r="PES328" s="7" t="s">
        <v>725</v>
      </c>
      <c r="PET328" s="7" t="s">
        <v>725</v>
      </c>
      <c r="PEU328" s="7" t="s">
        <v>725</v>
      </c>
      <c r="PEV328" s="7" t="s">
        <v>725</v>
      </c>
      <c r="PEW328" s="7" t="s">
        <v>725</v>
      </c>
      <c r="PEX328" s="7" t="s">
        <v>725</v>
      </c>
      <c r="PEY328" s="7" t="s">
        <v>725</v>
      </c>
      <c r="PEZ328" s="7" t="s">
        <v>725</v>
      </c>
      <c r="PFA328" s="7" t="s">
        <v>725</v>
      </c>
      <c r="PFB328" s="7" t="s">
        <v>725</v>
      </c>
      <c r="PFC328" s="7" t="s">
        <v>725</v>
      </c>
      <c r="PFD328" s="7" t="s">
        <v>725</v>
      </c>
      <c r="PFE328" s="7" t="s">
        <v>725</v>
      </c>
      <c r="PFF328" s="7" t="s">
        <v>725</v>
      </c>
      <c r="PFG328" s="7" t="s">
        <v>725</v>
      </c>
      <c r="PFH328" s="7" t="s">
        <v>725</v>
      </c>
      <c r="PFI328" s="7" t="s">
        <v>725</v>
      </c>
      <c r="PFJ328" s="7" t="s">
        <v>725</v>
      </c>
      <c r="PFK328" s="7" t="s">
        <v>725</v>
      </c>
      <c r="PFL328" s="7" t="s">
        <v>725</v>
      </c>
      <c r="PFM328" s="7" t="s">
        <v>725</v>
      </c>
      <c r="PFN328" s="7" t="s">
        <v>725</v>
      </c>
      <c r="PFO328" s="7" t="s">
        <v>725</v>
      </c>
      <c r="PFP328" s="7" t="s">
        <v>725</v>
      </c>
      <c r="PFQ328" s="7" t="s">
        <v>725</v>
      </c>
      <c r="PFR328" s="7" t="s">
        <v>725</v>
      </c>
      <c r="PFS328" s="7" t="s">
        <v>725</v>
      </c>
      <c r="PFT328" s="7" t="s">
        <v>725</v>
      </c>
      <c r="PFU328" s="7" t="s">
        <v>725</v>
      </c>
      <c r="PFV328" s="7" t="s">
        <v>725</v>
      </c>
      <c r="PFW328" s="7" t="s">
        <v>725</v>
      </c>
      <c r="PFX328" s="7" t="s">
        <v>725</v>
      </c>
      <c r="PFY328" s="7" t="s">
        <v>725</v>
      </c>
      <c r="PFZ328" s="7" t="s">
        <v>725</v>
      </c>
      <c r="PGA328" s="7" t="s">
        <v>725</v>
      </c>
      <c r="PGB328" s="7" t="s">
        <v>725</v>
      </c>
      <c r="PGC328" s="7" t="s">
        <v>725</v>
      </c>
      <c r="PGD328" s="7" t="s">
        <v>725</v>
      </c>
      <c r="PGE328" s="7" t="s">
        <v>725</v>
      </c>
      <c r="PGF328" s="7" t="s">
        <v>725</v>
      </c>
      <c r="PGG328" s="7" t="s">
        <v>725</v>
      </c>
      <c r="PGH328" s="7" t="s">
        <v>725</v>
      </c>
      <c r="PGI328" s="7" t="s">
        <v>725</v>
      </c>
      <c r="PGJ328" s="7" t="s">
        <v>725</v>
      </c>
      <c r="PGK328" s="7" t="s">
        <v>725</v>
      </c>
      <c r="PGL328" s="7" t="s">
        <v>725</v>
      </c>
      <c r="PGM328" s="7" t="s">
        <v>725</v>
      </c>
      <c r="PGN328" s="7" t="s">
        <v>725</v>
      </c>
      <c r="PGO328" s="7" t="s">
        <v>725</v>
      </c>
      <c r="PGP328" s="7" t="s">
        <v>725</v>
      </c>
      <c r="PGQ328" s="7" t="s">
        <v>725</v>
      </c>
      <c r="PGR328" s="7" t="s">
        <v>725</v>
      </c>
      <c r="PGS328" s="7" t="s">
        <v>725</v>
      </c>
      <c r="PGT328" s="7" t="s">
        <v>725</v>
      </c>
      <c r="PGU328" s="7" t="s">
        <v>725</v>
      </c>
      <c r="PGV328" s="7" t="s">
        <v>725</v>
      </c>
      <c r="PGW328" s="7" t="s">
        <v>725</v>
      </c>
      <c r="PGX328" s="7" t="s">
        <v>725</v>
      </c>
      <c r="PGY328" s="7" t="s">
        <v>725</v>
      </c>
      <c r="PGZ328" s="7" t="s">
        <v>725</v>
      </c>
      <c r="PHA328" s="7" t="s">
        <v>725</v>
      </c>
      <c r="PHB328" s="7" t="s">
        <v>725</v>
      </c>
      <c r="PHC328" s="7" t="s">
        <v>725</v>
      </c>
      <c r="PHD328" s="7" t="s">
        <v>725</v>
      </c>
      <c r="PHE328" s="7" t="s">
        <v>725</v>
      </c>
      <c r="PHF328" s="7" t="s">
        <v>725</v>
      </c>
      <c r="PHG328" s="7" t="s">
        <v>725</v>
      </c>
      <c r="PHH328" s="7" t="s">
        <v>725</v>
      </c>
      <c r="PHI328" s="7" t="s">
        <v>725</v>
      </c>
      <c r="PHJ328" s="7" t="s">
        <v>725</v>
      </c>
      <c r="PHK328" s="7" t="s">
        <v>725</v>
      </c>
      <c r="PHL328" s="7" t="s">
        <v>725</v>
      </c>
      <c r="PHM328" s="7" t="s">
        <v>725</v>
      </c>
      <c r="PHN328" s="7" t="s">
        <v>725</v>
      </c>
      <c r="PHO328" s="7" t="s">
        <v>725</v>
      </c>
      <c r="PHP328" s="7" t="s">
        <v>725</v>
      </c>
      <c r="PHQ328" s="7" t="s">
        <v>725</v>
      </c>
      <c r="PHR328" s="7" t="s">
        <v>725</v>
      </c>
      <c r="PHS328" s="7" t="s">
        <v>725</v>
      </c>
      <c r="PHT328" s="7" t="s">
        <v>725</v>
      </c>
      <c r="PHU328" s="7" t="s">
        <v>725</v>
      </c>
      <c r="PHV328" s="7" t="s">
        <v>725</v>
      </c>
      <c r="PHW328" s="7" t="s">
        <v>725</v>
      </c>
      <c r="PHX328" s="7" t="s">
        <v>725</v>
      </c>
      <c r="PHY328" s="7" t="s">
        <v>725</v>
      </c>
      <c r="PHZ328" s="7" t="s">
        <v>725</v>
      </c>
      <c r="PIA328" s="7" t="s">
        <v>725</v>
      </c>
      <c r="PIB328" s="7" t="s">
        <v>725</v>
      </c>
      <c r="PIC328" s="7" t="s">
        <v>725</v>
      </c>
      <c r="PID328" s="7" t="s">
        <v>725</v>
      </c>
      <c r="PIE328" s="7" t="s">
        <v>725</v>
      </c>
      <c r="PIF328" s="7" t="s">
        <v>725</v>
      </c>
      <c r="PIG328" s="7" t="s">
        <v>725</v>
      </c>
      <c r="PIH328" s="7" t="s">
        <v>725</v>
      </c>
      <c r="PII328" s="7" t="s">
        <v>725</v>
      </c>
      <c r="PIJ328" s="7" t="s">
        <v>725</v>
      </c>
      <c r="PIK328" s="7" t="s">
        <v>725</v>
      </c>
      <c r="PIL328" s="7" t="s">
        <v>725</v>
      </c>
      <c r="PIM328" s="7" t="s">
        <v>725</v>
      </c>
      <c r="PIN328" s="7" t="s">
        <v>725</v>
      </c>
      <c r="PIO328" s="7" t="s">
        <v>725</v>
      </c>
      <c r="PIP328" s="7" t="s">
        <v>725</v>
      </c>
      <c r="PIQ328" s="7" t="s">
        <v>725</v>
      </c>
      <c r="PIR328" s="7" t="s">
        <v>725</v>
      </c>
      <c r="PIS328" s="7" t="s">
        <v>725</v>
      </c>
      <c r="PIT328" s="7" t="s">
        <v>725</v>
      </c>
      <c r="PIU328" s="7" t="s">
        <v>725</v>
      </c>
      <c r="PIV328" s="7" t="s">
        <v>725</v>
      </c>
      <c r="PIW328" s="7" t="s">
        <v>725</v>
      </c>
      <c r="PIX328" s="7" t="s">
        <v>725</v>
      </c>
      <c r="PIY328" s="7" t="s">
        <v>725</v>
      </c>
      <c r="PIZ328" s="7" t="s">
        <v>725</v>
      </c>
      <c r="PJA328" s="7" t="s">
        <v>725</v>
      </c>
      <c r="PJB328" s="7" t="s">
        <v>725</v>
      </c>
      <c r="PJC328" s="7" t="s">
        <v>725</v>
      </c>
      <c r="PJD328" s="7" t="s">
        <v>725</v>
      </c>
      <c r="PJE328" s="7" t="s">
        <v>725</v>
      </c>
      <c r="PJF328" s="7" t="s">
        <v>725</v>
      </c>
      <c r="PJG328" s="7" t="s">
        <v>725</v>
      </c>
      <c r="PJH328" s="7" t="s">
        <v>725</v>
      </c>
      <c r="PJI328" s="7" t="s">
        <v>725</v>
      </c>
      <c r="PJJ328" s="7" t="s">
        <v>725</v>
      </c>
      <c r="PJK328" s="7" t="s">
        <v>725</v>
      </c>
      <c r="PJL328" s="7" t="s">
        <v>725</v>
      </c>
      <c r="PJM328" s="7" t="s">
        <v>725</v>
      </c>
      <c r="PJN328" s="7" t="s">
        <v>725</v>
      </c>
      <c r="PJO328" s="7" t="s">
        <v>725</v>
      </c>
      <c r="PJP328" s="7" t="s">
        <v>725</v>
      </c>
      <c r="PJQ328" s="7" t="s">
        <v>725</v>
      </c>
      <c r="PJR328" s="7" t="s">
        <v>725</v>
      </c>
      <c r="PJS328" s="7" t="s">
        <v>725</v>
      </c>
      <c r="PJT328" s="7" t="s">
        <v>725</v>
      </c>
      <c r="PJU328" s="7" t="s">
        <v>725</v>
      </c>
      <c r="PJV328" s="7" t="s">
        <v>725</v>
      </c>
      <c r="PJW328" s="7" t="s">
        <v>725</v>
      </c>
      <c r="PJX328" s="7" t="s">
        <v>725</v>
      </c>
      <c r="PJY328" s="7" t="s">
        <v>725</v>
      </c>
      <c r="PJZ328" s="7" t="s">
        <v>725</v>
      </c>
      <c r="PKA328" s="7" t="s">
        <v>725</v>
      </c>
      <c r="PKB328" s="7" t="s">
        <v>725</v>
      </c>
      <c r="PKC328" s="7" t="s">
        <v>725</v>
      </c>
      <c r="PKD328" s="7" t="s">
        <v>725</v>
      </c>
      <c r="PKE328" s="7" t="s">
        <v>725</v>
      </c>
      <c r="PKF328" s="7" t="s">
        <v>725</v>
      </c>
      <c r="PKG328" s="7" t="s">
        <v>725</v>
      </c>
      <c r="PKH328" s="7" t="s">
        <v>725</v>
      </c>
      <c r="PKI328" s="7" t="s">
        <v>725</v>
      </c>
      <c r="PKJ328" s="7" t="s">
        <v>725</v>
      </c>
      <c r="PKK328" s="7" t="s">
        <v>725</v>
      </c>
      <c r="PKL328" s="7" t="s">
        <v>725</v>
      </c>
      <c r="PKM328" s="7" t="s">
        <v>725</v>
      </c>
      <c r="PKN328" s="7" t="s">
        <v>725</v>
      </c>
      <c r="PKO328" s="7" t="s">
        <v>725</v>
      </c>
      <c r="PKP328" s="7" t="s">
        <v>725</v>
      </c>
      <c r="PKQ328" s="7" t="s">
        <v>725</v>
      </c>
      <c r="PKR328" s="7" t="s">
        <v>725</v>
      </c>
      <c r="PKS328" s="7" t="s">
        <v>725</v>
      </c>
      <c r="PKT328" s="7" t="s">
        <v>725</v>
      </c>
      <c r="PKU328" s="7" t="s">
        <v>725</v>
      </c>
      <c r="PKV328" s="7" t="s">
        <v>725</v>
      </c>
      <c r="PKW328" s="7" t="s">
        <v>725</v>
      </c>
      <c r="PKX328" s="7" t="s">
        <v>725</v>
      </c>
      <c r="PKY328" s="7" t="s">
        <v>725</v>
      </c>
      <c r="PKZ328" s="7" t="s">
        <v>725</v>
      </c>
      <c r="PLA328" s="7" t="s">
        <v>725</v>
      </c>
      <c r="PLB328" s="7" t="s">
        <v>725</v>
      </c>
      <c r="PLC328" s="7" t="s">
        <v>725</v>
      </c>
      <c r="PLD328" s="7" t="s">
        <v>725</v>
      </c>
      <c r="PLE328" s="7" t="s">
        <v>725</v>
      </c>
      <c r="PLF328" s="7" t="s">
        <v>725</v>
      </c>
      <c r="PLG328" s="7" t="s">
        <v>725</v>
      </c>
      <c r="PLH328" s="7" t="s">
        <v>725</v>
      </c>
      <c r="PLI328" s="7" t="s">
        <v>725</v>
      </c>
      <c r="PLJ328" s="7" t="s">
        <v>725</v>
      </c>
      <c r="PLK328" s="7" t="s">
        <v>725</v>
      </c>
      <c r="PLL328" s="7" t="s">
        <v>725</v>
      </c>
      <c r="PLM328" s="7" t="s">
        <v>725</v>
      </c>
      <c r="PLN328" s="7" t="s">
        <v>725</v>
      </c>
      <c r="PLO328" s="7" t="s">
        <v>725</v>
      </c>
      <c r="PLP328" s="7" t="s">
        <v>725</v>
      </c>
      <c r="PLQ328" s="7" t="s">
        <v>725</v>
      </c>
      <c r="PLR328" s="7" t="s">
        <v>725</v>
      </c>
      <c r="PLS328" s="7" t="s">
        <v>725</v>
      </c>
      <c r="PLT328" s="7" t="s">
        <v>725</v>
      </c>
      <c r="PLU328" s="7" t="s">
        <v>725</v>
      </c>
      <c r="PLV328" s="7" t="s">
        <v>725</v>
      </c>
      <c r="PLW328" s="7" t="s">
        <v>725</v>
      </c>
      <c r="PLX328" s="7" t="s">
        <v>725</v>
      </c>
      <c r="PLY328" s="7" t="s">
        <v>725</v>
      </c>
      <c r="PLZ328" s="7" t="s">
        <v>725</v>
      </c>
      <c r="PMA328" s="7" t="s">
        <v>725</v>
      </c>
      <c r="PMB328" s="7" t="s">
        <v>725</v>
      </c>
      <c r="PMC328" s="7" t="s">
        <v>725</v>
      </c>
      <c r="PMD328" s="7" t="s">
        <v>725</v>
      </c>
      <c r="PME328" s="7" t="s">
        <v>725</v>
      </c>
      <c r="PMF328" s="7" t="s">
        <v>725</v>
      </c>
      <c r="PMG328" s="7" t="s">
        <v>725</v>
      </c>
      <c r="PMH328" s="7" t="s">
        <v>725</v>
      </c>
      <c r="PMI328" s="7" t="s">
        <v>725</v>
      </c>
      <c r="PMJ328" s="7" t="s">
        <v>725</v>
      </c>
      <c r="PMK328" s="7" t="s">
        <v>725</v>
      </c>
      <c r="PML328" s="7" t="s">
        <v>725</v>
      </c>
      <c r="PMM328" s="7" t="s">
        <v>725</v>
      </c>
      <c r="PMN328" s="7" t="s">
        <v>725</v>
      </c>
      <c r="PMO328" s="7" t="s">
        <v>725</v>
      </c>
      <c r="PMP328" s="7" t="s">
        <v>725</v>
      </c>
      <c r="PMQ328" s="7" t="s">
        <v>725</v>
      </c>
      <c r="PMR328" s="7" t="s">
        <v>725</v>
      </c>
      <c r="PMS328" s="7" t="s">
        <v>725</v>
      </c>
      <c r="PMT328" s="7" t="s">
        <v>725</v>
      </c>
      <c r="PMU328" s="7" t="s">
        <v>725</v>
      </c>
      <c r="PMV328" s="7" t="s">
        <v>725</v>
      </c>
      <c r="PMW328" s="7" t="s">
        <v>725</v>
      </c>
      <c r="PMX328" s="7" t="s">
        <v>725</v>
      </c>
      <c r="PMY328" s="7" t="s">
        <v>725</v>
      </c>
      <c r="PMZ328" s="7" t="s">
        <v>725</v>
      </c>
      <c r="PNA328" s="7" t="s">
        <v>725</v>
      </c>
      <c r="PNB328" s="7" t="s">
        <v>725</v>
      </c>
      <c r="PNC328" s="7" t="s">
        <v>725</v>
      </c>
      <c r="PND328" s="7" t="s">
        <v>725</v>
      </c>
      <c r="PNE328" s="7" t="s">
        <v>725</v>
      </c>
      <c r="PNF328" s="7" t="s">
        <v>725</v>
      </c>
      <c r="PNG328" s="7" t="s">
        <v>725</v>
      </c>
      <c r="PNH328" s="7" t="s">
        <v>725</v>
      </c>
      <c r="PNI328" s="7" t="s">
        <v>725</v>
      </c>
      <c r="PNJ328" s="7" t="s">
        <v>725</v>
      </c>
      <c r="PNK328" s="7" t="s">
        <v>725</v>
      </c>
      <c r="PNL328" s="7" t="s">
        <v>725</v>
      </c>
      <c r="PNM328" s="7" t="s">
        <v>725</v>
      </c>
      <c r="PNN328" s="7" t="s">
        <v>725</v>
      </c>
      <c r="PNO328" s="7" t="s">
        <v>725</v>
      </c>
      <c r="PNP328" s="7" t="s">
        <v>725</v>
      </c>
      <c r="PNQ328" s="7" t="s">
        <v>725</v>
      </c>
      <c r="PNR328" s="7" t="s">
        <v>725</v>
      </c>
      <c r="PNS328" s="7" t="s">
        <v>725</v>
      </c>
      <c r="PNT328" s="7" t="s">
        <v>725</v>
      </c>
      <c r="PNU328" s="7" t="s">
        <v>725</v>
      </c>
      <c r="PNV328" s="7" t="s">
        <v>725</v>
      </c>
      <c r="PNW328" s="7" t="s">
        <v>725</v>
      </c>
      <c r="PNX328" s="7" t="s">
        <v>725</v>
      </c>
      <c r="PNY328" s="7" t="s">
        <v>725</v>
      </c>
      <c r="PNZ328" s="7" t="s">
        <v>725</v>
      </c>
      <c r="POA328" s="7" t="s">
        <v>725</v>
      </c>
      <c r="POB328" s="7" t="s">
        <v>725</v>
      </c>
      <c r="POC328" s="7" t="s">
        <v>725</v>
      </c>
      <c r="POD328" s="7" t="s">
        <v>725</v>
      </c>
      <c r="POE328" s="7" t="s">
        <v>725</v>
      </c>
      <c r="POF328" s="7" t="s">
        <v>725</v>
      </c>
      <c r="POG328" s="7" t="s">
        <v>725</v>
      </c>
      <c r="POH328" s="7" t="s">
        <v>725</v>
      </c>
      <c r="POI328" s="7" t="s">
        <v>725</v>
      </c>
      <c r="POJ328" s="7" t="s">
        <v>725</v>
      </c>
      <c r="POK328" s="7" t="s">
        <v>725</v>
      </c>
      <c r="POL328" s="7" t="s">
        <v>725</v>
      </c>
      <c r="POM328" s="7" t="s">
        <v>725</v>
      </c>
      <c r="PON328" s="7" t="s">
        <v>725</v>
      </c>
      <c r="POO328" s="7" t="s">
        <v>725</v>
      </c>
      <c r="POP328" s="7" t="s">
        <v>725</v>
      </c>
      <c r="POQ328" s="7" t="s">
        <v>725</v>
      </c>
      <c r="POR328" s="7" t="s">
        <v>725</v>
      </c>
      <c r="POS328" s="7" t="s">
        <v>725</v>
      </c>
      <c r="POT328" s="7" t="s">
        <v>725</v>
      </c>
      <c r="POU328" s="7" t="s">
        <v>725</v>
      </c>
      <c r="POV328" s="7" t="s">
        <v>725</v>
      </c>
      <c r="POW328" s="7" t="s">
        <v>725</v>
      </c>
      <c r="POX328" s="7" t="s">
        <v>725</v>
      </c>
      <c r="POY328" s="7" t="s">
        <v>725</v>
      </c>
      <c r="POZ328" s="7" t="s">
        <v>725</v>
      </c>
      <c r="PPA328" s="7" t="s">
        <v>725</v>
      </c>
      <c r="PPB328" s="7" t="s">
        <v>725</v>
      </c>
      <c r="PPC328" s="7" t="s">
        <v>725</v>
      </c>
      <c r="PPD328" s="7" t="s">
        <v>725</v>
      </c>
      <c r="PPE328" s="7" t="s">
        <v>725</v>
      </c>
      <c r="PPF328" s="7" t="s">
        <v>725</v>
      </c>
      <c r="PPG328" s="7" t="s">
        <v>725</v>
      </c>
      <c r="PPH328" s="7" t="s">
        <v>725</v>
      </c>
      <c r="PPI328" s="7" t="s">
        <v>725</v>
      </c>
      <c r="PPJ328" s="7" t="s">
        <v>725</v>
      </c>
      <c r="PPK328" s="7" t="s">
        <v>725</v>
      </c>
      <c r="PPL328" s="7" t="s">
        <v>725</v>
      </c>
      <c r="PPM328" s="7" t="s">
        <v>725</v>
      </c>
      <c r="PPN328" s="7" t="s">
        <v>725</v>
      </c>
      <c r="PPO328" s="7" t="s">
        <v>725</v>
      </c>
      <c r="PPP328" s="7" t="s">
        <v>725</v>
      </c>
      <c r="PPQ328" s="7" t="s">
        <v>725</v>
      </c>
      <c r="PPR328" s="7" t="s">
        <v>725</v>
      </c>
      <c r="PPS328" s="7" t="s">
        <v>725</v>
      </c>
      <c r="PPT328" s="7" t="s">
        <v>725</v>
      </c>
      <c r="PPU328" s="7" t="s">
        <v>725</v>
      </c>
      <c r="PPV328" s="7" t="s">
        <v>725</v>
      </c>
      <c r="PPW328" s="7" t="s">
        <v>725</v>
      </c>
      <c r="PPX328" s="7" t="s">
        <v>725</v>
      </c>
      <c r="PPY328" s="7" t="s">
        <v>725</v>
      </c>
      <c r="PPZ328" s="7" t="s">
        <v>725</v>
      </c>
      <c r="PQA328" s="7" t="s">
        <v>725</v>
      </c>
      <c r="PQB328" s="7" t="s">
        <v>725</v>
      </c>
      <c r="PQC328" s="7" t="s">
        <v>725</v>
      </c>
      <c r="PQD328" s="7" t="s">
        <v>725</v>
      </c>
      <c r="PQE328" s="7" t="s">
        <v>725</v>
      </c>
      <c r="PQF328" s="7" t="s">
        <v>725</v>
      </c>
      <c r="PQG328" s="7" t="s">
        <v>725</v>
      </c>
      <c r="PQH328" s="7" t="s">
        <v>725</v>
      </c>
      <c r="PQI328" s="7" t="s">
        <v>725</v>
      </c>
      <c r="PQJ328" s="7" t="s">
        <v>725</v>
      </c>
      <c r="PQK328" s="7" t="s">
        <v>725</v>
      </c>
      <c r="PQL328" s="7" t="s">
        <v>725</v>
      </c>
      <c r="PQM328" s="7" t="s">
        <v>725</v>
      </c>
      <c r="PQN328" s="7" t="s">
        <v>725</v>
      </c>
      <c r="PQO328" s="7" t="s">
        <v>725</v>
      </c>
      <c r="PQP328" s="7" t="s">
        <v>725</v>
      </c>
      <c r="PQQ328" s="7" t="s">
        <v>725</v>
      </c>
      <c r="PQR328" s="7" t="s">
        <v>725</v>
      </c>
      <c r="PQS328" s="7" t="s">
        <v>725</v>
      </c>
      <c r="PQT328" s="7" t="s">
        <v>725</v>
      </c>
      <c r="PQU328" s="7" t="s">
        <v>725</v>
      </c>
      <c r="PQV328" s="7" t="s">
        <v>725</v>
      </c>
      <c r="PQW328" s="7" t="s">
        <v>725</v>
      </c>
      <c r="PQX328" s="7" t="s">
        <v>725</v>
      </c>
      <c r="PQY328" s="7" t="s">
        <v>725</v>
      </c>
      <c r="PQZ328" s="7" t="s">
        <v>725</v>
      </c>
      <c r="PRA328" s="7" t="s">
        <v>725</v>
      </c>
      <c r="PRB328" s="7" t="s">
        <v>725</v>
      </c>
      <c r="PRC328" s="7" t="s">
        <v>725</v>
      </c>
      <c r="PRD328" s="7" t="s">
        <v>725</v>
      </c>
      <c r="PRE328" s="7" t="s">
        <v>725</v>
      </c>
      <c r="PRF328" s="7" t="s">
        <v>725</v>
      </c>
      <c r="PRG328" s="7" t="s">
        <v>725</v>
      </c>
      <c r="PRH328" s="7" t="s">
        <v>725</v>
      </c>
      <c r="PRI328" s="7" t="s">
        <v>725</v>
      </c>
      <c r="PRJ328" s="7" t="s">
        <v>725</v>
      </c>
      <c r="PRK328" s="7" t="s">
        <v>725</v>
      </c>
      <c r="PRL328" s="7" t="s">
        <v>725</v>
      </c>
      <c r="PRM328" s="7" t="s">
        <v>725</v>
      </c>
      <c r="PRN328" s="7" t="s">
        <v>725</v>
      </c>
      <c r="PRO328" s="7" t="s">
        <v>725</v>
      </c>
      <c r="PRP328" s="7" t="s">
        <v>725</v>
      </c>
      <c r="PRQ328" s="7" t="s">
        <v>725</v>
      </c>
      <c r="PRR328" s="7" t="s">
        <v>725</v>
      </c>
      <c r="PRS328" s="7" t="s">
        <v>725</v>
      </c>
      <c r="PRT328" s="7" t="s">
        <v>725</v>
      </c>
      <c r="PRU328" s="7" t="s">
        <v>725</v>
      </c>
      <c r="PRV328" s="7" t="s">
        <v>725</v>
      </c>
      <c r="PRW328" s="7" t="s">
        <v>725</v>
      </c>
      <c r="PRX328" s="7" t="s">
        <v>725</v>
      </c>
      <c r="PRY328" s="7" t="s">
        <v>725</v>
      </c>
      <c r="PRZ328" s="7" t="s">
        <v>725</v>
      </c>
      <c r="PSA328" s="7" t="s">
        <v>725</v>
      </c>
      <c r="PSB328" s="7" t="s">
        <v>725</v>
      </c>
      <c r="PSC328" s="7" t="s">
        <v>725</v>
      </c>
      <c r="PSD328" s="7" t="s">
        <v>725</v>
      </c>
      <c r="PSE328" s="7" t="s">
        <v>725</v>
      </c>
      <c r="PSF328" s="7" t="s">
        <v>725</v>
      </c>
      <c r="PSG328" s="7" t="s">
        <v>725</v>
      </c>
      <c r="PSH328" s="7" t="s">
        <v>725</v>
      </c>
      <c r="PSI328" s="7" t="s">
        <v>725</v>
      </c>
      <c r="PSJ328" s="7" t="s">
        <v>725</v>
      </c>
      <c r="PSK328" s="7" t="s">
        <v>725</v>
      </c>
      <c r="PSL328" s="7" t="s">
        <v>725</v>
      </c>
      <c r="PSM328" s="7" t="s">
        <v>725</v>
      </c>
      <c r="PSN328" s="7" t="s">
        <v>725</v>
      </c>
      <c r="PSO328" s="7" t="s">
        <v>725</v>
      </c>
      <c r="PSP328" s="7" t="s">
        <v>725</v>
      </c>
      <c r="PSQ328" s="7" t="s">
        <v>725</v>
      </c>
      <c r="PSR328" s="7" t="s">
        <v>725</v>
      </c>
      <c r="PSS328" s="7" t="s">
        <v>725</v>
      </c>
      <c r="PST328" s="7" t="s">
        <v>725</v>
      </c>
      <c r="PSU328" s="7" t="s">
        <v>725</v>
      </c>
      <c r="PSV328" s="7" t="s">
        <v>725</v>
      </c>
      <c r="PSW328" s="7" t="s">
        <v>725</v>
      </c>
      <c r="PSX328" s="7" t="s">
        <v>725</v>
      </c>
      <c r="PSY328" s="7" t="s">
        <v>725</v>
      </c>
      <c r="PSZ328" s="7" t="s">
        <v>725</v>
      </c>
      <c r="PTA328" s="7" t="s">
        <v>725</v>
      </c>
      <c r="PTB328" s="7" t="s">
        <v>725</v>
      </c>
      <c r="PTC328" s="7" t="s">
        <v>725</v>
      </c>
      <c r="PTD328" s="7" t="s">
        <v>725</v>
      </c>
      <c r="PTE328" s="7" t="s">
        <v>725</v>
      </c>
      <c r="PTF328" s="7" t="s">
        <v>725</v>
      </c>
      <c r="PTG328" s="7" t="s">
        <v>725</v>
      </c>
      <c r="PTH328" s="7" t="s">
        <v>725</v>
      </c>
      <c r="PTI328" s="7" t="s">
        <v>725</v>
      </c>
      <c r="PTJ328" s="7" t="s">
        <v>725</v>
      </c>
      <c r="PTK328" s="7" t="s">
        <v>725</v>
      </c>
      <c r="PTL328" s="7" t="s">
        <v>725</v>
      </c>
      <c r="PTM328" s="7" t="s">
        <v>725</v>
      </c>
      <c r="PTN328" s="7" t="s">
        <v>725</v>
      </c>
      <c r="PTO328" s="7" t="s">
        <v>725</v>
      </c>
      <c r="PTP328" s="7" t="s">
        <v>725</v>
      </c>
      <c r="PTQ328" s="7" t="s">
        <v>725</v>
      </c>
      <c r="PTR328" s="7" t="s">
        <v>725</v>
      </c>
      <c r="PTS328" s="7" t="s">
        <v>725</v>
      </c>
      <c r="PTT328" s="7" t="s">
        <v>725</v>
      </c>
      <c r="PTU328" s="7" t="s">
        <v>725</v>
      </c>
      <c r="PTV328" s="7" t="s">
        <v>725</v>
      </c>
      <c r="PTW328" s="7" t="s">
        <v>725</v>
      </c>
      <c r="PTX328" s="7" t="s">
        <v>725</v>
      </c>
      <c r="PTY328" s="7" t="s">
        <v>725</v>
      </c>
      <c r="PTZ328" s="7" t="s">
        <v>725</v>
      </c>
      <c r="PUA328" s="7" t="s">
        <v>725</v>
      </c>
      <c r="PUB328" s="7" t="s">
        <v>725</v>
      </c>
      <c r="PUC328" s="7" t="s">
        <v>725</v>
      </c>
      <c r="PUD328" s="7" t="s">
        <v>725</v>
      </c>
      <c r="PUE328" s="7" t="s">
        <v>725</v>
      </c>
      <c r="PUF328" s="7" t="s">
        <v>725</v>
      </c>
      <c r="PUG328" s="7" t="s">
        <v>725</v>
      </c>
      <c r="PUH328" s="7" t="s">
        <v>725</v>
      </c>
      <c r="PUI328" s="7" t="s">
        <v>725</v>
      </c>
      <c r="PUJ328" s="7" t="s">
        <v>725</v>
      </c>
      <c r="PUK328" s="7" t="s">
        <v>725</v>
      </c>
      <c r="PUL328" s="7" t="s">
        <v>725</v>
      </c>
      <c r="PUM328" s="7" t="s">
        <v>725</v>
      </c>
      <c r="PUN328" s="7" t="s">
        <v>725</v>
      </c>
      <c r="PUO328" s="7" t="s">
        <v>725</v>
      </c>
      <c r="PUP328" s="7" t="s">
        <v>725</v>
      </c>
      <c r="PUQ328" s="7" t="s">
        <v>725</v>
      </c>
      <c r="PUR328" s="7" t="s">
        <v>725</v>
      </c>
      <c r="PUS328" s="7" t="s">
        <v>725</v>
      </c>
      <c r="PUT328" s="7" t="s">
        <v>725</v>
      </c>
      <c r="PUU328" s="7" t="s">
        <v>725</v>
      </c>
      <c r="PUV328" s="7" t="s">
        <v>725</v>
      </c>
      <c r="PUW328" s="7" t="s">
        <v>725</v>
      </c>
      <c r="PUX328" s="7" t="s">
        <v>725</v>
      </c>
      <c r="PUY328" s="7" t="s">
        <v>725</v>
      </c>
      <c r="PUZ328" s="7" t="s">
        <v>725</v>
      </c>
      <c r="PVA328" s="7" t="s">
        <v>725</v>
      </c>
      <c r="PVB328" s="7" t="s">
        <v>725</v>
      </c>
      <c r="PVC328" s="7" t="s">
        <v>725</v>
      </c>
      <c r="PVD328" s="7" t="s">
        <v>725</v>
      </c>
      <c r="PVE328" s="7" t="s">
        <v>725</v>
      </c>
      <c r="PVF328" s="7" t="s">
        <v>725</v>
      </c>
      <c r="PVG328" s="7" t="s">
        <v>725</v>
      </c>
      <c r="PVH328" s="7" t="s">
        <v>725</v>
      </c>
      <c r="PVI328" s="7" t="s">
        <v>725</v>
      </c>
      <c r="PVJ328" s="7" t="s">
        <v>725</v>
      </c>
      <c r="PVK328" s="7" t="s">
        <v>725</v>
      </c>
      <c r="PVL328" s="7" t="s">
        <v>725</v>
      </c>
      <c r="PVM328" s="7" t="s">
        <v>725</v>
      </c>
      <c r="PVN328" s="7" t="s">
        <v>725</v>
      </c>
      <c r="PVO328" s="7" t="s">
        <v>725</v>
      </c>
      <c r="PVP328" s="7" t="s">
        <v>725</v>
      </c>
      <c r="PVQ328" s="7" t="s">
        <v>725</v>
      </c>
      <c r="PVR328" s="7" t="s">
        <v>725</v>
      </c>
      <c r="PVS328" s="7" t="s">
        <v>725</v>
      </c>
      <c r="PVT328" s="7" t="s">
        <v>725</v>
      </c>
      <c r="PVU328" s="7" t="s">
        <v>725</v>
      </c>
      <c r="PVV328" s="7" t="s">
        <v>725</v>
      </c>
      <c r="PVW328" s="7" t="s">
        <v>725</v>
      </c>
      <c r="PVX328" s="7" t="s">
        <v>725</v>
      </c>
      <c r="PVY328" s="7" t="s">
        <v>725</v>
      </c>
      <c r="PVZ328" s="7" t="s">
        <v>725</v>
      </c>
      <c r="PWA328" s="7" t="s">
        <v>725</v>
      </c>
      <c r="PWB328" s="7" t="s">
        <v>725</v>
      </c>
      <c r="PWC328" s="7" t="s">
        <v>725</v>
      </c>
      <c r="PWD328" s="7" t="s">
        <v>725</v>
      </c>
      <c r="PWE328" s="7" t="s">
        <v>725</v>
      </c>
      <c r="PWF328" s="7" t="s">
        <v>725</v>
      </c>
      <c r="PWG328" s="7" t="s">
        <v>725</v>
      </c>
      <c r="PWH328" s="7" t="s">
        <v>725</v>
      </c>
      <c r="PWI328" s="7" t="s">
        <v>725</v>
      </c>
      <c r="PWJ328" s="7" t="s">
        <v>725</v>
      </c>
      <c r="PWK328" s="7" t="s">
        <v>725</v>
      </c>
      <c r="PWL328" s="7" t="s">
        <v>725</v>
      </c>
      <c r="PWM328" s="7" t="s">
        <v>725</v>
      </c>
      <c r="PWN328" s="7" t="s">
        <v>725</v>
      </c>
      <c r="PWO328" s="7" t="s">
        <v>725</v>
      </c>
      <c r="PWP328" s="7" t="s">
        <v>725</v>
      </c>
      <c r="PWQ328" s="7" t="s">
        <v>725</v>
      </c>
      <c r="PWR328" s="7" t="s">
        <v>725</v>
      </c>
      <c r="PWS328" s="7" t="s">
        <v>725</v>
      </c>
      <c r="PWT328" s="7" t="s">
        <v>725</v>
      </c>
      <c r="PWU328" s="7" t="s">
        <v>725</v>
      </c>
      <c r="PWV328" s="7" t="s">
        <v>725</v>
      </c>
      <c r="PWW328" s="7" t="s">
        <v>725</v>
      </c>
      <c r="PWX328" s="7" t="s">
        <v>725</v>
      </c>
      <c r="PWY328" s="7" t="s">
        <v>725</v>
      </c>
      <c r="PWZ328" s="7" t="s">
        <v>725</v>
      </c>
      <c r="PXA328" s="7" t="s">
        <v>725</v>
      </c>
      <c r="PXB328" s="7" t="s">
        <v>725</v>
      </c>
      <c r="PXC328" s="7" t="s">
        <v>725</v>
      </c>
      <c r="PXD328" s="7" t="s">
        <v>725</v>
      </c>
      <c r="PXE328" s="7" t="s">
        <v>725</v>
      </c>
      <c r="PXF328" s="7" t="s">
        <v>725</v>
      </c>
      <c r="PXG328" s="7" t="s">
        <v>725</v>
      </c>
      <c r="PXH328" s="7" t="s">
        <v>725</v>
      </c>
      <c r="PXI328" s="7" t="s">
        <v>725</v>
      </c>
      <c r="PXJ328" s="7" t="s">
        <v>725</v>
      </c>
      <c r="PXK328" s="7" t="s">
        <v>725</v>
      </c>
      <c r="PXL328" s="7" t="s">
        <v>725</v>
      </c>
      <c r="PXM328" s="7" t="s">
        <v>725</v>
      </c>
      <c r="PXN328" s="7" t="s">
        <v>725</v>
      </c>
      <c r="PXO328" s="7" t="s">
        <v>725</v>
      </c>
      <c r="PXP328" s="7" t="s">
        <v>725</v>
      </c>
      <c r="PXQ328" s="7" t="s">
        <v>725</v>
      </c>
      <c r="PXR328" s="7" t="s">
        <v>725</v>
      </c>
      <c r="PXS328" s="7" t="s">
        <v>725</v>
      </c>
      <c r="PXT328" s="7" t="s">
        <v>725</v>
      </c>
      <c r="PXU328" s="7" t="s">
        <v>725</v>
      </c>
      <c r="PXV328" s="7" t="s">
        <v>725</v>
      </c>
      <c r="PXW328" s="7" t="s">
        <v>725</v>
      </c>
      <c r="PXX328" s="7" t="s">
        <v>725</v>
      </c>
      <c r="PXY328" s="7" t="s">
        <v>725</v>
      </c>
      <c r="PXZ328" s="7" t="s">
        <v>725</v>
      </c>
      <c r="PYA328" s="7" t="s">
        <v>725</v>
      </c>
      <c r="PYB328" s="7" t="s">
        <v>725</v>
      </c>
      <c r="PYC328" s="7" t="s">
        <v>725</v>
      </c>
      <c r="PYD328" s="7" t="s">
        <v>725</v>
      </c>
      <c r="PYE328" s="7" t="s">
        <v>725</v>
      </c>
      <c r="PYF328" s="7" t="s">
        <v>725</v>
      </c>
      <c r="PYG328" s="7" t="s">
        <v>725</v>
      </c>
      <c r="PYH328" s="7" t="s">
        <v>725</v>
      </c>
      <c r="PYI328" s="7" t="s">
        <v>725</v>
      </c>
      <c r="PYJ328" s="7" t="s">
        <v>725</v>
      </c>
      <c r="PYK328" s="7" t="s">
        <v>725</v>
      </c>
      <c r="PYL328" s="7" t="s">
        <v>725</v>
      </c>
      <c r="PYM328" s="7" t="s">
        <v>725</v>
      </c>
      <c r="PYN328" s="7" t="s">
        <v>725</v>
      </c>
      <c r="PYO328" s="7" t="s">
        <v>725</v>
      </c>
      <c r="PYP328" s="7" t="s">
        <v>725</v>
      </c>
      <c r="PYQ328" s="7" t="s">
        <v>725</v>
      </c>
      <c r="PYR328" s="7" t="s">
        <v>725</v>
      </c>
      <c r="PYS328" s="7" t="s">
        <v>725</v>
      </c>
      <c r="PYT328" s="7" t="s">
        <v>725</v>
      </c>
      <c r="PYU328" s="7" t="s">
        <v>725</v>
      </c>
      <c r="PYV328" s="7" t="s">
        <v>725</v>
      </c>
      <c r="PYW328" s="7" t="s">
        <v>725</v>
      </c>
      <c r="PYX328" s="7" t="s">
        <v>725</v>
      </c>
      <c r="PYY328" s="7" t="s">
        <v>725</v>
      </c>
      <c r="PYZ328" s="7" t="s">
        <v>725</v>
      </c>
      <c r="PZA328" s="7" t="s">
        <v>725</v>
      </c>
      <c r="PZB328" s="7" t="s">
        <v>725</v>
      </c>
      <c r="PZC328" s="7" t="s">
        <v>725</v>
      </c>
      <c r="PZD328" s="7" t="s">
        <v>725</v>
      </c>
      <c r="PZE328" s="7" t="s">
        <v>725</v>
      </c>
      <c r="PZF328" s="7" t="s">
        <v>725</v>
      </c>
      <c r="PZG328" s="7" t="s">
        <v>725</v>
      </c>
      <c r="PZH328" s="7" t="s">
        <v>725</v>
      </c>
      <c r="PZI328" s="7" t="s">
        <v>725</v>
      </c>
      <c r="PZJ328" s="7" t="s">
        <v>725</v>
      </c>
      <c r="PZK328" s="7" t="s">
        <v>725</v>
      </c>
      <c r="PZL328" s="7" t="s">
        <v>725</v>
      </c>
      <c r="PZM328" s="7" t="s">
        <v>725</v>
      </c>
      <c r="PZN328" s="7" t="s">
        <v>725</v>
      </c>
      <c r="PZO328" s="7" t="s">
        <v>725</v>
      </c>
      <c r="PZP328" s="7" t="s">
        <v>725</v>
      </c>
      <c r="PZQ328" s="7" t="s">
        <v>725</v>
      </c>
      <c r="PZR328" s="7" t="s">
        <v>725</v>
      </c>
      <c r="PZS328" s="7" t="s">
        <v>725</v>
      </c>
      <c r="PZT328" s="7" t="s">
        <v>725</v>
      </c>
      <c r="PZU328" s="7" t="s">
        <v>725</v>
      </c>
      <c r="PZV328" s="7" t="s">
        <v>725</v>
      </c>
      <c r="PZW328" s="7" t="s">
        <v>725</v>
      </c>
      <c r="PZX328" s="7" t="s">
        <v>725</v>
      </c>
      <c r="PZY328" s="7" t="s">
        <v>725</v>
      </c>
      <c r="PZZ328" s="7" t="s">
        <v>725</v>
      </c>
      <c r="QAA328" s="7" t="s">
        <v>725</v>
      </c>
      <c r="QAB328" s="7" t="s">
        <v>725</v>
      </c>
      <c r="QAC328" s="7" t="s">
        <v>725</v>
      </c>
      <c r="QAD328" s="7" t="s">
        <v>725</v>
      </c>
      <c r="QAE328" s="7" t="s">
        <v>725</v>
      </c>
      <c r="QAF328" s="7" t="s">
        <v>725</v>
      </c>
      <c r="QAG328" s="7" t="s">
        <v>725</v>
      </c>
      <c r="QAH328" s="7" t="s">
        <v>725</v>
      </c>
      <c r="QAI328" s="7" t="s">
        <v>725</v>
      </c>
      <c r="QAJ328" s="7" t="s">
        <v>725</v>
      </c>
      <c r="QAK328" s="7" t="s">
        <v>725</v>
      </c>
      <c r="QAL328" s="7" t="s">
        <v>725</v>
      </c>
      <c r="QAM328" s="7" t="s">
        <v>725</v>
      </c>
      <c r="QAN328" s="7" t="s">
        <v>725</v>
      </c>
      <c r="QAO328" s="7" t="s">
        <v>725</v>
      </c>
      <c r="QAP328" s="7" t="s">
        <v>725</v>
      </c>
      <c r="QAQ328" s="7" t="s">
        <v>725</v>
      </c>
      <c r="QAR328" s="7" t="s">
        <v>725</v>
      </c>
      <c r="QAS328" s="7" t="s">
        <v>725</v>
      </c>
      <c r="QAT328" s="7" t="s">
        <v>725</v>
      </c>
      <c r="QAU328" s="7" t="s">
        <v>725</v>
      </c>
      <c r="QAV328" s="7" t="s">
        <v>725</v>
      </c>
      <c r="QAW328" s="7" t="s">
        <v>725</v>
      </c>
      <c r="QAX328" s="7" t="s">
        <v>725</v>
      </c>
      <c r="QAY328" s="7" t="s">
        <v>725</v>
      </c>
      <c r="QAZ328" s="7" t="s">
        <v>725</v>
      </c>
      <c r="QBA328" s="7" t="s">
        <v>725</v>
      </c>
      <c r="QBB328" s="7" t="s">
        <v>725</v>
      </c>
      <c r="QBC328" s="7" t="s">
        <v>725</v>
      </c>
      <c r="QBD328" s="7" t="s">
        <v>725</v>
      </c>
      <c r="QBE328" s="7" t="s">
        <v>725</v>
      </c>
      <c r="QBF328" s="7" t="s">
        <v>725</v>
      </c>
      <c r="QBG328" s="7" t="s">
        <v>725</v>
      </c>
      <c r="QBH328" s="7" t="s">
        <v>725</v>
      </c>
      <c r="QBI328" s="7" t="s">
        <v>725</v>
      </c>
      <c r="QBJ328" s="7" t="s">
        <v>725</v>
      </c>
      <c r="QBK328" s="7" t="s">
        <v>725</v>
      </c>
      <c r="QBL328" s="7" t="s">
        <v>725</v>
      </c>
      <c r="QBM328" s="7" t="s">
        <v>725</v>
      </c>
      <c r="QBN328" s="7" t="s">
        <v>725</v>
      </c>
      <c r="QBO328" s="7" t="s">
        <v>725</v>
      </c>
      <c r="QBP328" s="7" t="s">
        <v>725</v>
      </c>
      <c r="QBQ328" s="7" t="s">
        <v>725</v>
      </c>
      <c r="QBR328" s="7" t="s">
        <v>725</v>
      </c>
      <c r="QBS328" s="7" t="s">
        <v>725</v>
      </c>
      <c r="QBT328" s="7" t="s">
        <v>725</v>
      </c>
      <c r="QBU328" s="7" t="s">
        <v>725</v>
      </c>
      <c r="QBV328" s="7" t="s">
        <v>725</v>
      </c>
      <c r="QBW328" s="7" t="s">
        <v>725</v>
      </c>
      <c r="QBX328" s="7" t="s">
        <v>725</v>
      </c>
      <c r="QBY328" s="7" t="s">
        <v>725</v>
      </c>
      <c r="QBZ328" s="7" t="s">
        <v>725</v>
      </c>
      <c r="QCA328" s="7" t="s">
        <v>725</v>
      </c>
      <c r="QCB328" s="7" t="s">
        <v>725</v>
      </c>
      <c r="QCC328" s="7" t="s">
        <v>725</v>
      </c>
      <c r="QCD328" s="7" t="s">
        <v>725</v>
      </c>
      <c r="QCE328" s="7" t="s">
        <v>725</v>
      </c>
      <c r="QCF328" s="7" t="s">
        <v>725</v>
      </c>
      <c r="QCG328" s="7" t="s">
        <v>725</v>
      </c>
      <c r="QCH328" s="7" t="s">
        <v>725</v>
      </c>
      <c r="QCI328" s="7" t="s">
        <v>725</v>
      </c>
      <c r="QCJ328" s="7" t="s">
        <v>725</v>
      </c>
      <c r="QCK328" s="7" t="s">
        <v>725</v>
      </c>
      <c r="QCL328" s="7" t="s">
        <v>725</v>
      </c>
      <c r="QCM328" s="7" t="s">
        <v>725</v>
      </c>
      <c r="QCN328" s="7" t="s">
        <v>725</v>
      </c>
      <c r="QCO328" s="7" t="s">
        <v>725</v>
      </c>
      <c r="QCP328" s="7" t="s">
        <v>725</v>
      </c>
      <c r="QCQ328" s="7" t="s">
        <v>725</v>
      </c>
      <c r="QCR328" s="7" t="s">
        <v>725</v>
      </c>
      <c r="QCS328" s="7" t="s">
        <v>725</v>
      </c>
      <c r="QCT328" s="7" t="s">
        <v>725</v>
      </c>
      <c r="QCU328" s="7" t="s">
        <v>725</v>
      </c>
      <c r="QCV328" s="7" t="s">
        <v>725</v>
      </c>
      <c r="QCW328" s="7" t="s">
        <v>725</v>
      </c>
      <c r="QCX328" s="7" t="s">
        <v>725</v>
      </c>
      <c r="QCY328" s="7" t="s">
        <v>725</v>
      </c>
      <c r="QCZ328" s="7" t="s">
        <v>725</v>
      </c>
      <c r="QDA328" s="7" t="s">
        <v>725</v>
      </c>
      <c r="QDB328" s="7" t="s">
        <v>725</v>
      </c>
      <c r="QDC328" s="7" t="s">
        <v>725</v>
      </c>
      <c r="QDD328" s="7" t="s">
        <v>725</v>
      </c>
      <c r="QDE328" s="7" t="s">
        <v>725</v>
      </c>
      <c r="QDF328" s="7" t="s">
        <v>725</v>
      </c>
      <c r="QDG328" s="7" t="s">
        <v>725</v>
      </c>
      <c r="QDH328" s="7" t="s">
        <v>725</v>
      </c>
      <c r="QDI328" s="7" t="s">
        <v>725</v>
      </c>
      <c r="QDJ328" s="7" t="s">
        <v>725</v>
      </c>
      <c r="QDK328" s="7" t="s">
        <v>725</v>
      </c>
      <c r="QDL328" s="7" t="s">
        <v>725</v>
      </c>
      <c r="QDM328" s="7" t="s">
        <v>725</v>
      </c>
      <c r="QDN328" s="7" t="s">
        <v>725</v>
      </c>
      <c r="QDO328" s="7" t="s">
        <v>725</v>
      </c>
      <c r="QDP328" s="7" t="s">
        <v>725</v>
      </c>
      <c r="QDQ328" s="7" t="s">
        <v>725</v>
      </c>
      <c r="QDR328" s="7" t="s">
        <v>725</v>
      </c>
      <c r="QDS328" s="7" t="s">
        <v>725</v>
      </c>
      <c r="QDT328" s="7" t="s">
        <v>725</v>
      </c>
      <c r="QDU328" s="7" t="s">
        <v>725</v>
      </c>
      <c r="QDV328" s="7" t="s">
        <v>725</v>
      </c>
      <c r="QDW328" s="7" t="s">
        <v>725</v>
      </c>
      <c r="QDX328" s="7" t="s">
        <v>725</v>
      </c>
      <c r="QDY328" s="7" t="s">
        <v>725</v>
      </c>
      <c r="QDZ328" s="7" t="s">
        <v>725</v>
      </c>
      <c r="QEA328" s="7" t="s">
        <v>725</v>
      </c>
      <c r="QEB328" s="7" t="s">
        <v>725</v>
      </c>
      <c r="QEC328" s="7" t="s">
        <v>725</v>
      </c>
      <c r="QED328" s="7" t="s">
        <v>725</v>
      </c>
      <c r="QEE328" s="7" t="s">
        <v>725</v>
      </c>
      <c r="QEF328" s="7" t="s">
        <v>725</v>
      </c>
      <c r="QEG328" s="7" t="s">
        <v>725</v>
      </c>
      <c r="QEH328" s="7" t="s">
        <v>725</v>
      </c>
      <c r="QEI328" s="7" t="s">
        <v>725</v>
      </c>
      <c r="QEJ328" s="7" t="s">
        <v>725</v>
      </c>
      <c r="QEK328" s="7" t="s">
        <v>725</v>
      </c>
      <c r="QEL328" s="7" t="s">
        <v>725</v>
      </c>
      <c r="QEM328" s="7" t="s">
        <v>725</v>
      </c>
      <c r="QEN328" s="7" t="s">
        <v>725</v>
      </c>
      <c r="QEO328" s="7" t="s">
        <v>725</v>
      </c>
      <c r="QEP328" s="7" t="s">
        <v>725</v>
      </c>
      <c r="QEQ328" s="7" t="s">
        <v>725</v>
      </c>
      <c r="QER328" s="7" t="s">
        <v>725</v>
      </c>
      <c r="QES328" s="7" t="s">
        <v>725</v>
      </c>
      <c r="QET328" s="7" t="s">
        <v>725</v>
      </c>
      <c r="QEU328" s="7" t="s">
        <v>725</v>
      </c>
      <c r="QEV328" s="7" t="s">
        <v>725</v>
      </c>
      <c r="QEW328" s="7" t="s">
        <v>725</v>
      </c>
      <c r="QEX328" s="7" t="s">
        <v>725</v>
      </c>
      <c r="QEY328" s="7" t="s">
        <v>725</v>
      </c>
      <c r="QEZ328" s="7" t="s">
        <v>725</v>
      </c>
      <c r="QFA328" s="7" t="s">
        <v>725</v>
      </c>
      <c r="QFB328" s="7" t="s">
        <v>725</v>
      </c>
      <c r="QFC328" s="7" t="s">
        <v>725</v>
      </c>
      <c r="QFD328" s="7" t="s">
        <v>725</v>
      </c>
      <c r="QFE328" s="7" t="s">
        <v>725</v>
      </c>
      <c r="QFF328" s="7" t="s">
        <v>725</v>
      </c>
      <c r="QFG328" s="7" t="s">
        <v>725</v>
      </c>
      <c r="QFH328" s="7" t="s">
        <v>725</v>
      </c>
      <c r="QFI328" s="7" t="s">
        <v>725</v>
      </c>
      <c r="QFJ328" s="7" t="s">
        <v>725</v>
      </c>
      <c r="QFK328" s="7" t="s">
        <v>725</v>
      </c>
      <c r="QFL328" s="7" t="s">
        <v>725</v>
      </c>
      <c r="QFM328" s="7" t="s">
        <v>725</v>
      </c>
      <c r="QFN328" s="7" t="s">
        <v>725</v>
      </c>
      <c r="QFO328" s="7" t="s">
        <v>725</v>
      </c>
      <c r="QFP328" s="7" t="s">
        <v>725</v>
      </c>
      <c r="QFQ328" s="7" t="s">
        <v>725</v>
      </c>
      <c r="QFR328" s="7" t="s">
        <v>725</v>
      </c>
      <c r="QFS328" s="7" t="s">
        <v>725</v>
      </c>
      <c r="QFT328" s="7" t="s">
        <v>725</v>
      </c>
      <c r="QFU328" s="7" t="s">
        <v>725</v>
      </c>
      <c r="QFV328" s="7" t="s">
        <v>725</v>
      </c>
      <c r="QFW328" s="7" t="s">
        <v>725</v>
      </c>
      <c r="QFX328" s="7" t="s">
        <v>725</v>
      </c>
      <c r="QFY328" s="7" t="s">
        <v>725</v>
      </c>
      <c r="QFZ328" s="7" t="s">
        <v>725</v>
      </c>
      <c r="QGA328" s="7" t="s">
        <v>725</v>
      </c>
      <c r="QGB328" s="7" t="s">
        <v>725</v>
      </c>
      <c r="QGC328" s="7" t="s">
        <v>725</v>
      </c>
      <c r="QGD328" s="7" t="s">
        <v>725</v>
      </c>
      <c r="QGE328" s="7" t="s">
        <v>725</v>
      </c>
      <c r="QGF328" s="7" t="s">
        <v>725</v>
      </c>
      <c r="QGG328" s="7" t="s">
        <v>725</v>
      </c>
      <c r="QGH328" s="7" t="s">
        <v>725</v>
      </c>
      <c r="QGI328" s="7" t="s">
        <v>725</v>
      </c>
      <c r="QGJ328" s="7" t="s">
        <v>725</v>
      </c>
      <c r="QGK328" s="7" t="s">
        <v>725</v>
      </c>
      <c r="QGL328" s="7" t="s">
        <v>725</v>
      </c>
      <c r="QGM328" s="7" t="s">
        <v>725</v>
      </c>
      <c r="QGN328" s="7" t="s">
        <v>725</v>
      </c>
      <c r="QGO328" s="7" t="s">
        <v>725</v>
      </c>
      <c r="QGP328" s="7" t="s">
        <v>725</v>
      </c>
      <c r="QGQ328" s="7" t="s">
        <v>725</v>
      </c>
      <c r="QGR328" s="7" t="s">
        <v>725</v>
      </c>
      <c r="QGS328" s="7" t="s">
        <v>725</v>
      </c>
      <c r="QGT328" s="7" t="s">
        <v>725</v>
      </c>
      <c r="QGU328" s="7" t="s">
        <v>725</v>
      </c>
      <c r="QGV328" s="7" t="s">
        <v>725</v>
      </c>
      <c r="QGW328" s="7" t="s">
        <v>725</v>
      </c>
      <c r="QGX328" s="7" t="s">
        <v>725</v>
      </c>
      <c r="QGY328" s="7" t="s">
        <v>725</v>
      </c>
      <c r="QGZ328" s="7" t="s">
        <v>725</v>
      </c>
      <c r="QHA328" s="7" t="s">
        <v>725</v>
      </c>
      <c r="QHB328" s="7" t="s">
        <v>725</v>
      </c>
      <c r="QHC328" s="7" t="s">
        <v>725</v>
      </c>
      <c r="QHD328" s="7" t="s">
        <v>725</v>
      </c>
      <c r="QHE328" s="7" t="s">
        <v>725</v>
      </c>
      <c r="QHF328" s="7" t="s">
        <v>725</v>
      </c>
      <c r="QHG328" s="7" t="s">
        <v>725</v>
      </c>
      <c r="QHH328" s="7" t="s">
        <v>725</v>
      </c>
      <c r="QHI328" s="7" t="s">
        <v>725</v>
      </c>
      <c r="QHJ328" s="7" t="s">
        <v>725</v>
      </c>
      <c r="QHK328" s="7" t="s">
        <v>725</v>
      </c>
      <c r="QHL328" s="7" t="s">
        <v>725</v>
      </c>
      <c r="QHM328" s="7" t="s">
        <v>725</v>
      </c>
      <c r="QHN328" s="7" t="s">
        <v>725</v>
      </c>
      <c r="QHO328" s="7" t="s">
        <v>725</v>
      </c>
      <c r="QHP328" s="7" t="s">
        <v>725</v>
      </c>
      <c r="QHQ328" s="7" t="s">
        <v>725</v>
      </c>
      <c r="QHR328" s="7" t="s">
        <v>725</v>
      </c>
      <c r="QHS328" s="7" t="s">
        <v>725</v>
      </c>
      <c r="QHT328" s="7" t="s">
        <v>725</v>
      </c>
      <c r="QHU328" s="7" t="s">
        <v>725</v>
      </c>
      <c r="QHV328" s="7" t="s">
        <v>725</v>
      </c>
      <c r="QHW328" s="7" t="s">
        <v>725</v>
      </c>
      <c r="QHX328" s="7" t="s">
        <v>725</v>
      </c>
      <c r="QHY328" s="7" t="s">
        <v>725</v>
      </c>
      <c r="QHZ328" s="7" t="s">
        <v>725</v>
      </c>
      <c r="QIA328" s="7" t="s">
        <v>725</v>
      </c>
      <c r="QIB328" s="7" t="s">
        <v>725</v>
      </c>
      <c r="QIC328" s="7" t="s">
        <v>725</v>
      </c>
      <c r="QID328" s="7" t="s">
        <v>725</v>
      </c>
      <c r="QIE328" s="7" t="s">
        <v>725</v>
      </c>
      <c r="QIF328" s="7" t="s">
        <v>725</v>
      </c>
      <c r="QIG328" s="7" t="s">
        <v>725</v>
      </c>
      <c r="QIH328" s="7" t="s">
        <v>725</v>
      </c>
      <c r="QII328" s="7" t="s">
        <v>725</v>
      </c>
      <c r="QIJ328" s="7" t="s">
        <v>725</v>
      </c>
      <c r="QIK328" s="7" t="s">
        <v>725</v>
      </c>
      <c r="QIL328" s="7" t="s">
        <v>725</v>
      </c>
      <c r="QIM328" s="7" t="s">
        <v>725</v>
      </c>
      <c r="QIN328" s="7" t="s">
        <v>725</v>
      </c>
      <c r="QIO328" s="7" t="s">
        <v>725</v>
      </c>
      <c r="QIP328" s="7" t="s">
        <v>725</v>
      </c>
      <c r="QIQ328" s="7" t="s">
        <v>725</v>
      </c>
      <c r="QIR328" s="7" t="s">
        <v>725</v>
      </c>
      <c r="QIS328" s="7" t="s">
        <v>725</v>
      </c>
      <c r="QIT328" s="7" t="s">
        <v>725</v>
      </c>
      <c r="QIU328" s="7" t="s">
        <v>725</v>
      </c>
      <c r="QIV328" s="7" t="s">
        <v>725</v>
      </c>
      <c r="QIW328" s="7" t="s">
        <v>725</v>
      </c>
      <c r="QIX328" s="7" t="s">
        <v>725</v>
      </c>
      <c r="QIY328" s="7" t="s">
        <v>725</v>
      </c>
      <c r="QIZ328" s="7" t="s">
        <v>725</v>
      </c>
      <c r="QJA328" s="7" t="s">
        <v>725</v>
      </c>
      <c r="QJB328" s="7" t="s">
        <v>725</v>
      </c>
      <c r="QJC328" s="7" t="s">
        <v>725</v>
      </c>
      <c r="QJD328" s="7" t="s">
        <v>725</v>
      </c>
      <c r="QJE328" s="7" t="s">
        <v>725</v>
      </c>
      <c r="QJF328" s="7" t="s">
        <v>725</v>
      </c>
      <c r="QJG328" s="7" t="s">
        <v>725</v>
      </c>
      <c r="QJH328" s="7" t="s">
        <v>725</v>
      </c>
      <c r="QJI328" s="7" t="s">
        <v>725</v>
      </c>
      <c r="QJJ328" s="7" t="s">
        <v>725</v>
      </c>
      <c r="QJK328" s="7" t="s">
        <v>725</v>
      </c>
      <c r="QJL328" s="7" t="s">
        <v>725</v>
      </c>
      <c r="QJM328" s="7" t="s">
        <v>725</v>
      </c>
      <c r="QJN328" s="7" t="s">
        <v>725</v>
      </c>
      <c r="QJO328" s="7" t="s">
        <v>725</v>
      </c>
      <c r="QJP328" s="7" t="s">
        <v>725</v>
      </c>
      <c r="QJQ328" s="7" t="s">
        <v>725</v>
      </c>
      <c r="QJR328" s="7" t="s">
        <v>725</v>
      </c>
      <c r="QJS328" s="7" t="s">
        <v>725</v>
      </c>
      <c r="QJT328" s="7" t="s">
        <v>725</v>
      </c>
      <c r="QJU328" s="7" t="s">
        <v>725</v>
      </c>
      <c r="QJV328" s="7" t="s">
        <v>725</v>
      </c>
      <c r="QJW328" s="7" t="s">
        <v>725</v>
      </c>
      <c r="QJX328" s="7" t="s">
        <v>725</v>
      </c>
      <c r="QJY328" s="7" t="s">
        <v>725</v>
      </c>
      <c r="QJZ328" s="7" t="s">
        <v>725</v>
      </c>
      <c r="QKA328" s="7" t="s">
        <v>725</v>
      </c>
      <c r="QKB328" s="7" t="s">
        <v>725</v>
      </c>
      <c r="QKC328" s="7" t="s">
        <v>725</v>
      </c>
      <c r="QKD328" s="7" t="s">
        <v>725</v>
      </c>
      <c r="QKE328" s="7" t="s">
        <v>725</v>
      </c>
      <c r="QKF328" s="7" t="s">
        <v>725</v>
      </c>
      <c r="QKG328" s="7" t="s">
        <v>725</v>
      </c>
      <c r="QKH328" s="7" t="s">
        <v>725</v>
      </c>
      <c r="QKI328" s="7" t="s">
        <v>725</v>
      </c>
      <c r="QKJ328" s="7" t="s">
        <v>725</v>
      </c>
      <c r="QKK328" s="7" t="s">
        <v>725</v>
      </c>
      <c r="QKL328" s="7" t="s">
        <v>725</v>
      </c>
      <c r="QKM328" s="7" t="s">
        <v>725</v>
      </c>
      <c r="QKN328" s="7" t="s">
        <v>725</v>
      </c>
      <c r="QKO328" s="7" t="s">
        <v>725</v>
      </c>
      <c r="QKP328" s="7" t="s">
        <v>725</v>
      </c>
      <c r="QKQ328" s="7" t="s">
        <v>725</v>
      </c>
      <c r="QKR328" s="7" t="s">
        <v>725</v>
      </c>
      <c r="QKS328" s="7" t="s">
        <v>725</v>
      </c>
      <c r="QKT328" s="7" t="s">
        <v>725</v>
      </c>
      <c r="QKU328" s="7" t="s">
        <v>725</v>
      </c>
      <c r="QKV328" s="7" t="s">
        <v>725</v>
      </c>
      <c r="QKW328" s="7" t="s">
        <v>725</v>
      </c>
      <c r="QKX328" s="7" t="s">
        <v>725</v>
      </c>
      <c r="QKY328" s="7" t="s">
        <v>725</v>
      </c>
      <c r="QKZ328" s="7" t="s">
        <v>725</v>
      </c>
      <c r="QLA328" s="7" t="s">
        <v>725</v>
      </c>
      <c r="QLB328" s="7" t="s">
        <v>725</v>
      </c>
      <c r="QLC328" s="7" t="s">
        <v>725</v>
      </c>
      <c r="QLD328" s="7" t="s">
        <v>725</v>
      </c>
      <c r="QLE328" s="7" t="s">
        <v>725</v>
      </c>
      <c r="QLF328" s="7" t="s">
        <v>725</v>
      </c>
      <c r="QLG328" s="7" t="s">
        <v>725</v>
      </c>
      <c r="QLH328" s="7" t="s">
        <v>725</v>
      </c>
      <c r="QLI328" s="7" t="s">
        <v>725</v>
      </c>
      <c r="QLJ328" s="7" t="s">
        <v>725</v>
      </c>
      <c r="QLK328" s="7" t="s">
        <v>725</v>
      </c>
      <c r="QLL328" s="7" t="s">
        <v>725</v>
      </c>
      <c r="QLM328" s="7" t="s">
        <v>725</v>
      </c>
      <c r="QLN328" s="7" t="s">
        <v>725</v>
      </c>
      <c r="QLO328" s="7" t="s">
        <v>725</v>
      </c>
      <c r="QLP328" s="7" t="s">
        <v>725</v>
      </c>
      <c r="QLQ328" s="7" t="s">
        <v>725</v>
      </c>
      <c r="QLR328" s="7" t="s">
        <v>725</v>
      </c>
      <c r="QLS328" s="7" t="s">
        <v>725</v>
      </c>
      <c r="QLT328" s="7" t="s">
        <v>725</v>
      </c>
      <c r="QLU328" s="7" t="s">
        <v>725</v>
      </c>
      <c r="QLV328" s="7" t="s">
        <v>725</v>
      </c>
      <c r="QLW328" s="7" t="s">
        <v>725</v>
      </c>
      <c r="QLX328" s="7" t="s">
        <v>725</v>
      </c>
      <c r="QLY328" s="7" t="s">
        <v>725</v>
      </c>
      <c r="QLZ328" s="7" t="s">
        <v>725</v>
      </c>
      <c r="QMA328" s="7" t="s">
        <v>725</v>
      </c>
      <c r="QMB328" s="7" t="s">
        <v>725</v>
      </c>
      <c r="QMC328" s="7" t="s">
        <v>725</v>
      </c>
      <c r="QMD328" s="7" t="s">
        <v>725</v>
      </c>
      <c r="QME328" s="7" t="s">
        <v>725</v>
      </c>
      <c r="QMF328" s="7" t="s">
        <v>725</v>
      </c>
      <c r="QMG328" s="7" t="s">
        <v>725</v>
      </c>
      <c r="QMH328" s="7" t="s">
        <v>725</v>
      </c>
      <c r="QMI328" s="7" t="s">
        <v>725</v>
      </c>
      <c r="QMJ328" s="7" t="s">
        <v>725</v>
      </c>
      <c r="QMK328" s="7" t="s">
        <v>725</v>
      </c>
      <c r="QML328" s="7" t="s">
        <v>725</v>
      </c>
      <c r="QMM328" s="7" t="s">
        <v>725</v>
      </c>
      <c r="QMN328" s="7" t="s">
        <v>725</v>
      </c>
      <c r="QMO328" s="7" t="s">
        <v>725</v>
      </c>
      <c r="QMP328" s="7" t="s">
        <v>725</v>
      </c>
      <c r="QMQ328" s="7" t="s">
        <v>725</v>
      </c>
      <c r="QMR328" s="7" t="s">
        <v>725</v>
      </c>
      <c r="QMS328" s="7" t="s">
        <v>725</v>
      </c>
      <c r="QMT328" s="7" t="s">
        <v>725</v>
      </c>
      <c r="QMU328" s="7" t="s">
        <v>725</v>
      </c>
      <c r="QMV328" s="7" t="s">
        <v>725</v>
      </c>
      <c r="QMW328" s="7" t="s">
        <v>725</v>
      </c>
      <c r="QMX328" s="7" t="s">
        <v>725</v>
      </c>
      <c r="QMY328" s="7" t="s">
        <v>725</v>
      </c>
      <c r="QMZ328" s="7" t="s">
        <v>725</v>
      </c>
      <c r="QNA328" s="7" t="s">
        <v>725</v>
      </c>
      <c r="QNB328" s="7" t="s">
        <v>725</v>
      </c>
      <c r="QNC328" s="7" t="s">
        <v>725</v>
      </c>
      <c r="QND328" s="7" t="s">
        <v>725</v>
      </c>
      <c r="QNE328" s="7" t="s">
        <v>725</v>
      </c>
      <c r="QNF328" s="7" t="s">
        <v>725</v>
      </c>
      <c r="QNG328" s="7" t="s">
        <v>725</v>
      </c>
      <c r="QNH328" s="7" t="s">
        <v>725</v>
      </c>
      <c r="QNI328" s="7" t="s">
        <v>725</v>
      </c>
      <c r="QNJ328" s="7" t="s">
        <v>725</v>
      </c>
      <c r="QNK328" s="7" t="s">
        <v>725</v>
      </c>
      <c r="QNL328" s="7" t="s">
        <v>725</v>
      </c>
      <c r="QNM328" s="7" t="s">
        <v>725</v>
      </c>
      <c r="QNN328" s="7" t="s">
        <v>725</v>
      </c>
      <c r="QNO328" s="7" t="s">
        <v>725</v>
      </c>
      <c r="QNP328" s="7" t="s">
        <v>725</v>
      </c>
      <c r="QNQ328" s="7" t="s">
        <v>725</v>
      </c>
      <c r="QNR328" s="7" t="s">
        <v>725</v>
      </c>
      <c r="QNS328" s="7" t="s">
        <v>725</v>
      </c>
      <c r="QNT328" s="7" t="s">
        <v>725</v>
      </c>
      <c r="QNU328" s="7" t="s">
        <v>725</v>
      </c>
      <c r="QNV328" s="7" t="s">
        <v>725</v>
      </c>
      <c r="QNW328" s="7" t="s">
        <v>725</v>
      </c>
      <c r="QNX328" s="7" t="s">
        <v>725</v>
      </c>
      <c r="QNY328" s="7" t="s">
        <v>725</v>
      </c>
      <c r="QNZ328" s="7" t="s">
        <v>725</v>
      </c>
      <c r="QOA328" s="7" t="s">
        <v>725</v>
      </c>
      <c r="QOB328" s="7" t="s">
        <v>725</v>
      </c>
      <c r="QOC328" s="7" t="s">
        <v>725</v>
      </c>
      <c r="QOD328" s="7" t="s">
        <v>725</v>
      </c>
      <c r="QOE328" s="7" t="s">
        <v>725</v>
      </c>
      <c r="QOF328" s="7" t="s">
        <v>725</v>
      </c>
      <c r="QOG328" s="7" t="s">
        <v>725</v>
      </c>
      <c r="QOH328" s="7" t="s">
        <v>725</v>
      </c>
      <c r="QOI328" s="7" t="s">
        <v>725</v>
      </c>
      <c r="QOJ328" s="7" t="s">
        <v>725</v>
      </c>
      <c r="QOK328" s="7" t="s">
        <v>725</v>
      </c>
      <c r="QOL328" s="7" t="s">
        <v>725</v>
      </c>
      <c r="QOM328" s="7" t="s">
        <v>725</v>
      </c>
      <c r="QON328" s="7" t="s">
        <v>725</v>
      </c>
      <c r="QOO328" s="7" t="s">
        <v>725</v>
      </c>
      <c r="QOP328" s="7" t="s">
        <v>725</v>
      </c>
      <c r="QOQ328" s="7" t="s">
        <v>725</v>
      </c>
      <c r="QOR328" s="7" t="s">
        <v>725</v>
      </c>
      <c r="QOS328" s="7" t="s">
        <v>725</v>
      </c>
      <c r="QOT328" s="7" t="s">
        <v>725</v>
      </c>
      <c r="QOU328" s="7" t="s">
        <v>725</v>
      </c>
      <c r="QOV328" s="7" t="s">
        <v>725</v>
      </c>
      <c r="QOW328" s="7" t="s">
        <v>725</v>
      </c>
      <c r="QOX328" s="7" t="s">
        <v>725</v>
      </c>
      <c r="QOY328" s="7" t="s">
        <v>725</v>
      </c>
      <c r="QOZ328" s="7" t="s">
        <v>725</v>
      </c>
      <c r="QPA328" s="7" t="s">
        <v>725</v>
      </c>
      <c r="QPB328" s="7" t="s">
        <v>725</v>
      </c>
      <c r="QPC328" s="7" t="s">
        <v>725</v>
      </c>
      <c r="QPD328" s="7" t="s">
        <v>725</v>
      </c>
      <c r="QPE328" s="7" t="s">
        <v>725</v>
      </c>
      <c r="QPF328" s="7" t="s">
        <v>725</v>
      </c>
      <c r="QPG328" s="7" t="s">
        <v>725</v>
      </c>
      <c r="QPH328" s="7" t="s">
        <v>725</v>
      </c>
      <c r="QPI328" s="7" t="s">
        <v>725</v>
      </c>
      <c r="QPJ328" s="7" t="s">
        <v>725</v>
      </c>
      <c r="QPK328" s="7" t="s">
        <v>725</v>
      </c>
      <c r="QPL328" s="7" t="s">
        <v>725</v>
      </c>
      <c r="QPM328" s="7" t="s">
        <v>725</v>
      </c>
      <c r="QPN328" s="7" t="s">
        <v>725</v>
      </c>
      <c r="QPO328" s="7" t="s">
        <v>725</v>
      </c>
      <c r="QPP328" s="7" t="s">
        <v>725</v>
      </c>
      <c r="QPQ328" s="7" t="s">
        <v>725</v>
      </c>
      <c r="QPR328" s="7" t="s">
        <v>725</v>
      </c>
      <c r="QPS328" s="7" t="s">
        <v>725</v>
      </c>
      <c r="QPT328" s="7" t="s">
        <v>725</v>
      </c>
      <c r="QPU328" s="7" t="s">
        <v>725</v>
      </c>
      <c r="QPV328" s="7" t="s">
        <v>725</v>
      </c>
      <c r="QPW328" s="7" t="s">
        <v>725</v>
      </c>
      <c r="QPX328" s="7" t="s">
        <v>725</v>
      </c>
      <c r="QPY328" s="7" t="s">
        <v>725</v>
      </c>
      <c r="QPZ328" s="7" t="s">
        <v>725</v>
      </c>
      <c r="QQA328" s="7" t="s">
        <v>725</v>
      </c>
      <c r="QQB328" s="7" t="s">
        <v>725</v>
      </c>
      <c r="QQC328" s="7" t="s">
        <v>725</v>
      </c>
      <c r="QQD328" s="7" t="s">
        <v>725</v>
      </c>
      <c r="QQE328" s="7" t="s">
        <v>725</v>
      </c>
      <c r="QQF328" s="7" t="s">
        <v>725</v>
      </c>
      <c r="QQG328" s="7" t="s">
        <v>725</v>
      </c>
      <c r="QQH328" s="7" t="s">
        <v>725</v>
      </c>
      <c r="QQI328" s="7" t="s">
        <v>725</v>
      </c>
      <c r="QQJ328" s="7" t="s">
        <v>725</v>
      </c>
      <c r="QQK328" s="7" t="s">
        <v>725</v>
      </c>
      <c r="QQL328" s="7" t="s">
        <v>725</v>
      </c>
      <c r="QQM328" s="7" t="s">
        <v>725</v>
      </c>
      <c r="QQN328" s="7" t="s">
        <v>725</v>
      </c>
      <c r="QQO328" s="7" t="s">
        <v>725</v>
      </c>
      <c r="QQP328" s="7" t="s">
        <v>725</v>
      </c>
      <c r="QQQ328" s="7" t="s">
        <v>725</v>
      </c>
      <c r="QQR328" s="7" t="s">
        <v>725</v>
      </c>
      <c r="QQS328" s="7" t="s">
        <v>725</v>
      </c>
      <c r="QQT328" s="7" t="s">
        <v>725</v>
      </c>
      <c r="QQU328" s="7" t="s">
        <v>725</v>
      </c>
      <c r="QQV328" s="7" t="s">
        <v>725</v>
      </c>
      <c r="QQW328" s="7" t="s">
        <v>725</v>
      </c>
      <c r="QQX328" s="7" t="s">
        <v>725</v>
      </c>
      <c r="QQY328" s="7" t="s">
        <v>725</v>
      </c>
      <c r="QQZ328" s="7" t="s">
        <v>725</v>
      </c>
      <c r="QRA328" s="7" t="s">
        <v>725</v>
      </c>
      <c r="QRB328" s="7" t="s">
        <v>725</v>
      </c>
      <c r="QRC328" s="7" t="s">
        <v>725</v>
      </c>
      <c r="QRD328" s="7" t="s">
        <v>725</v>
      </c>
      <c r="QRE328" s="7" t="s">
        <v>725</v>
      </c>
      <c r="QRF328" s="7" t="s">
        <v>725</v>
      </c>
      <c r="QRG328" s="7" t="s">
        <v>725</v>
      </c>
      <c r="QRH328" s="7" t="s">
        <v>725</v>
      </c>
      <c r="QRI328" s="7" t="s">
        <v>725</v>
      </c>
      <c r="QRJ328" s="7" t="s">
        <v>725</v>
      </c>
      <c r="QRK328" s="7" t="s">
        <v>725</v>
      </c>
      <c r="QRL328" s="7" t="s">
        <v>725</v>
      </c>
      <c r="QRM328" s="7" t="s">
        <v>725</v>
      </c>
      <c r="QRN328" s="7" t="s">
        <v>725</v>
      </c>
      <c r="QRO328" s="7" t="s">
        <v>725</v>
      </c>
      <c r="QRP328" s="7" t="s">
        <v>725</v>
      </c>
      <c r="QRQ328" s="7" t="s">
        <v>725</v>
      </c>
      <c r="QRR328" s="7" t="s">
        <v>725</v>
      </c>
      <c r="QRS328" s="7" t="s">
        <v>725</v>
      </c>
      <c r="QRT328" s="7" t="s">
        <v>725</v>
      </c>
      <c r="QRU328" s="7" t="s">
        <v>725</v>
      </c>
      <c r="QRV328" s="7" t="s">
        <v>725</v>
      </c>
      <c r="QRW328" s="7" t="s">
        <v>725</v>
      </c>
      <c r="QRX328" s="7" t="s">
        <v>725</v>
      </c>
      <c r="QRY328" s="7" t="s">
        <v>725</v>
      </c>
      <c r="QRZ328" s="7" t="s">
        <v>725</v>
      </c>
      <c r="QSA328" s="7" t="s">
        <v>725</v>
      </c>
      <c r="QSB328" s="7" t="s">
        <v>725</v>
      </c>
      <c r="QSC328" s="7" t="s">
        <v>725</v>
      </c>
      <c r="QSD328" s="7" t="s">
        <v>725</v>
      </c>
      <c r="QSE328" s="7" t="s">
        <v>725</v>
      </c>
      <c r="QSF328" s="7" t="s">
        <v>725</v>
      </c>
      <c r="QSG328" s="7" t="s">
        <v>725</v>
      </c>
      <c r="QSH328" s="7" t="s">
        <v>725</v>
      </c>
      <c r="QSI328" s="7" t="s">
        <v>725</v>
      </c>
      <c r="QSJ328" s="7" t="s">
        <v>725</v>
      </c>
      <c r="QSK328" s="7" t="s">
        <v>725</v>
      </c>
      <c r="QSL328" s="7" t="s">
        <v>725</v>
      </c>
      <c r="QSM328" s="7" t="s">
        <v>725</v>
      </c>
      <c r="QSN328" s="7" t="s">
        <v>725</v>
      </c>
      <c r="QSO328" s="7" t="s">
        <v>725</v>
      </c>
      <c r="QSP328" s="7" t="s">
        <v>725</v>
      </c>
      <c r="QSQ328" s="7" t="s">
        <v>725</v>
      </c>
      <c r="QSR328" s="7" t="s">
        <v>725</v>
      </c>
      <c r="QSS328" s="7" t="s">
        <v>725</v>
      </c>
      <c r="QST328" s="7" t="s">
        <v>725</v>
      </c>
      <c r="QSU328" s="7" t="s">
        <v>725</v>
      </c>
      <c r="QSV328" s="7" t="s">
        <v>725</v>
      </c>
      <c r="QSW328" s="7" t="s">
        <v>725</v>
      </c>
      <c r="QSX328" s="7" t="s">
        <v>725</v>
      </c>
      <c r="QSY328" s="7" t="s">
        <v>725</v>
      </c>
      <c r="QSZ328" s="7" t="s">
        <v>725</v>
      </c>
      <c r="QTA328" s="7" t="s">
        <v>725</v>
      </c>
      <c r="QTB328" s="7" t="s">
        <v>725</v>
      </c>
      <c r="QTC328" s="7" t="s">
        <v>725</v>
      </c>
      <c r="QTD328" s="7" t="s">
        <v>725</v>
      </c>
      <c r="QTE328" s="7" t="s">
        <v>725</v>
      </c>
      <c r="QTF328" s="7" t="s">
        <v>725</v>
      </c>
      <c r="QTG328" s="7" t="s">
        <v>725</v>
      </c>
      <c r="QTH328" s="7" t="s">
        <v>725</v>
      </c>
      <c r="QTI328" s="7" t="s">
        <v>725</v>
      </c>
      <c r="QTJ328" s="7" t="s">
        <v>725</v>
      </c>
      <c r="QTK328" s="7" t="s">
        <v>725</v>
      </c>
      <c r="QTL328" s="7" t="s">
        <v>725</v>
      </c>
      <c r="QTM328" s="7" t="s">
        <v>725</v>
      </c>
      <c r="QTN328" s="7" t="s">
        <v>725</v>
      </c>
      <c r="QTO328" s="7" t="s">
        <v>725</v>
      </c>
      <c r="QTP328" s="7" t="s">
        <v>725</v>
      </c>
      <c r="QTQ328" s="7" t="s">
        <v>725</v>
      </c>
      <c r="QTR328" s="7" t="s">
        <v>725</v>
      </c>
      <c r="QTS328" s="7" t="s">
        <v>725</v>
      </c>
      <c r="QTT328" s="7" t="s">
        <v>725</v>
      </c>
      <c r="QTU328" s="7" t="s">
        <v>725</v>
      </c>
      <c r="QTV328" s="7" t="s">
        <v>725</v>
      </c>
      <c r="QTW328" s="7" t="s">
        <v>725</v>
      </c>
      <c r="QTX328" s="7" t="s">
        <v>725</v>
      </c>
      <c r="QTY328" s="7" t="s">
        <v>725</v>
      </c>
      <c r="QTZ328" s="7" t="s">
        <v>725</v>
      </c>
      <c r="QUA328" s="7" t="s">
        <v>725</v>
      </c>
      <c r="QUB328" s="7" t="s">
        <v>725</v>
      </c>
      <c r="QUC328" s="7" t="s">
        <v>725</v>
      </c>
      <c r="QUD328" s="7" t="s">
        <v>725</v>
      </c>
      <c r="QUE328" s="7" t="s">
        <v>725</v>
      </c>
      <c r="QUF328" s="7" t="s">
        <v>725</v>
      </c>
      <c r="QUG328" s="7" t="s">
        <v>725</v>
      </c>
      <c r="QUH328" s="7" t="s">
        <v>725</v>
      </c>
      <c r="QUI328" s="7" t="s">
        <v>725</v>
      </c>
      <c r="QUJ328" s="7" t="s">
        <v>725</v>
      </c>
      <c r="QUK328" s="7" t="s">
        <v>725</v>
      </c>
      <c r="QUL328" s="7" t="s">
        <v>725</v>
      </c>
      <c r="QUM328" s="7" t="s">
        <v>725</v>
      </c>
      <c r="QUN328" s="7" t="s">
        <v>725</v>
      </c>
      <c r="QUO328" s="7" t="s">
        <v>725</v>
      </c>
      <c r="QUP328" s="7" t="s">
        <v>725</v>
      </c>
      <c r="QUQ328" s="7" t="s">
        <v>725</v>
      </c>
      <c r="QUR328" s="7" t="s">
        <v>725</v>
      </c>
      <c r="QUS328" s="7" t="s">
        <v>725</v>
      </c>
      <c r="QUT328" s="7" t="s">
        <v>725</v>
      </c>
      <c r="QUU328" s="7" t="s">
        <v>725</v>
      </c>
      <c r="QUV328" s="7" t="s">
        <v>725</v>
      </c>
      <c r="QUW328" s="7" t="s">
        <v>725</v>
      </c>
      <c r="QUX328" s="7" t="s">
        <v>725</v>
      </c>
      <c r="QUY328" s="7" t="s">
        <v>725</v>
      </c>
      <c r="QUZ328" s="7" t="s">
        <v>725</v>
      </c>
      <c r="QVA328" s="7" t="s">
        <v>725</v>
      </c>
      <c r="QVB328" s="7" t="s">
        <v>725</v>
      </c>
      <c r="QVC328" s="7" t="s">
        <v>725</v>
      </c>
      <c r="QVD328" s="7" t="s">
        <v>725</v>
      </c>
      <c r="QVE328" s="7" t="s">
        <v>725</v>
      </c>
      <c r="QVF328" s="7" t="s">
        <v>725</v>
      </c>
      <c r="QVG328" s="7" t="s">
        <v>725</v>
      </c>
      <c r="QVH328" s="7" t="s">
        <v>725</v>
      </c>
      <c r="QVI328" s="7" t="s">
        <v>725</v>
      </c>
      <c r="QVJ328" s="7" t="s">
        <v>725</v>
      </c>
      <c r="QVK328" s="7" t="s">
        <v>725</v>
      </c>
      <c r="QVL328" s="7" t="s">
        <v>725</v>
      </c>
      <c r="QVM328" s="7" t="s">
        <v>725</v>
      </c>
      <c r="QVN328" s="7" t="s">
        <v>725</v>
      </c>
      <c r="QVO328" s="7" t="s">
        <v>725</v>
      </c>
      <c r="QVP328" s="7" t="s">
        <v>725</v>
      </c>
      <c r="QVQ328" s="7" t="s">
        <v>725</v>
      </c>
      <c r="QVR328" s="7" t="s">
        <v>725</v>
      </c>
      <c r="QVS328" s="7" t="s">
        <v>725</v>
      </c>
      <c r="QVT328" s="7" t="s">
        <v>725</v>
      </c>
      <c r="QVU328" s="7" t="s">
        <v>725</v>
      </c>
      <c r="QVV328" s="7" t="s">
        <v>725</v>
      </c>
      <c r="QVW328" s="7" t="s">
        <v>725</v>
      </c>
      <c r="QVX328" s="7" t="s">
        <v>725</v>
      </c>
      <c r="QVY328" s="7" t="s">
        <v>725</v>
      </c>
      <c r="QVZ328" s="7" t="s">
        <v>725</v>
      </c>
      <c r="QWA328" s="7" t="s">
        <v>725</v>
      </c>
      <c r="QWB328" s="7" t="s">
        <v>725</v>
      </c>
      <c r="QWC328" s="7" t="s">
        <v>725</v>
      </c>
      <c r="QWD328" s="7" t="s">
        <v>725</v>
      </c>
      <c r="QWE328" s="7" t="s">
        <v>725</v>
      </c>
      <c r="QWF328" s="7" t="s">
        <v>725</v>
      </c>
      <c r="QWG328" s="7" t="s">
        <v>725</v>
      </c>
      <c r="QWH328" s="7" t="s">
        <v>725</v>
      </c>
      <c r="QWI328" s="7" t="s">
        <v>725</v>
      </c>
      <c r="QWJ328" s="7" t="s">
        <v>725</v>
      </c>
      <c r="QWK328" s="7" t="s">
        <v>725</v>
      </c>
      <c r="QWL328" s="7" t="s">
        <v>725</v>
      </c>
      <c r="QWM328" s="7" t="s">
        <v>725</v>
      </c>
      <c r="QWN328" s="7" t="s">
        <v>725</v>
      </c>
      <c r="QWO328" s="7" t="s">
        <v>725</v>
      </c>
      <c r="QWP328" s="7" t="s">
        <v>725</v>
      </c>
      <c r="QWQ328" s="7" t="s">
        <v>725</v>
      </c>
      <c r="QWR328" s="7" t="s">
        <v>725</v>
      </c>
      <c r="QWS328" s="7" t="s">
        <v>725</v>
      </c>
      <c r="QWT328" s="7" t="s">
        <v>725</v>
      </c>
      <c r="QWU328" s="7" t="s">
        <v>725</v>
      </c>
      <c r="QWV328" s="7" t="s">
        <v>725</v>
      </c>
      <c r="QWW328" s="7" t="s">
        <v>725</v>
      </c>
      <c r="QWX328" s="7" t="s">
        <v>725</v>
      </c>
      <c r="QWY328" s="7" t="s">
        <v>725</v>
      </c>
      <c r="QWZ328" s="7" t="s">
        <v>725</v>
      </c>
      <c r="QXA328" s="7" t="s">
        <v>725</v>
      </c>
      <c r="QXB328" s="7" t="s">
        <v>725</v>
      </c>
      <c r="QXC328" s="7" t="s">
        <v>725</v>
      </c>
      <c r="QXD328" s="7" t="s">
        <v>725</v>
      </c>
      <c r="QXE328" s="7" t="s">
        <v>725</v>
      </c>
      <c r="QXF328" s="7" t="s">
        <v>725</v>
      </c>
      <c r="QXG328" s="7" t="s">
        <v>725</v>
      </c>
      <c r="QXH328" s="7" t="s">
        <v>725</v>
      </c>
      <c r="QXI328" s="7" t="s">
        <v>725</v>
      </c>
      <c r="QXJ328" s="7" t="s">
        <v>725</v>
      </c>
      <c r="QXK328" s="7" t="s">
        <v>725</v>
      </c>
      <c r="QXL328" s="7" t="s">
        <v>725</v>
      </c>
      <c r="QXM328" s="7" t="s">
        <v>725</v>
      </c>
      <c r="QXN328" s="7" t="s">
        <v>725</v>
      </c>
      <c r="QXO328" s="7" t="s">
        <v>725</v>
      </c>
      <c r="QXP328" s="7" t="s">
        <v>725</v>
      </c>
      <c r="QXQ328" s="7" t="s">
        <v>725</v>
      </c>
      <c r="QXR328" s="7" t="s">
        <v>725</v>
      </c>
      <c r="QXS328" s="7" t="s">
        <v>725</v>
      </c>
      <c r="QXT328" s="7" t="s">
        <v>725</v>
      </c>
      <c r="QXU328" s="7" t="s">
        <v>725</v>
      </c>
      <c r="QXV328" s="7" t="s">
        <v>725</v>
      </c>
      <c r="QXW328" s="7" t="s">
        <v>725</v>
      </c>
      <c r="QXX328" s="7" t="s">
        <v>725</v>
      </c>
      <c r="QXY328" s="7" t="s">
        <v>725</v>
      </c>
      <c r="QXZ328" s="7" t="s">
        <v>725</v>
      </c>
      <c r="QYA328" s="7" t="s">
        <v>725</v>
      </c>
      <c r="QYB328" s="7" t="s">
        <v>725</v>
      </c>
      <c r="QYC328" s="7" t="s">
        <v>725</v>
      </c>
      <c r="QYD328" s="7" t="s">
        <v>725</v>
      </c>
      <c r="QYE328" s="7" t="s">
        <v>725</v>
      </c>
      <c r="QYF328" s="7" t="s">
        <v>725</v>
      </c>
      <c r="QYG328" s="7" t="s">
        <v>725</v>
      </c>
      <c r="QYH328" s="7" t="s">
        <v>725</v>
      </c>
      <c r="QYI328" s="7" t="s">
        <v>725</v>
      </c>
      <c r="QYJ328" s="7" t="s">
        <v>725</v>
      </c>
      <c r="QYK328" s="7" t="s">
        <v>725</v>
      </c>
      <c r="QYL328" s="7" t="s">
        <v>725</v>
      </c>
      <c r="QYM328" s="7" t="s">
        <v>725</v>
      </c>
      <c r="QYN328" s="7" t="s">
        <v>725</v>
      </c>
      <c r="QYO328" s="7" t="s">
        <v>725</v>
      </c>
      <c r="QYP328" s="7" t="s">
        <v>725</v>
      </c>
      <c r="QYQ328" s="7" t="s">
        <v>725</v>
      </c>
      <c r="QYR328" s="7" t="s">
        <v>725</v>
      </c>
      <c r="QYS328" s="7" t="s">
        <v>725</v>
      </c>
      <c r="QYT328" s="7" t="s">
        <v>725</v>
      </c>
      <c r="QYU328" s="7" t="s">
        <v>725</v>
      </c>
      <c r="QYV328" s="7" t="s">
        <v>725</v>
      </c>
      <c r="QYW328" s="7" t="s">
        <v>725</v>
      </c>
      <c r="QYX328" s="7" t="s">
        <v>725</v>
      </c>
      <c r="QYY328" s="7" t="s">
        <v>725</v>
      </c>
      <c r="QYZ328" s="7" t="s">
        <v>725</v>
      </c>
      <c r="QZA328" s="7" t="s">
        <v>725</v>
      </c>
      <c r="QZB328" s="7" t="s">
        <v>725</v>
      </c>
      <c r="QZC328" s="7" t="s">
        <v>725</v>
      </c>
      <c r="QZD328" s="7" t="s">
        <v>725</v>
      </c>
      <c r="QZE328" s="7" t="s">
        <v>725</v>
      </c>
      <c r="QZF328" s="7" t="s">
        <v>725</v>
      </c>
      <c r="QZG328" s="7" t="s">
        <v>725</v>
      </c>
      <c r="QZH328" s="7" t="s">
        <v>725</v>
      </c>
      <c r="QZI328" s="7" t="s">
        <v>725</v>
      </c>
      <c r="QZJ328" s="7" t="s">
        <v>725</v>
      </c>
      <c r="QZK328" s="7" t="s">
        <v>725</v>
      </c>
      <c r="QZL328" s="7" t="s">
        <v>725</v>
      </c>
      <c r="QZM328" s="7" t="s">
        <v>725</v>
      </c>
      <c r="QZN328" s="7" t="s">
        <v>725</v>
      </c>
      <c r="QZO328" s="7" t="s">
        <v>725</v>
      </c>
      <c r="QZP328" s="7" t="s">
        <v>725</v>
      </c>
      <c r="QZQ328" s="7" t="s">
        <v>725</v>
      </c>
      <c r="QZR328" s="7" t="s">
        <v>725</v>
      </c>
      <c r="QZS328" s="7" t="s">
        <v>725</v>
      </c>
      <c r="QZT328" s="7" t="s">
        <v>725</v>
      </c>
      <c r="QZU328" s="7" t="s">
        <v>725</v>
      </c>
      <c r="QZV328" s="7" t="s">
        <v>725</v>
      </c>
      <c r="QZW328" s="7" t="s">
        <v>725</v>
      </c>
      <c r="QZX328" s="7" t="s">
        <v>725</v>
      </c>
      <c r="QZY328" s="7" t="s">
        <v>725</v>
      </c>
      <c r="QZZ328" s="7" t="s">
        <v>725</v>
      </c>
      <c r="RAA328" s="7" t="s">
        <v>725</v>
      </c>
      <c r="RAB328" s="7" t="s">
        <v>725</v>
      </c>
      <c r="RAC328" s="7" t="s">
        <v>725</v>
      </c>
      <c r="RAD328" s="7" t="s">
        <v>725</v>
      </c>
      <c r="RAE328" s="7" t="s">
        <v>725</v>
      </c>
      <c r="RAF328" s="7" t="s">
        <v>725</v>
      </c>
      <c r="RAG328" s="7" t="s">
        <v>725</v>
      </c>
      <c r="RAH328" s="7" t="s">
        <v>725</v>
      </c>
      <c r="RAI328" s="7" t="s">
        <v>725</v>
      </c>
      <c r="RAJ328" s="7" t="s">
        <v>725</v>
      </c>
      <c r="RAK328" s="7" t="s">
        <v>725</v>
      </c>
      <c r="RAL328" s="7" t="s">
        <v>725</v>
      </c>
      <c r="RAM328" s="7" t="s">
        <v>725</v>
      </c>
      <c r="RAN328" s="7" t="s">
        <v>725</v>
      </c>
      <c r="RAO328" s="7" t="s">
        <v>725</v>
      </c>
      <c r="RAP328" s="7" t="s">
        <v>725</v>
      </c>
      <c r="RAQ328" s="7" t="s">
        <v>725</v>
      </c>
      <c r="RAR328" s="7" t="s">
        <v>725</v>
      </c>
      <c r="RAS328" s="7" t="s">
        <v>725</v>
      </c>
      <c r="RAT328" s="7" t="s">
        <v>725</v>
      </c>
      <c r="RAU328" s="7" t="s">
        <v>725</v>
      </c>
      <c r="RAV328" s="7" t="s">
        <v>725</v>
      </c>
      <c r="RAW328" s="7" t="s">
        <v>725</v>
      </c>
      <c r="RAX328" s="7" t="s">
        <v>725</v>
      </c>
      <c r="RAY328" s="7" t="s">
        <v>725</v>
      </c>
      <c r="RAZ328" s="7" t="s">
        <v>725</v>
      </c>
      <c r="RBA328" s="7" t="s">
        <v>725</v>
      </c>
      <c r="RBB328" s="7" t="s">
        <v>725</v>
      </c>
      <c r="RBC328" s="7" t="s">
        <v>725</v>
      </c>
      <c r="RBD328" s="7" t="s">
        <v>725</v>
      </c>
      <c r="RBE328" s="7" t="s">
        <v>725</v>
      </c>
      <c r="RBF328" s="7" t="s">
        <v>725</v>
      </c>
      <c r="RBG328" s="7" t="s">
        <v>725</v>
      </c>
      <c r="RBH328" s="7" t="s">
        <v>725</v>
      </c>
      <c r="RBI328" s="7" t="s">
        <v>725</v>
      </c>
      <c r="RBJ328" s="7" t="s">
        <v>725</v>
      </c>
      <c r="RBK328" s="7" t="s">
        <v>725</v>
      </c>
      <c r="RBL328" s="7" t="s">
        <v>725</v>
      </c>
      <c r="RBM328" s="7" t="s">
        <v>725</v>
      </c>
      <c r="RBN328" s="7" t="s">
        <v>725</v>
      </c>
      <c r="RBO328" s="7" t="s">
        <v>725</v>
      </c>
      <c r="RBP328" s="7" t="s">
        <v>725</v>
      </c>
      <c r="RBQ328" s="7" t="s">
        <v>725</v>
      </c>
      <c r="RBR328" s="7" t="s">
        <v>725</v>
      </c>
      <c r="RBS328" s="7" t="s">
        <v>725</v>
      </c>
      <c r="RBT328" s="7" t="s">
        <v>725</v>
      </c>
      <c r="RBU328" s="7" t="s">
        <v>725</v>
      </c>
      <c r="RBV328" s="7" t="s">
        <v>725</v>
      </c>
      <c r="RBW328" s="7" t="s">
        <v>725</v>
      </c>
      <c r="RBX328" s="7" t="s">
        <v>725</v>
      </c>
      <c r="RBY328" s="7" t="s">
        <v>725</v>
      </c>
      <c r="RBZ328" s="7" t="s">
        <v>725</v>
      </c>
      <c r="RCA328" s="7" t="s">
        <v>725</v>
      </c>
      <c r="RCB328" s="7" t="s">
        <v>725</v>
      </c>
      <c r="RCC328" s="7" t="s">
        <v>725</v>
      </c>
      <c r="RCD328" s="7" t="s">
        <v>725</v>
      </c>
      <c r="RCE328" s="7" t="s">
        <v>725</v>
      </c>
      <c r="RCF328" s="7" t="s">
        <v>725</v>
      </c>
      <c r="RCG328" s="7" t="s">
        <v>725</v>
      </c>
      <c r="RCH328" s="7" t="s">
        <v>725</v>
      </c>
      <c r="RCI328" s="7" t="s">
        <v>725</v>
      </c>
      <c r="RCJ328" s="7" t="s">
        <v>725</v>
      </c>
      <c r="RCK328" s="7" t="s">
        <v>725</v>
      </c>
      <c r="RCL328" s="7" t="s">
        <v>725</v>
      </c>
      <c r="RCM328" s="7" t="s">
        <v>725</v>
      </c>
      <c r="RCN328" s="7" t="s">
        <v>725</v>
      </c>
      <c r="RCO328" s="7" t="s">
        <v>725</v>
      </c>
      <c r="RCP328" s="7" t="s">
        <v>725</v>
      </c>
      <c r="RCQ328" s="7" t="s">
        <v>725</v>
      </c>
      <c r="RCR328" s="7" t="s">
        <v>725</v>
      </c>
      <c r="RCS328" s="7" t="s">
        <v>725</v>
      </c>
      <c r="RCT328" s="7" t="s">
        <v>725</v>
      </c>
      <c r="RCU328" s="7" t="s">
        <v>725</v>
      </c>
      <c r="RCV328" s="7" t="s">
        <v>725</v>
      </c>
      <c r="RCW328" s="7" t="s">
        <v>725</v>
      </c>
      <c r="RCX328" s="7" t="s">
        <v>725</v>
      </c>
      <c r="RCY328" s="7" t="s">
        <v>725</v>
      </c>
      <c r="RCZ328" s="7" t="s">
        <v>725</v>
      </c>
      <c r="RDA328" s="7" t="s">
        <v>725</v>
      </c>
      <c r="RDB328" s="7" t="s">
        <v>725</v>
      </c>
      <c r="RDC328" s="7" t="s">
        <v>725</v>
      </c>
      <c r="RDD328" s="7" t="s">
        <v>725</v>
      </c>
      <c r="RDE328" s="7" t="s">
        <v>725</v>
      </c>
      <c r="RDF328" s="7" t="s">
        <v>725</v>
      </c>
      <c r="RDG328" s="7" t="s">
        <v>725</v>
      </c>
      <c r="RDH328" s="7" t="s">
        <v>725</v>
      </c>
      <c r="RDI328" s="7" t="s">
        <v>725</v>
      </c>
      <c r="RDJ328" s="7" t="s">
        <v>725</v>
      </c>
      <c r="RDK328" s="7" t="s">
        <v>725</v>
      </c>
      <c r="RDL328" s="7" t="s">
        <v>725</v>
      </c>
      <c r="RDM328" s="7" t="s">
        <v>725</v>
      </c>
      <c r="RDN328" s="7" t="s">
        <v>725</v>
      </c>
      <c r="RDO328" s="7" t="s">
        <v>725</v>
      </c>
      <c r="RDP328" s="7" t="s">
        <v>725</v>
      </c>
      <c r="RDQ328" s="7" t="s">
        <v>725</v>
      </c>
      <c r="RDR328" s="7" t="s">
        <v>725</v>
      </c>
      <c r="RDS328" s="7" t="s">
        <v>725</v>
      </c>
      <c r="RDT328" s="7" t="s">
        <v>725</v>
      </c>
      <c r="RDU328" s="7" t="s">
        <v>725</v>
      </c>
      <c r="RDV328" s="7" t="s">
        <v>725</v>
      </c>
      <c r="RDW328" s="7" t="s">
        <v>725</v>
      </c>
      <c r="RDX328" s="7" t="s">
        <v>725</v>
      </c>
      <c r="RDY328" s="7" t="s">
        <v>725</v>
      </c>
      <c r="RDZ328" s="7" t="s">
        <v>725</v>
      </c>
      <c r="REA328" s="7" t="s">
        <v>725</v>
      </c>
      <c r="REB328" s="7" t="s">
        <v>725</v>
      </c>
      <c r="REC328" s="7" t="s">
        <v>725</v>
      </c>
      <c r="RED328" s="7" t="s">
        <v>725</v>
      </c>
      <c r="REE328" s="7" t="s">
        <v>725</v>
      </c>
      <c r="REF328" s="7" t="s">
        <v>725</v>
      </c>
      <c r="REG328" s="7" t="s">
        <v>725</v>
      </c>
      <c r="REH328" s="7" t="s">
        <v>725</v>
      </c>
      <c r="REI328" s="7" t="s">
        <v>725</v>
      </c>
      <c r="REJ328" s="7" t="s">
        <v>725</v>
      </c>
      <c r="REK328" s="7" t="s">
        <v>725</v>
      </c>
      <c r="REL328" s="7" t="s">
        <v>725</v>
      </c>
      <c r="REM328" s="7" t="s">
        <v>725</v>
      </c>
      <c r="REN328" s="7" t="s">
        <v>725</v>
      </c>
      <c r="REO328" s="7" t="s">
        <v>725</v>
      </c>
      <c r="REP328" s="7" t="s">
        <v>725</v>
      </c>
      <c r="REQ328" s="7" t="s">
        <v>725</v>
      </c>
      <c r="RER328" s="7" t="s">
        <v>725</v>
      </c>
      <c r="RES328" s="7" t="s">
        <v>725</v>
      </c>
      <c r="RET328" s="7" t="s">
        <v>725</v>
      </c>
      <c r="REU328" s="7" t="s">
        <v>725</v>
      </c>
      <c r="REV328" s="7" t="s">
        <v>725</v>
      </c>
      <c r="REW328" s="7" t="s">
        <v>725</v>
      </c>
      <c r="REX328" s="7" t="s">
        <v>725</v>
      </c>
      <c r="REY328" s="7" t="s">
        <v>725</v>
      </c>
      <c r="REZ328" s="7" t="s">
        <v>725</v>
      </c>
      <c r="RFA328" s="7" t="s">
        <v>725</v>
      </c>
      <c r="RFB328" s="7" t="s">
        <v>725</v>
      </c>
      <c r="RFC328" s="7" t="s">
        <v>725</v>
      </c>
      <c r="RFD328" s="7" t="s">
        <v>725</v>
      </c>
      <c r="RFE328" s="7" t="s">
        <v>725</v>
      </c>
      <c r="RFF328" s="7" t="s">
        <v>725</v>
      </c>
      <c r="RFG328" s="7" t="s">
        <v>725</v>
      </c>
      <c r="RFH328" s="7" t="s">
        <v>725</v>
      </c>
      <c r="RFI328" s="7" t="s">
        <v>725</v>
      </c>
      <c r="RFJ328" s="7" t="s">
        <v>725</v>
      </c>
      <c r="RFK328" s="7" t="s">
        <v>725</v>
      </c>
      <c r="RFL328" s="7" t="s">
        <v>725</v>
      </c>
      <c r="RFM328" s="7" t="s">
        <v>725</v>
      </c>
      <c r="RFN328" s="7" t="s">
        <v>725</v>
      </c>
      <c r="RFO328" s="7" t="s">
        <v>725</v>
      </c>
      <c r="RFP328" s="7" t="s">
        <v>725</v>
      </c>
      <c r="RFQ328" s="7" t="s">
        <v>725</v>
      </c>
      <c r="RFR328" s="7" t="s">
        <v>725</v>
      </c>
      <c r="RFS328" s="7" t="s">
        <v>725</v>
      </c>
      <c r="RFT328" s="7" t="s">
        <v>725</v>
      </c>
      <c r="RFU328" s="7" t="s">
        <v>725</v>
      </c>
      <c r="RFV328" s="7" t="s">
        <v>725</v>
      </c>
      <c r="RFW328" s="7" t="s">
        <v>725</v>
      </c>
      <c r="RFX328" s="7" t="s">
        <v>725</v>
      </c>
      <c r="RFY328" s="7" t="s">
        <v>725</v>
      </c>
      <c r="RFZ328" s="7" t="s">
        <v>725</v>
      </c>
      <c r="RGA328" s="7" t="s">
        <v>725</v>
      </c>
      <c r="RGB328" s="7" t="s">
        <v>725</v>
      </c>
      <c r="RGC328" s="7" t="s">
        <v>725</v>
      </c>
      <c r="RGD328" s="7" t="s">
        <v>725</v>
      </c>
      <c r="RGE328" s="7" t="s">
        <v>725</v>
      </c>
      <c r="RGF328" s="7" t="s">
        <v>725</v>
      </c>
      <c r="RGG328" s="7" t="s">
        <v>725</v>
      </c>
      <c r="RGH328" s="7" t="s">
        <v>725</v>
      </c>
      <c r="RGI328" s="7" t="s">
        <v>725</v>
      </c>
      <c r="RGJ328" s="7" t="s">
        <v>725</v>
      </c>
      <c r="RGK328" s="7" t="s">
        <v>725</v>
      </c>
      <c r="RGL328" s="7" t="s">
        <v>725</v>
      </c>
      <c r="RGM328" s="7" t="s">
        <v>725</v>
      </c>
      <c r="RGN328" s="7" t="s">
        <v>725</v>
      </c>
      <c r="RGO328" s="7" t="s">
        <v>725</v>
      </c>
      <c r="RGP328" s="7" t="s">
        <v>725</v>
      </c>
      <c r="RGQ328" s="7" t="s">
        <v>725</v>
      </c>
      <c r="RGR328" s="7" t="s">
        <v>725</v>
      </c>
      <c r="RGS328" s="7" t="s">
        <v>725</v>
      </c>
      <c r="RGT328" s="7" t="s">
        <v>725</v>
      </c>
      <c r="RGU328" s="7" t="s">
        <v>725</v>
      </c>
      <c r="RGV328" s="7" t="s">
        <v>725</v>
      </c>
      <c r="RGW328" s="7" t="s">
        <v>725</v>
      </c>
      <c r="RGX328" s="7" t="s">
        <v>725</v>
      </c>
      <c r="RGY328" s="7" t="s">
        <v>725</v>
      </c>
      <c r="RGZ328" s="7" t="s">
        <v>725</v>
      </c>
      <c r="RHA328" s="7" t="s">
        <v>725</v>
      </c>
      <c r="RHB328" s="7" t="s">
        <v>725</v>
      </c>
      <c r="RHC328" s="7" t="s">
        <v>725</v>
      </c>
      <c r="RHD328" s="7" t="s">
        <v>725</v>
      </c>
      <c r="RHE328" s="7" t="s">
        <v>725</v>
      </c>
      <c r="RHF328" s="7" t="s">
        <v>725</v>
      </c>
      <c r="RHG328" s="7" t="s">
        <v>725</v>
      </c>
      <c r="RHH328" s="7" t="s">
        <v>725</v>
      </c>
      <c r="RHI328" s="7" t="s">
        <v>725</v>
      </c>
      <c r="RHJ328" s="7" t="s">
        <v>725</v>
      </c>
      <c r="RHK328" s="7" t="s">
        <v>725</v>
      </c>
      <c r="RHL328" s="7" t="s">
        <v>725</v>
      </c>
      <c r="RHM328" s="7" t="s">
        <v>725</v>
      </c>
      <c r="RHN328" s="7" t="s">
        <v>725</v>
      </c>
      <c r="RHO328" s="7" t="s">
        <v>725</v>
      </c>
      <c r="RHP328" s="7" t="s">
        <v>725</v>
      </c>
      <c r="RHQ328" s="7" t="s">
        <v>725</v>
      </c>
      <c r="RHR328" s="7" t="s">
        <v>725</v>
      </c>
      <c r="RHS328" s="7" t="s">
        <v>725</v>
      </c>
      <c r="RHT328" s="7" t="s">
        <v>725</v>
      </c>
      <c r="RHU328" s="7" t="s">
        <v>725</v>
      </c>
      <c r="RHV328" s="7" t="s">
        <v>725</v>
      </c>
      <c r="RHW328" s="7" t="s">
        <v>725</v>
      </c>
      <c r="RHX328" s="7" t="s">
        <v>725</v>
      </c>
      <c r="RHY328" s="7" t="s">
        <v>725</v>
      </c>
      <c r="RHZ328" s="7" t="s">
        <v>725</v>
      </c>
      <c r="RIA328" s="7" t="s">
        <v>725</v>
      </c>
      <c r="RIB328" s="7" t="s">
        <v>725</v>
      </c>
      <c r="RIC328" s="7" t="s">
        <v>725</v>
      </c>
      <c r="RID328" s="7" t="s">
        <v>725</v>
      </c>
      <c r="RIE328" s="7" t="s">
        <v>725</v>
      </c>
      <c r="RIF328" s="7" t="s">
        <v>725</v>
      </c>
      <c r="RIG328" s="7" t="s">
        <v>725</v>
      </c>
      <c r="RIH328" s="7" t="s">
        <v>725</v>
      </c>
      <c r="RII328" s="7" t="s">
        <v>725</v>
      </c>
      <c r="RIJ328" s="7" t="s">
        <v>725</v>
      </c>
      <c r="RIK328" s="7" t="s">
        <v>725</v>
      </c>
      <c r="RIL328" s="7" t="s">
        <v>725</v>
      </c>
      <c r="RIM328" s="7" t="s">
        <v>725</v>
      </c>
      <c r="RIN328" s="7" t="s">
        <v>725</v>
      </c>
      <c r="RIO328" s="7" t="s">
        <v>725</v>
      </c>
      <c r="RIP328" s="7" t="s">
        <v>725</v>
      </c>
      <c r="RIQ328" s="7" t="s">
        <v>725</v>
      </c>
      <c r="RIR328" s="7" t="s">
        <v>725</v>
      </c>
      <c r="RIS328" s="7" t="s">
        <v>725</v>
      </c>
      <c r="RIT328" s="7" t="s">
        <v>725</v>
      </c>
      <c r="RIU328" s="7" t="s">
        <v>725</v>
      </c>
      <c r="RIV328" s="7" t="s">
        <v>725</v>
      </c>
      <c r="RIW328" s="7" t="s">
        <v>725</v>
      </c>
      <c r="RIX328" s="7" t="s">
        <v>725</v>
      </c>
      <c r="RIY328" s="7" t="s">
        <v>725</v>
      </c>
      <c r="RIZ328" s="7" t="s">
        <v>725</v>
      </c>
      <c r="RJA328" s="7" t="s">
        <v>725</v>
      </c>
      <c r="RJB328" s="7" t="s">
        <v>725</v>
      </c>
      <c r="RJC328" s="7" t="s">
        <v>725</v>
      </c>
      <c r="RJD328" s="7" t="s">
        <v>725</v>
      </c>
      <c r="RJE328" s="7" t="s">
        <v>725</v>
      </c>
      <c r="RJF328" s="7" t="s">
        <v>725</v>
      </c>
      <c r="RJG328" s="7" t="s">
        <v>725</v>
      </c>
      <c r="RJH328" s="7" t="s">
        <v>725</v>
      </c>
      <c r="RJI328" s="7" t="s">
        <v>725</v>
      </c>
      <c r="RJJ328" s="7" t="s">
        <v>725</v>
      </c>
      <c r="RJK328" s="7" t="s">
        <v>725</v>
      </c>
      <c r="RJL328" s="7" t="s">
        <v>725</v>
      </c>
      <c r="RJM328" s="7" t="s">
        <v>725</v>
      </c>
      <c r="RJN328" s="7" t="s">
        <v>725</v>
      </c>
      <c r="RJO328" s="7" t="s">
        <v>725</v>
      </c>
      <c r="RJP328" s="7" t="s">
        <v>725</v>
      </c>
      <c r="RJQ328" s="7" t="s">
        <v>725</v>
      </c>
      <c r="RJR328" s="7" t="s">
        <v>725</v>
      </c>
      <c r="RJS328" s="7" t="s">
        <v>725</v>
      </c>
      <c r="RJT328" s="7" t="s">
        <v>725</v>
      </c>
      <c r="RJU328" s="7" t="s">
        <v>725</v>
      </c>
      <c r="RJV328" s="7" t="s">
        <v>725</v>
      </c>
      <c r="RJW328" s="7" t="s">
        <v>725</v>
      </c>
      <c r="RJX328" s="7" t="s">
        <v>725</v>
      </c>
      <c r="RJY328" s="7" t="s">
        <v>725</v>
      </c>
      <c r="RJZ328" s="7" t="s">
        <v>725</v>
      </c>
      <c r="RKA328" s="7" t="s">
        <v>725</v>
      </c>
      <c r="RKB328" s="7" t="s">
        <v>725</v>
      </c>
      <c r="RKC328" s="7" t="s">
        <v>725</v>
      </c>
      <c r="RKD328" s="7" t="s">
        <v>725</v>
      </c>
      <c r="RKE328" s="7" t="s">
        <v>725</v>
      </c>
      <c r="RKF328" s="7" t="s">
        <v>725</v>
      </c>
      <c r="RKG328" s="7" t="s">
        <v>725</v>
      </c>
      <c r="RKH328" s="7" t="s">
        <v>725</v>
      </c>
      <c r="RKI328" s="7" t="s">
        <v>725</v>
      </c>
      <c r="RKJ328" s="7" t="s">
        <v>725</v>
      </c>
      <c r="RKK328" s="7" t="s">
        <v>725</v>
      </c>
      <c r="RKL328" s="7" t="s">
        <v>725</v>
      </c>
      <c r="RKM328" s="7" t="s">
        <v>725</v>
      </c>
      <c r="RKN328" s="7" t="s">
        <v>725</v>
      </c>
      <c r="RKO328" s="7" t="s">
        <v>725</v>
      </c>
      <c r="RKP328" s="7" t="s">
        <v>725</v>
      </c>
      <c r="RKQ328" s="7" t="s">
        <v>725</v>
      </c>
      <c r="RKR328" s="7" t="s">
        <v>725</v>
      </c>
      <c r="RKS328" s="7" t="s">
        <v>725</v>
      </c>
      <c r="RKT328" s="7" t="s">
        <v>725</v>
      </c>
      <c r="RKU328" s="7" t="s">
        <v>725</v>
      </c>
      <c r="RKV328" s="7" t="s">
        <v>725</v>
      </c>
      <c r="RKW328" s="7" t="s">
        <v>725</v>
      </c>
      <c r="RKX328" s="7" t="s">
        <v>725</v>
      </c>
      <c r="RKY328" s="7" t="s">
        <v>725</v>
      </c>
      <c r="RKZ328" s="7" t="s">
        <v>725</v>
      </c>
      <c r="RLA328" s="7" t="s">
        <v>725</v>
      </c>
      <c r="RLB328" s="7" t="s">
        <v>725</v>
      </c>
      <c r="RLC328" s="7" t="s">
        <v>725</v>
      </c>
      <c r="RLD328" s="7" t="s">
        <v>725</v>
      </c>
      <c r="RLE328" s="7" t="s">
        <v>725</v>
      </c>
      <c r="RLF328" s="7" t="s">
        <v>725</v>
      </c>
      <c r="RLG328" s="7" t="s">
        <v>725</v>
      </c>
      <c r="RLH328" s="7" t="s">
        <v>725</v>
      </c>
      <c r="RLI328" s="7" t="s">
        <v>725</v>
      </c>
      <c r="RLJ328" s="7" t="s">
        <v>725</v>
      </c>
      <c r="RLK328" s="7" t="s">
        <v>725</v>
      </c>
      <c r="RLL328" s="7" t="s">
        <v>725</v>
      </c>
      <c r="RLM328" s="7" t="s">
        <v>725</v>
      </c>
      <c r="RLN328" s="7" t="s">
        <v>725</v>
      </c>
      <c r="RLO328" s="7" t="s">
        <v>725</v>
      </c>
      <c r="RLP328" s="7" t="s">
        <v>725</v>
      </c>
      <c r="RLQ328" s="7" t="s">
        <v>725</v>
      </c>
      <c r="RLR328" s="7" t="s">
        <v>725</v>
      </c>
      <c r="RLS328" s="7" t="s">
        <v>725</v>
      </c>
      <c r="RLT328" s="7" t="s">
        <v>725</v>
      </c>
      <c r="RLU328" s="7" t="s">
        <v>725</v>
      </c>
      <c r="RLV328" s="7" t="s">
        <v>725</v>
      </c>
      <c r="RLW328" s="7" t="s">
        <v>725</v>
      </c>
      <c r="RLX328" s="7" t="s">
        <v>725</v>
      </c>
      <c r="RLY328" s="7" t="s">
        <v>725</v>
      </c>
      <c r="RLZ328" s="7" t="s">
        <v>725</v>
      </c>
      <c r="RMA328" s="7" t="s">
        <v>725</v>
      </c>
      <c r="RMB328" s="7" t="s">
        <v>725</v>
      </c>
      <c r="RMC328" s="7" t="s">
        <v>725</v>
      </c>
      <c r="RMD328" s="7" t="s">
        <v>725</v>
      </c>
      <c r="RME328" s="7" t="s">
        <v>725</v>
      </c>
      <c r="RMF328" s="7" t="s">
        <v>725</v>
      </c>
      <c r="RMG328" s="7" t="s">
        <v>725</v>
      </c>
      <c r="RMH328" s="7" t="s">
        <v>725</v>
      </c>
      <c r="RMI328" s="7" t="s">
        <v>725</v>
      </c>
      <c r="RMJ328" s="7" t="s">
        <v>725</v>
      </c>
      <c r="RMK328" s="7" t="s">
        <v>725</v>
      </c>
      <c r="RML328" s="7" t="s">
        <v>725</v>
      </c>
      <c r="RMM328" s="7" t="s">
        <v>725</v>
      </c>
      <c r="RMN328" s="7" t="s">
        <v>725</v>
      </c>
      <c r="RMO328" s="7" t="s">
        <v>725</v>
      </c>
      <c r="RMP328" s="7" t="s">
        <v>725</v>
      </c>
      <c r="RMQ328" s="7" t="s">
        <v>725</v>
      </c>
      <c r="RMR328" s="7" t="s">
        <v>725</v>
      </c>
      <c r="RMS328" s="7" t="s">
        <v>725</v>
      </c>
      <c r="RMT328" s="7" t="s">
        <v>725</v>
      </c>
      <c r="RMU328" s="7" t="s">
        <v>725</v>
      </c>
      <c r="RMV328" s="7" t="s">
        <v>725</v>
      </c>
      <c r="RMW328" s="7" t="s">
        <v>725</v>
      </c>
      <c r="RMX328" s="7" t="s">
        <v>725</v>
      </c>
      <c r="RMY328" s="7" t="s">
        <v>725</v>
      </c>
      <c r="RMZ328" s="7" t="s">
        <v>725</v>
      </c>
      <c r="RNA328" s="7" t="s">
        <v>725</v>
      </c>
      <c r="RNB328" s="7" t="s">
        <v>725</v>
      </c>
      <c r="RNC328" s="7" t="s">
        <v>725</v>
      </c>
      <c r="RND328" s="7" t="s">
        <v>725</v>
      </c>
      <c r="RNE328" s="7" t="s">
        <v>725</v>
      </c>
      <c r="RNF328" s="7" t="s">
        <v>725</v>
      </c>
      <c r="RNG328" s="7" t="s">
        <v>725</v>
      </c>
      <c r="RNH328" s="7" t="s">
        <v>725</v>
      </c>
      <c r="RNI328" s="7" t="s">
        <v>725</v>
      </c>
      <c r="RNJ328" s="7" t="s">
        <v>725</v>
      </c>
      <c r="RNK328" s="7" t="s">
        <v>725</v>
      </c>
      <c r="RNL328" s="7" t="s">
        <v>725</v>
      </c>
      <c r="RNM328" s="7" t="s">
        <v>725</v>
      </c>
      <c r="RNN328" s="7" t="s">
        <v>725</v>
      </c>
      <c r="RNO328" s="7" t="s">
        <v>725</v>
      </c>
      <c r="RNP328" s="7" t="s">
        <v>725</v>
      </c>
      <c r="RNQ328" s="7" t="s">
        <v>725</v>
      </c>
      <c r="RNR328" s="7" t="s">
        <v>725</v>
      </c>
      <c r="RNS328" s="7" t="s">
        <v>725</v>
      </c>
      <c r="RNT328" s="7" t="s">
        <v>725</v>
      </c>
      <c r="RNU328" s="7" t="s">
        <v>725</v>
      </c>
      <c r="RNV328" s="7" t="s">
        <v>725</v>
      </c>
      <c r="RNW328" s="7" t="s">
        <v>725</v>
      </c>
      <c r="RNX328" s="7" t="s">
        <v>725</v>
      </c>
      <c r="RNY328" s="7" t="s">
        <v>725</v>
      </c>
      <c r="RNZ328" s="7" t="s">
        <v>725</v>
      </c>
      <c r="ROA328" s="7" t="s">
        <v>725</v>
      </c>
      <c r="ROB328" s="7" t="s">
        <v>725</v>
      </c>
      <c r="ROC328" s="7" t="s">
        <v>725</v>
      </c>
      <c r="ROD328" s="7" t="s">
        <v>725</v>
      </c>
      <c r="ROE328" s="7" t="s">
        <v>725</v>
      </c>
      <c r="ROF328" s="7" t="s">
        <v>725</v>
      </c>
      <c r="ROG328" s="7" t="s">
        <v>725</v>
      </c>
      <c r="ROH328" s="7" t="s">
        <v>725</v>
      </c>
      <c r="ROI328" s="7" t="s">
        <v>725</v>
      </c>
      <c r="ROJ328" s="7" t="s">
        <v>725</v>
      </c>
      <c r="ROK328" s="7" t="s">
        <v>725</v>
      </c>
      <c r="ROL328" s="7" t="s">
        <v>725</v>
      </c>
      <c r="ROM328" s="7" t="s">
        <v>725</v>
      </c>
      <c r="RON328" s="7" t="s">
        <v>725</v>
      </c>
      <c r="ROO328" s="7" t="s">
        <v>725</v>
      </c>
      <c r="ROP328" s="7" t="s">
        <v>725</v>
      </c>
      <c r="ROQ328" s="7" t="s">
        <v>725</v>
      </c>
      <c r="ROR328" s="7" t="s">
        <v>725</v>
      </c>
      <c r="ROS328" s="7" t="s">
        <v>725</v>
      </c>
      <c r="ROT328" s="7" t="s">
        <v>725</v>
      </c>
      <c r="ROU328" s="7" t="s">
        <v>725</v>
      </c>
      <c r="ROV328" s="7" t="s">
        <v>725</v>
      </c>
      <c r="ROW328" s="7" t="s">
        <v>725</v>
      </c>
      <c r="ROX328" s="7" t="s">
        <v>725</v>
      </c>
      <c r="ROY328" s="7" t="s">
        <v>725</v>
      </c>
      <c r="ROZ328" s="7" t="s">
        <v>725</v>
      </c>
      <c r="RPA328" s="7" t="s">
        <v>725</v>
      </c>
      <c r="RPB328" s="7" t="s">
        <v>725</v>
      </c>
      <c r="RPC328" s="7" t="s">
        <v>725</v>
      </c>
      <c r="RPD328" s="7" t="s">
        <v>725</v>
      </c>
      <c r="RPE328" s="7" t="s">
        <v>725</v>
      </c>
      <c r="RPF328" s="7" t="s">
        <v>725</v>
      </c>
      <c r="RPG328" s="7" t="s">
        <v>725</v>
      </c>
      <c r="RPH328" s="7" t="s">
        <v>725</v>
      </c>
      <c r="RPI328" s="7" t="s">
        <v>725</v>
      </c>
      <c r="RPJ328" s="7" t="s">
        <v>725</v>
      </c>
      <c r="RPK328" s="7" t="s">
        <v>725</v>
      </c>
      <c r="RPL328" s="7" t="s">
        <v>725</v>
      </c>
      <c r="RPM328" s="7" t="s">
        <v>725</v>
      </c>
      <c r="RPN328" s="7" t="s">
        <v>725</v>
      </c>
      <c r="RPO328" s="7" t="s">
        <v>725</v>
      </c>
      <c r="RPP328" s="7" t="s">
        <v>725</v>
      </c>
      <c r="RPQ328" s="7" t="s">
        <v>725</v>
      </c>
      <c r="RPR328" s="7" t="s">
        <v>725</v>
      </c>
      <c r="RPS328" s="7" t="s">
        <v>725</v>
      </c>
      <c r="RPT328" s="7" t="s">
        <v>725</v>
      </c>
      <c r="RPU328" s="7" t="s">
        <v>725</v>
      </c>
      <c r="RPV328" s="7" t="s">
        <v>725</v>
      </c>
      <c r="RPW328" s="7" t="s">
        <v>725</v>
      </c>
      <c r="RPX328" s="7" t="s">
        <v>725</v>
      </c>
      <c r="RPY328" s="7" t="s">
        <v>725</v>
      </c>
      <c r="RPZ328" s="7" t="s">
        <v>725</v>
      </c>
      <c r="RQA328" s="7" t="s">
        <v>725</v>
      </c>
      <c r="RQB328" s="7" t="s">
        <v>725</v>
      </c>
      <c r="RQC328" s="7" t="s">
        <v>725</v>
      </c>
      <c r="RQD328" s="7" t="s">
        <v>725</v>
      </c>
      <c r="RQE328" s="7" t="s">
        <v>725</v>
      </c>
      <c r="RQF328" s="7" t="s">
        <v>725</v>
      </c>
      <c r="RQG328" s="7" t="s">
        <v>725</v>
      </c>
      <c r="RQH328" s="7" t="s">
        <v>725</v>
      </c>
      <c r="RQI328" s="7" t="s">
        <v>725</v>
      </c>
      <c r="RQJ328" s="7" t="s">
        <v>725</v>
      </c>
      <c r="RQK328" s="7" t="s">
        <v>725</v>
      </c>
      <c r="RQL328" s="7" t="s">
        <v>725</v>
      </c>
      <c r="RQM328" s="7" t="s">
        <v>725</v>
      </c>
      <c r="RQN328" s="7" t="s">
        <v>725</v>
      </c>
      <c r="RQO328" s="7" t="s">
        <v>725</v>
      </c>
      <c r="RQP328" s="7" t="s">
        <v>725</v>
      </c>
      <c r="RQQ328" s="7" t="s">
        <v>725</v>
      </c>
      <c r="RQR328" s="7" t="s">
        <v>725</v>
      </c>
      <c r="RQS328" s="7" t="s">
        <v>725</v>
      </c>
      <c r="RQT328" s="7" t="s">
        <v>725</v>
      </c>
      <c r="RQU328" s="7" t="s">
        <v>725</v>
      </c>
      <c r="RQV328" s="7" t="s">
        <v>725</v>
      </c>
      <c r="RQW328" s="7" t="s">
        <v>725</v>
      </c>
      <c r="RQX328" s="7" t="s">
        <v>725</v>
      </c>
      <c r="RQY328" s="7" t="s">
        <v>725</v>
      </c>
      <c r="RQZ328" s="7" t="s">
        <v>725</v>
      </c>
      <c r="RRA328" s="7" t="s">
        <v>725</v>
      </c>
      <c r="RRB328" s="7" t="s">
        <v>725</v>
      </c>
      <c r="RRC328" s="7" t="s">
        <v>725</v>
      </c>
      <c r="RRD328" s="7" t="s">
        <v>725</v>
      </c>
      <c r="RRE328" s="7" t="s">
        <v>725</v>
      </c>
      <c r="RRF328" s="7" t="s">
        <v>725</v>
      </c>
      <c r="RRG328" s="7" t="s">
        <v>725</v>
      </c>
      <c r="RRH328" s="7" t="s">
        <v>725</v>
      </c>
      <c r="RRI328" s="7" t="s">
        <v>725</v>
      </c>
      <c r="RRJ328" s="7" t="s">
        <v>725</v>
      </c>
      <c r="RRK328" s="7" t="s">
        <v>725</v>
      </c>
      <c r="RRL328" s="7" t="s">
        <v>725</v>
      </c>
      <c r="RRM328" s="7" t="s">
        <v>725</v>
      </c>
      <c r="RRN328" s="7" t="s">
        <v>725</v>
      </c>
      <c r="RRO328" s="7" t="s">
        <v>725</v>
      </c>
      <c r="RRP328" s="7" t="s">
        <v>725</v>
      </c>
      <c r="RRQ328" s="7" t="s">
        <v>725</v>
      </c>
      <c r="RRR328" s="7" t="s">
        <v>725</v>
      </c>
      <c r="RRS328" s="7" t="s">
        <v>725</v>
      </c>
      <c r="RRT328" s="7" t="s">
        <v>725</v>
      </c>
      <c r="RRU328" s="7" t="s">
        <v>725</v>
      </c>
      <c r="RRV328" s="7" t="s">
        <v>725</v>
      </c>
      <c r="RRW328" s="7" t="s">
        <v>725</v>
      </c>
      <c r="RRX328" s="7" t="s">
        <v>725</v>
      </c>
      <c r="RRY328" s="7" t="s">
        <v>725</v>
      </c>
      <c r="RRZ328" s="7" t="s">
        <v>725</v>
      </c>
      <c r="RSA328" s="7" t="s">
        <v>725</v>
      </c>
      <c r="RSB328" s="7" t="s">
        <v>725</v>
      </c>
      <c r="RSC328" s="7" t="s">
        <v>725</v>
      </c>
      <c r="RSD328" s="7" t="s">
        <v>725</v>
      </c>
      <c r="RSE328" s="7" t="s">
        <v>725</v>
      </c>
      <c r="RSF328" s="7" t="s">
        <v>725</v>
      </c>
      <c r="RSG328" s="7" t="s">
        <v>725</v>
      </c>
      <c r="RSH328" s="7" t="s">
        <v>725</v>
      </c>
      <c r="RSI328" s="7" t="s">
        <v>725</v>
      </c>
      <c r="RSJ328" s="7" t="s">
        <v>725</v>
      </c>
      <c r="RSK328" s="7" t="s">
        <v>725</v>
      </c>
      <c r="RSL328" s="7" t="s">
        <v>725</v>
      </c>
      <c r="RSM328" s="7" t="s">
        <v>725</v>
      </c>
      <c r="RSN328" s="7" t="s">
        <v>725</v>
      </c>
      <c r="RSO328" s="7" t="s">
        <v>725</v>
      </c>
      <c r="RSP328" s="7" t="s">
        <v>725</v>
      </c>
      <c r="RSQ328" s="7" t="s">
        <v>725</v>
      </c>
      <c r="RSR328" s="7" t="s">
        <v>725</v>
      </c>
      <c r="RSS328" s="7" t="s">
        <v>725</v>
      </c>
      <c r="RST328" s="7" t="s">
        <v>725</v>
      </c>
      <c r="RSU328" s="7" t="s">
        <v>725</v>
      </c>
      <c r="RSV328" s="7" t="s">
        <v>725</v>
      </c>
      <c r="RSW328" s="7" t="s">
        <v>725</v>
      </c>
      <c r="RSX328" s="7" t="s">
        <v>725</v>
      </c>
      <c r="RSY328" s="7" t="s">
        <v>725</v>
      </c>
      <c r="RSZ328" s="7" t="s">
        <v>725</v>
      </c>
      <c r="RTA328" s="7" t="s">
        <v>725</v>
      </c>
      <c r="RTB328" s="7" t="s">
        <v>725</v>
      </c>
      <c r="RTC328" s="7" t="s">
        <v>725</v>
      </c>
      <c r="RTD328" s="7" t="s">
        <v>725</v>
      </c>
      <c r="RTE328" s="7" t="s">
        <v>725</v>
      </c>
      <c r="RTF328" s="7" t="s">
        <v>725</v>
      </c>
      <c r="RTG328" s="7" t="s">
        <v>725</v>
      </c>
      <c r="RTH328" s="7" t="s">
        <v>725</v>
      </c>
      <c r="RTI328" s="7" t="s">
        <v>725</v>
      </c>
      <c r="RTJ328" s="7" t="s">
        <v>725</v>
      </c>
      <c r="RTK328" s="7" t="s">
        <v>725</v>
      </c>
      <c r="RTL328" s="7" t="s">
        <v>725</v>
      </c>
      <c r="RTM328" s="7" t="s">
        <v>725</v>
      </c>
      <c r="RTN328" s="7" t="s">
        <v>725</v>
      </c>
      <c r="RTO328" s="7" t="s">
        <v>725</v>
      </c>
      <c r="RTP328" s="7" t="s">
        <v>725</v>
      </c>
      <c r="RTQ328" s="7" t="s">
        <v>725</v>
      </c>
      <c r="RTR328" s="7" t="s">
        <v>725</v>
      </c>
      <c r="RTS328" s="7" t="s">
        <v>725</v>
      </c>
      <c r="RTT328" s="7" t="s">
        <v>725</v>
      </c>
      <c r="RTU328" s="7" t="s">
        <v>725</v>
      </c>
      <c r="RTV328" s="7" t="s">
        <v>725</v>
      </c>
      <c r="RTW328" s="7" t="s">
        <v>725</v>
      </c>
      <c r="RTX328" s="7" t="s">
        <v>725</v>
      </c>
      <c r="RTY328" s="7" t="s">
        <v>725</v>
      </c>
      <c r="RTZ328" s="7" t="s">
        <v>725</v>
      </c>
      <c r="RUA328" s="7" t="s">
        <v>725</v>
      </c>
      <c r="RUB328" s="7" t="s">
        <v>725</v>
      </c>
      <c r="RUC328" s="7" t="s">
        <v>725</v>
      </c>
      <c r="RUD328" s="7" t="s">
        <v>725</v>
      </c>
      <c r="RUE328" s="7" t="s">
        <v>725</v>
      </c>
      <c r="RUF328" s="7" t="s">
        <v>725</v>
      </c>
      <c r="RUG328" s="7" t="s">
        <v>725</v>
      </c>
      <c r="RUH328" s="7" t="s">
        <v>725</v>
      </c>
      <c r="RUI328" s="7" t="s">
        <v>725</v>
      </c>
      <c r="RUJ328" s="7" t="s">
        <v>725</v>
      </c>
      <c r="RUK328" s="7" t="s">
        <v>725</v>
      </c>
      <c r="RUL328" s="7" t="s">
        <v>725</v>
      </c>
      <c r="RUM328" s="7" t="s">
        <v>725</v>
      </c>
      <c r="RUN328" s="7" t="s">
        <v>725</v>
      </c>
      <c r="RUO328" s="7" t="s">
        <v>725</v>
      </c>
      <c r="RUP328" s="7" t="s">
        <v>725</v>
      </c>
      <c r="RUQ328" s="7" t="s">
        <v>725</v>
      </c>
      <c r="RUR328" s="7" t="s">
        <v>725</v>
      </c>
      <c r="RUS328" s="7" t="s">
        <v>725</v>
      </c>
      <c r="RUT328" s="7" t="s">
        <v>725</v>
      </c>
      <c r="RUU328" s="7" t="s">
        <v>725</v>
      </c>
      <c r="RUV328" s="7" t="s">
        <v>725</v>
      </c>
      <c r="RUW328" s="7" t="s">
        <v>725</v>
      </c>
      <c r="RUX328" s="7" t="s">
        <v>725</v>
      </c>
      <c r="RUY328" s="7" t="s">
        <v>725</v>
      </c>
      <c r="RUZ328" s="7" t="s">
        <v>725</v>
      </c>
      <c r="RVA328" s="7" t="s">
        <v>725</v>
      </c>
      <c r="RVB328" s="7" t="s">
        <v>725</v>
      </c>
      <c r="RVC328" s="7" t="s">
        <v>725</v>
      </c>
      <c r="RVD328" s="7" t="s">
        <v>725</v>
      </c>
      <c r="RVE328" s="7" t="s">
        <v>725</v>
      </c>
      <c r="RVF328" s="7" t="s">
        <v>725</v>
      </c>
      <c r="RVG328" s="7" t="s">
        <v>725</v>
      </c>
      <c r="RVH328" s="7" t="s">
        <v>725</v>
      </c>
      <c r="RVI328" s="7" t="s">
        <v>725</v>
      </c>
      <c r="RVJ328" s="7" t="s">
        <v>725</v>
      </c>
      <c r="RVK328" s="7" t="s">
        <v>725</v>
      </c>
      <c r="RVL328" s="7" t="s">
        <v>725</v>
      </c>
      <c r="RVM328" s="7" t="s">
        <v>725</v>
      </c>
      <c r="RVN328" s="7" t="s">
        <v>725</v>
      </c>
      <c r="RVO328" s="7" t="s">
        <v>725</v>
      </c>
      <c r="RVP328" s="7" t="s">
        <v>725</v>
      </c>
      <c r="RVQ328" s="7" t="s">
        <v>725</v>
      </c>
      <c r="RVR328" s="7" t="s">
        <v>725</v>
      </c>
      <c r="RVS328" s="7" t="s">
        <v>725</v>
      </c>
      <c r="RVT328" s="7" t="s">
        <v>725</v>
      </c>
      <c r="RVU328" s="7" t="s">
        <v>725</v>
      </c>
      <c r="RVV328" s="7" t="s">
        <v>725</v>
      </c>
      <c r="RVW328" s="7" t="s">
        <v>725</v>
      </c>
      <c r="RVX328" s="7" t="s">
        <v>725</v>
      </c>
      <c r="RVY328" s="7" t="s">
        <v>725</v>
      </c>
      <c r="RVZ328" s="7" t="s">
        <v>725</v>
      </c>
      <c r="RWA328" s="7" t="s">
        <v>725</v>
      </c>
      <c r="RWB328" s="7" t="s">
        <v>725</v>
      </c>
      <c r="RWC328" s="7" t="s">
        <v>725</v>
      </c>
      <c r="RWD328" s="7" t="s">
        <v>725</v>
      </c>
      <c r="RWE328" s="7" t="s">
        <v>725</v>
      </c>
      <c r="RWF328" s="7" t="s">
        <v>725</v>
      </c>
      <c r="RWG328" s="7" t="s">
        <v>725</v>
      </c>
      <c r="RWH328" s="7" t="s">
        <v>725</v>
      </c>
      <c r="RWI328" s="7" t="s">
        <v>725</v>
      </c>
      <c r="RWJ328" s="7" t="s">
        <v>725</v>
      </c>
      <c r="RWK328" s="7" t="s">
        <v>725</v>
      </c>
      <c r="RWL328" s="7" t="s">
        <v>725</v>
      </c>
      <c r="RWM328" s="7" t="s">
        <v>725</v>
      </c>
      <c r="RWN328" s="7" t="s">
        <v>725</v>
      </c>
      <c r="RWO328" s="7" t="s">
        <v>725</v>
      </c>
      <c r="RWP328" s="7" t="s">
        <v>725</v>
      </c>
      <c r="RWQ328" s="7" t="s">
        <v>725</v>
      </c>
      <c r="RWR328" s="7" t="s">
        <v>725</v>
      </c>
      <c r="RWS328" s="7" t="s">
        <v>725</v>
      </c>
      <c r="RWT328" s="7" t="s">
        <v>725</v>
      </c>
      <c r="RWU328" s="7" t="s">
        <v>725</v>
      </c>
      <c r="RWV328" s="7" t="s">
        <v>725</v>
      </c>
      <c r="RWW328" s="7" t="s">
        <v>725</v>
      </c>
      <c r="RWX328" s="7" t="s">
        <v>725</v>
      </c>
      <c r="RWY328" s="7" t="s">
        <v>725</v>
      </c>
      <c r="RWZ328" s="7" t="s">
        <v>725</v>
      </c>
      <c r="RXA328" s="7" t="s">
        <v>725</v>
      </c>
      <c r="RXB328" s="7" t="s">
        <v>725</v>
      </c>
      <c r="RXC328" s="7" t="s">
        <v>725</v>
      </c>
      <c r="RXD328" s="7" t="s">
        <v>725</v>
      </c>
      <c r="RXE328" s="7" t="s">
        <v>725</v>
      </c>
      <c r="RXF328" s="7" t="s">
        <v>725</v>
      </c>
      <c r="RXG328" s="7" t="s">
        <v>725</v>
      </c>
      <c r="RXH328" s="7" t="s">
        <v>725</v>
      </c>
      <c r="RXI328" s="7" t="s">
        <v>725</v>
      </c>
      <c r="RXJ328" s="7" t="s">
        <v>725</v>
      </c>
      <c r="RXK328" s="7" t="s">
        <v>725</v>
      </c>
      <c r="RXL328" s="7" t="s">
        <v>725</v>
      </c>
      <c r="RXM328" s="7" t="s">
        <v>725</v>
      </c>
      <c r="RXN328" s="7" t="s">
        <v>725</v>
      </c>
      <c r="RXO328" s="7" t="s">
        <v>725</v>
      </c>
      <c r="RXP328" s="7" t="s">
        <v>725</v>
      </c>
      <c r="RXQ328" s="7" t="s">
        <v>725</v>
      </c>
      <c r="RXR328" s="7" t="s">
        <v>725</v>
      </c>
      <c r="RXS328" s="7" t="s">
        <v>725</v>
      </c>
      <c r="RXT328" s="7" t="s">
        <v>725</v>
      </c>
      <c r="RXU328" s="7" t="s">
        <v>725</v>
      </c>
      <c r="RXV328" s="7" t="s">
        <v>725</v>
      </c>
      <c r="RXW328" s="7" t="s">
        <v>725</v>
      </c>
      <c r="RXX328" s="7" t="s">
        <v>725</v>
      </c>
      <c r="RXY328" s="7" t="s">
        <v>725</v>
      </c>
      <c r="RXZ328" s="7" t="s">
        <v>725</v>
      </c>
      <c r="RYA328" s="7" t="s">
        <v>725</v>
      </c>
      <c r="RYB328" s="7" t="s">
        <v>725</v>
      </c>
      <c r="RYC328" s="7" t="s">
        <v>725</v>
      </c>
      <c r="RYD328" s="7" t="s">
        <v>725</v>
      </c>
      <c r="RYE328" s="7" t="s">
        <v>725</v>
      </c>
      <c r="RYF328" s="7" t="s">
        <v>725</v>
      </c>
      <c r="RYG328" s="7" t="s">
        <v>725</v>
      </c>
      <c r="RYH328" s="7" t="s">
        <v>725</v>
      </c>
      <c r="RYI328" s="7" t="s">
        <v>725</v>
      </c>
      <c r="RYJ328" s="7" t="s">
        <v>725</v>
      </c>
      <c r="RYK328" s="7" t="s">
        <v>725</v>
      </c>
      <c r="RYL328" s="7" t="s">
        <v>725</v>
      </c>
      <c r="RYM328" s="7" t="s">
        <v>725</v>
      </c>
      <c r="RYN328" s="7" t="s">
        <v>725</v>
      </c>
      <c r="RYO328" s="7" t="s">
        <v>725</v>
      </c>
      <c r="RYP328" s="7" t="s">
        <v>725</v>
      </c>
      <c r="RYQ328" s="7" t="s">
        <v>725</v>
      </c>
      <c r="RYR328" s="7" t="s">
        <v>725</v>
      </c>
      <c r="RYS328" s="7" t="s">
        <v>725</v>
      </c>
      <c r="RYT328" s="7" t="s">
        <v>725</v>
      </c>
      <c r="RYU328" s="7" t="s">
        <v>725</v>
      </c>
      <c r="RYV328" s="7" t="s">
        <v>725</v>
      </c>
      <c r="RYW328" s="7" t="s">
        <v>725</v>
      </c>
      <c r="RYX328" s="7" t="s">
        <v>725</v>
      </c>
      <c r="RYY328" s="7" t="s">
        <v>725</v>
      </c>
      <c r="RYZ328" s="7" t="s">
        <v>725</v>
      </c>
      <c r="RZA328" s="7" t="s">
        <v>725</v>
      </c>
      <c r="RZB328" s="7" t="s">
        <v>725</v>
      </c>
      <c r="RZC328" s="7" t="s">
        <v>725</v>
      </c>
      <c r="RZD328" s="7" t="s">
        <v>725</v>
      </c>
      <c r="RZE328" s="7" t="s">
        <v>725</v>
      </c>
      <c r="RZF328" s="7" t="s">
        <v>725</v>
      </c>
      <c r="RZG328" s="7" t="s">
        <v>725</v>
      </c>
      <c r="RZH328" s="7" t="s">
        <v>725</v>
      </c>
      <c r="RZI328" s="7" t="s">
        <v>725</v>
      </c>
      <c r="RZJ328" s="7" t="s">
        <v>725</v>
      </c>
      <c r="RZK328" s="7" t="s">
        <v>725</v>
      </c>
      <c r="RZL328" s="7" t="s">
        <v>725</v>
      </c>
      <c r="RZM328" s="7" t="s">
        <v>725</v>
      </c>
      <c r="RZN328" s="7" t="s">
        <v>725</v>
      </c>
      <c r="RZO328" s="7" t="s">
        <v>725</v>
      </c>
      <c r="RZP328" s="7" t="s">
        <v>725</v>
      </c>
      <c r="RZQ328" s="7" t="s">
        <v>725</v>
      </c>
      <c r="RZR328" s="7" t="s">
        <v>725</v>
      </c>
      <c r="RZS328" s="7" t="s">
        <v>725</v>
      </c>
      <c r="RZT328" s="7" t="s">
        <v>725</v>
      </c>
      <c r="RZU328" s="7" t="s">
        <v>725</v>
      </c>
      <c r="RZV328" s="7" t="s">
        <v>725</v>
      </c>
      <c r="RZW328" s="7" t="s">
        <v>725</v>
      </c>
      <c r="RZX328" s="7" t="s">
        <v>725</v>
      </c>
      <c r="RZY328" s="7" t="s">
        <v>725</v>
      </c>
      <c r="RZZ328" s="7" t="s">
        <v>725</v>
      </c>
      <c r="SAA328" s="7" t="s">
        <v>725</v>
      </c>
      <c r="SAB328" s="7" t="s">
        <v>725</v>
      </c>
      <c r="SAC328" s="7" t="s">
        <v>725</v>
      </c>
      <c r="SAD328" s="7" t="s">
        <v>725</v>
      </c>
      <c r="SAE328" s="7" t="s">
        <v>725</v>
      </c>
      <c r="SAF328" s="7" t="s">
        <v>725</v>
      </c>
      <c r="SAG328" s="7" t="s">
        <v>725</v>
      </c>
      <c r="SAH328" s="7" t="s">
        <v>725</v>
      </c>
      <c r="SAI328" s="7" t="s">
        <v>725</v>
      </c>
      <c r="SAJ328" s="7" t="s">
        <v>725</v>
      </c>
      <c r="SAK328" s="7" t="s">
        <v>725</v>
      </c>
      <c r="SAL328" s="7" t="s">
        <v>725</v>
      </c>
      <c r="SAM328" s="7" t="s">
        <v>725</v>
      </c>
      <c r="SAN328" s="7" t="s">
        <v>725</v>
      </c>
      <c r="SAO328" s="7" t="s">
        <v>725</v>
      </c>
      <c r="SAP328" s="7" t="s">
        <v>725</v>
      </c>
      <c r="SAQ328" s="7" t="s">
        <v>725</v>
      </c>
      <c r="SAR328" s="7" t="s">
        <v>725</v>
      </c>
      <c r="SAS328" s="7" t="s">
        <v>725</v>
      </c>
      <c r="SAT328" s="7" t="s">
        <v>725</v>
      </c>
      <c r="SAU328" s="7" t="s">
        <v>725</v>
      </c>
      <c r="SAV328" s="7" t="s">
        <v>725</v>
      </c>
      <c r="SAW328" s="7" t="s">
        <v>725</v>
      </c>
      <c r="SAX328" s="7" t="s">
        <v>725</v>
      </c>
      <c r="SAY328" s="7" t="s">
        <v>725</v>
      </c>
      <c r="SAZ328" s="7" t="s">
        <v>725</v>
      </c>
      <c r="SBA328" s="7" t="s">
        <v>725</v>
      </c>
      <c r="SBB328" s="7" t="s">
        <v>725</v>
      </c>
      <c r="SBC328" s="7" t="s">
        <v>725</v>
      </c>
      <c r="SBD328" s="7" t="s">
        <v>725</v>
      </c>
      <c r="SBE328" s="7" t="s">
        <v>725</v>
      </c>
      <c r="SBF328" s="7" t="s">
        <v>725</v>
      </c>
      <c r="SBG328" s="7" t="s">
        <v>725</v>
      </c>
      <c r="SBH328" s="7" t="s">
        <v>725</v>
      </c>
      <c r="SBI328" s="7" t="s">
        <v>725</v>
      </c>
      <c r="SBJ328" s="7" t="s">
        <v>725</v>
      </c>
      <c r="SBK328" s="7" t="s">
        <v>725</v>
      </c>
      <c r="SBL328" s="7" t="s">
        <v>725</v>
      </c>
      <c r="SBM328" s="7" t="s">
        <v>725</v>
      </c>
      <c r="SBN328" s="7" t="s">
        <v>725</v>
      </c>
      <c r="SBO328" s="7" t="s">
        <v>725</v>
      </c>
      <c r="SBP328" s="7" t="s">
        <v>725</v>
      </c>
      <c r="SBQ328" s="7" t="s">
        <v>725</v>
      </c>
      <c r="SBR328" s="7" t="s">
        <v>725</v>
      </c>
      <c r="SBS328" s="7" t="s">
        <v>725</v>
      </c>
      <c r="SBT328" s="7" t="s">
        <v>725</v>
      </c>
      <c r="SBU328" s="7" t="s">
        <v>725</v>
      </c>
      <c r="SBV328" s="7" t="s">
        <v>725</v>
      </c>
      <c r="SBW328" s="7" t="s">
        <v>725</v>
      </c>
      <c r="SBX328" s="7" t="s">
        <v>725</v>
      </c>
      <c r="SBY328" s="7" t="s">
        <v>725</v>
      </c>
      <c r="SBZ328" s="7" t="s">
        <v>725</v>
      </c>
      <c r="SCA328" s="7" t="s">
        <v>725</v>
      </c>
      <c r="SCB328" s="7" t="s">
        <v>725</v>
      </c>
      <c r="SCC328" s="7" t="s">
        <v>725</v>
      </c>
      <c r="SCD328" s="7" t="s">
        <v>725</v>
      </c>
      <c r="SCE328" s="7" t="s">
        <v>725</v>
      </c>
      <c r="SCF328" s="7" t="s">
        <v>725</v>
      </c>
      <c r="SCG328" s="7" t="s">
        <v>725</v>
      </c>
      <c r="SCH328" s="7" t="s">
        <v>725</v>
      </c>
      <c r="SCI328" s="7" t="s">
        <v>725</v>
      </c>
      <c r="SCJ328" s="7" t="s">
        <v>725</v>
      </c>
      <c r="SCK328" s="7" t="s">
        <v>725</v>
      </c>
      <c r="SCL328" s="7" t="s">
        <v>725</v>
      </c>
      <c r="SCM328" s="7" t="s">
        <v>725</v>
      </c>
      <c r="SCN328" s="7" t="s">
        <v>725</v>
      </c>
      <c r="SCO328" s="7" t="s">
        <v>725</v>
      </c>
      <c r="SCP328" s="7" t="s">
        <v>725</v>
      </c>
      <c r="SCQ328" s="7" t="s">
        <v>725</v>
      </c>
      <c r="SCR328" s="7" t="s">
        <v>725</v>
      </c>
      <c r="SCS328" s="7" t="s">
        <v>725</v>
      </c>
      <c r="SCT328" s="7" t="s">
        <v>725</v>
      </c>
      <c r="SCU328" s="7" t="s">
        <v>725</v>
      </c>
      <c r="SCV328" s="7" t="s">
        <v>725</v>
      </c>
      <c r="SCW328" s="7" t="s">
        <v>725</v>
      </c>
      <c r="SCX328" s="7" t="s">
        <v>725</v>
      </c>
      <c r="SCY328" s="7" t="s">
        <v>725</v>
      </c>
      <c r="SCZ328" s="7" t="s">
        <v>725</v>
      </c>
      <c r="SDA328" s="7" t="s">
        <v>725</v>
      </c>
      <c r="SDB328" s="7" t="s">
        <v>725</v>
      </c>
      <c r="SDC328" s="7" t="s">
        <v>725</v>
      </c>
      <c r="SDD328" s="7" t="s">
        <v>725</v>
      </c>
      <c r="SDE328" s="7" t="s">
        <v>725</v>
      </c>
      <c r="SDF328" s="7" t="s">
        <v>725</v>
      </c>
      <c r="SDG328" s="7" t="s">
        <v>725</v>
      </c>
      <c r="SDH328" s="7" t="s">
        <v>725</v>
      </c>
      <c r="SDI328" s="7" t="s">
        <v>725</v>
      </c>
      <c r="SDJ328" s="7" t="s">
        <v>725</v>
      </c>
      <c r="SDK328" s="7" t="s">
        <v>725</v>
      </c>
      <c r="SDL328" s="7" t="s">
        <v>725</v>
      </c>
      <c r="SDM328" s="7" t="s">
        <v>725</v>
      </c>
      <c r="SDN328" s="7" t="s">
        <v>725</v>
      </c>
      <c r="SDO328" s="7" t="s">
        <v>725</v>
      </c>
      <c r="SDP328" s="7" t="s">
        <v>725</v>
      </c>
      <c r="SDQ328" s="7" t="s">
        <v>725</v>
      </c>
      <c r="SDR328" s="7" t="s">
        <v>725</v>
      </c>
      <c r="SDS328" s="7" t="s">
        <v>725</v>
      </c>
      <c r="SDT328" s="7" t="s">
        <v>725</v>
      </c>
      <c r="SDU328" s="7" t="s">
        <v>725</v>
      </c>
      <c r="SDV328" s="7" t="s">
        <v>725</v>
      </c>
      <c r="SDW328" s="7" t="s">
        <v>725</v>
      </c>
      <c r="SDX328" s="7" t="s">
        <v>725</v>
      </c>
      <c r="SDY328" s="7" t="s">
        <v>725</v>
      </c>
      <c r="SDZ328" s="7" t="s">
        <v>725</v>
      </c>
      <c r="SEA328" s="7" t="s">
        <v>725</v>
      </c>
      <c r="SEB328" s="7" t="s">
        <v>725</v>
      </c>
      <c r="SEC328" s="7" t="s">
        <v>725</v>
      </c>
      <c r="SED328" s="7" t="s">
        <v>725</v>
      </c>
      <c r="SEE328" s="7" t="s">
        <v>725</v>
      </c>
      <c r="SEF328" s="7" t="s">
        <v>725</v>
      </c>
      <c r="SEG328" s="7" t="s">
        <v>725</v>
      </c>
      <c r="SEH328" s="7" t="s">
        <v>725</v>
      </c>
      <c r="SEI328" s="7" t="s">
        <v>725</v>
      </c>
      <c r="SEJ328" s="7" t="s">
        <v>725</v>
      </c>
      <c r="SEK328" s="7" t="s">
        <v>725</v>
      </c>
      <c r="SEL328" s="7" t="s">
        <v>725</v>
      </c>
      <c r="SEM328" s="7" t="s">
        <v>725</v>
      </c>
      <c r="SEN328" s="7" t="s">
        <v>725</v>
      </c>
      <c r="SEO328" s="7" t="s">
        <v>725</v>
      </c>
      <c r="SEP328" s="7" t="s">
        <v>725</v>
      </c>
      <c r="SEQ328" s="7" t="s">
        <v>725</v>
      </c>
      <c r="SER328" s="7" t="s">
        <v>725</v>
      </c>
      <c r="SES328" s="7" t="s">
        <v>725</v>
      </c>
      <c r="SET328" s="7" t="s">
        <v>725</v>
      </c>
      <c r="SEU328" s="7" t="s">
        <v>725</v>
      </c>
      <c r="SEV328" s="7" t="s">
        <v>725</v>
      </c>
      <c r="SEW328" s="7" t="s">
        <v>725</v>
      </c>
      <c r="SEX328" s="7" t="s">
        <v>725</v>
      </c>
      <c r="SEY328" s="7" t="s">
        <v>725</v>
      </c>
      <c r="SEZ328" s="7" t="s">
        <v>725</v>
      </c>
      <c r="SFA328" s="7" t="s">
        <v>725</v>
      </c>
      <c r="SFB328" s="7" t="s">
        <v>725</v>
      </c>
      <c r="SFC328" s="7" t="s">
        <v>725</v>
      </c>
      <c r="SFD328" s="7" t="s">
        <v>725</v>
      </c>
      <c r="SFE328" s="7" t="s">
        <v>725</v>
      </c>
      <c r="SFF328" s="7" t="s">
        <v>725</v>
      </c>
      <c r="SFG328" s="7" t="s">
        <v>725</v>
      </c>
      <c r="SFH328" s="7" t="s">
        <v>725</v>
      </c>
      <c r="SFI328" s="7" t="s">
        <v>725</v>
      </c>
      <c r="SFJ328" s="7" t="s">
        <v>725</v>
      </c>
      <c r="SFK328" s="7" t="s">
        <v>725</v>
      </c>
      <c r="SFL328" s="7" t="s">
        <v>725</v>
      </c>
      <c r="SFM328" s="7" t="s">
        <v>725</v>
      </c>
      <c r="SFN328" s="7" t="s">
        <v>725</v>
      </c>
      <c r="SFO328" s="7" t="s">
        <v>725</v>
      </c>
      <c r="SFP328" s="7" t="s">
        <v>725</v>
      </c>
      <c r="SFQ328" s="7" t="s">
        <v>725</v>
      </c>
      <c r="SFR328" s="7" t="s">
        <v>725</v>
      </c>
      <c r="SFS328" s="7" t="s">
        <v>725</v>
      </c>
      <c r="SFT328" s="7" t="s">
        <v>725</v>
      </c>
      <c r="SFU328" s="7" t="s">
        <v>725</v>
      </c>
      <c r="SFV328" s="7" t="s">
        <v>725</v>
      </c>
      <c r="SFW328" s="7" t="s">
        <v>725</v>
      </c>
      <c r="SFX328" s="7" t="s">
        <v>725</v>
      </c>
      <c r="SFY328" s="7" t="s">
        <v>725</v>
      </c>
      <c r="SFZ328" s="7" t="s">
        <v>725</v>
      </c>
      <c r="SGA328" s="7" t="s">
        <v>725</v>
      </c>
      <c r="SGB328" s="7" t="s">
        <v>725</v>
      </c>
      <c r="SGC328" s="7" t="s">
        <v>725</v>
      </c>
      <c r="SGD328" s="7" t="s">
        <v>725</v>
      </c>
      <c r="SGE328" s="7" t="s">
        <v>725</v>
      </c>
      <c r="SGF328" s="7" t="s">
        <v>725</v>
      </c>
      <c r="SGG328" s="7" t="s">
        <v>725</v>
      </c>
      <c r="SGH328" s="7" t="s">
        <v>725</v>
      </c>
      <c r="SGI328" s="7" t="s">
        <v>725</v>
      </c>
      <c r="SGJ328" s="7" t="s">
        <v>725</v>
      </c>
      <c r="SGK328" s="7" t="s">
        <v>725</v>
      </c>
      <c r="SGL328" s="7" t="s">
        <v>725</v>
      </c>
      <c r="SGM328" s="7" t="s">
        <v>725</v>
      </c>
      <c r="SGN328" s="7" t="s">
        <v>725</v>
      </c>
      <c r="SGO328" s="7" t="s">
        <v>725</v>
      </c>
      <c r="SGP328" s="7" t="s">
        <v>725</v>
      </c>
      <c r="SGQ328" s="7" t="s">
        <v>725</v>
      </c>
      <c r="SGR328" s="7" t="s">
        <v>725</v>
      </c>
      <c r="SGS328" s="7" t="s">
        <v>725</v>
      </c>
      <c r="SGT328" s="7" t="s">
        <v>725</v>
      </c>
      <c r="SGU328" s="7" t="s">
        <v>725</v>
      </c>
      <c r="SGV328" s="7" t="s">
        <v>725</v>
      </c>
      <c r="SGW328" s="7" t="s">
        <v>725</v>
      </c>
      <c r="SGX328" s="7" t="s">
        <v>725</v>
      </c>
      <c r="SGY328" s="7" t="s">
        <v>725</v>
      </c>
      <c r="SGZ328" s="7" t="s">
        <v>725</v>
      </c>
      <c r="SHA328" s="7" t="s">
        <v>725</v>
      </c>
      <c r="SHB328" s="7" t="s">
        <v>725</v>
      </c>
      <c r="SHC328" s="7" t="s">
        <v>725</v>
      </c>
      <c r="SHD328" s="7" t="s">
        <v>725</v>
      </c>
      <c r="SHE328" s="7" t="s">
        <v>725</v>
      </c>
      <c r="SHF328" s="7" t="s">
        <v>725</v>
      </c>
      <c r="SHG328" s="7" t="s">
        <v>725</v>
      </c>
      <c r="SHH328" s="7" t="s">
        <v>725</v>
      </c>
      <c r="SHI328" s="7" t="s">
        <v>725</v>
      </c>
      <c r="SHJ328" s="7" t="s">
        <v>725</v>
      </c>
      <c r="SHK328" s="7" t="s">
        <v>725</v>
      </c>
      <c r="SHL328" s="7" t="s">
        <v>725</v>
      </c>
      <c r="SHM328" s="7" t="s">
        <v>725</v>
      </c>
      <c r="SHN328" s="7" t="s">
        <v>725</v>
      </c>
      <c r="SHO328" s="7" t="s">
        <v>725</v>
      </c>
      <c r="SHP328" s="7" t="s">
        <v>725</v>
      </c>
      <c r="SHQ328" s="7" t="s">
        <v>725</v>
      </c>
      <c r="SHR328" s="7" t="s">
        <v>725</v>
      </c>
      <c r="SHS328" s="7" t="s">
        <v>725</v>
      </c>
      <c r="SHT328" s="7" t="s">
        <v>725</v>
      </c>
      <c r="SHU328" s="7" t="s">
        <v>725</v>
      </c>
      <c r="SHV328" s="7" t="s">
        <v>725</v>
      </c>
      <c r="SHW328" s="7" t="s">
        <v>725</v>
      </c>
      <c r="SHX328" s="7" t="s">
        <v>725</v>
      </c>
      <c r="SHY328" s="7" t="s">
        <v>725</v>
      </c>
      <c r="SHZ328" s="7" t="s">
        <v>725</v>
      </c>
      <c r="SIA328" s="7" t="s">
        <v>725</v>
      </c>
      <c r="SIB328" s="7" t="s">
        <v>725</v>
      </c>
      <c r="SIC328" s="7" t="s">
        <v>725</v>
      </c>
      <c r="SID328" s="7" t="s">
        <v>725</v>
      </c>
      <c r="SIE328" s="7" t="s">
        <v>725</v>
      </c>
      <c r="SIF328" s="7" t="s">
        <v>725</v>
      </c>
      <c r="SIG328" s="7" t="s">
        <v>725</v>
      </c>
      <c r="SIH328" s="7" t="s">
        <v>725</v>
      </c>
      <c r="SII328" s="7" t="s">
        <v>725</v>
      </c>
      <c r="SIJ328" s="7" t="s">
        <v>725</v>
      </c>
      <c r="SIK328" s="7" t="s">
        <v>725</v>
      </c>
      <c r="SIL328" s="7" t="s">
        <v>725</v>
      </c>
      <c r="SIM328" s="7" t="s">
        <v>725</v>
      </c>
      <c r="SIN328" s="7" t="s">
        <v>725</v>
      </c>
      <c r="SIO328" s="7" t="s">
        <v>725</v>
      </c>
      <c r="SIP328" s="7" t="s">
        <v>725</v>
      </c>
      <c r="SIQ328" s="7" t="s">
        <v>725</v>
      </c>
      <c r="SIR328" s="7" t="s">
        <v>725</v>
      </c>
      <c r="SIS328" s="7" t="s">
        <v>725</v>
      </c>
      <c r="SIT328" s="7" t="s">
        <v>725</v>
      </c>
      <c r="SIU328" s="7" t="s">
        <v>725</v>
      </c>
      <c r="SIV328" s="7" t="s">
        <v>725</v>
      </c>
      <c r="SIW328" s="7" t="s">
        <v>725</v>
      </c>
      <c r="SIX328" s="7" t="s">
        <v>725</v>
      </c>
      <c r="SIY328" s="7" t="s">
        <v>725</v>
      </c>
      <c r="SIZ328" s="7" t="s">
        <v>725</v>
      </c>
      <c r="SJA328" s="7" t="s">
        <v>725</v>
      </c>
      <c r="SJB328" s="7" t="s">
        <v>725</v>
      </c>
      <c r="SJC328" s="7" t="s">
        <v>725</v>
      </c>
      <c r="SJD328" s="7" t="s">
        <v>725</v>
      </c>
      <c r="SJE328" s="7" t="s">
        <v>725</v>
      </c>
      <c r="SJF328" s="7" t="s">
        <v>725</v>
      </c>
      <c r="SJG328" s="7" t="s">
        <v>725</v>
      </c>
      <c r="SJH328" s="7" t="s">
        <v>725</v>
      </c>
      <c r="SJI328" s="7" t="s">
        <v>725</v>
      </c>
      <c r="SJJ328" s="7" t="s">
        <v>725</v>
      </c>
      <c r="SJK328" s="7" t="s">
        <v>725</v>
      </c>
      <c r="SJL328" s="7" t="s">
        <v>725</v>
      </c>
      <c r="SJM328" s="7" t="s">
        <v>725</v>
      </c>
      <c r="SJN328" s="7" t="s">
        <v>725</v>
      </c>
      <c r="SJO328" s="7" t="s">
        <v>725</v>
      </c>
      <c r="SJP328" s="7" t="s">
        <v>725</v>
      </c>
      <c r="SJQ328" s="7" t="s">
        <v>725</v>
      </c>
      <c r="SJR328" s="7" t="s">
        <v>725</v>
      </c>
      <c r="SJS328" s="7" t="s">
        <v>725</v>
      </c>
      <c r="SJT328" s="7" t="s">
        <v>725</v>
      </c>
      <c r="SJU328" s="7" t="s">
        <v>725</v>
      </c>
      <c r="SJV328" s="7" t="s">
        <v>725</v>
      </c>
      <c r="SJW328" s="7" t="s">
        <v>725</v>
      </c>
      <c r="SJX328" s="7" t="s">
        <v>725</v>
      </c>
      <c r="SJY328" s="7" t="s">
        <v>725</v>
      </c>
      <c r="SJZ328" s="7" t="s">
        <v>725</v>
      </c>
      <c r="SKA328" s="7" t="s">
        <v>725</v>
      </c>
      <c r="SKB328" s="7" t="s">
        <v>725</v>
      </c>
      <c r="SKC328" s="7" t="s">
        <v>725</v>
      </c>
      <c r="SKD328" s="7" t="s">
        <v>725</v>
      </c>
      <c r="SKE328" s="7" t="s">
        <v>725</v>
      </c>
      <c r="SKF328" s="7" t="s">
        <v>725</v>
      </c>
      <c r="SKG328" s="7" t="s">
        <v>725</v>
      </c>
      <c r="SKH328" s="7" t="s">
        <v>725</v>
      </c>
      <c r="SKI328" s="7" t="s">
        <v>725</v>
      </c>
      <c r="SKJ328" s="7" t="s">
        <v>725</v>
      </c>
      <c r="SKK328" s="7" t="s">
        <v>725</v>
      </c>
      <c r="SKL328" s="7" t="s">
        <v>725</v>
      </c>
      <c r="SKM328" s="7" t="s">
        <v>725</v>
      </c>
      <c r="SKN328" s="7" t="s">
        <v>725</v>
      </c>
      <c r="SKO328" s="7" t="s">
        <v>725</v>
      </c>
      <c r="SKP328" s="7" t="s">
        <v>725</v>
      </c>
      <c r="SKQ328" s="7" t="s">
        <v>725</v>
      </c>
      <c r="SKR328" s="7" t="s">
        <v>725</v>
      </c>
      <c r="SKS328" s="7" t="s">
        <v>725</v>
      </c>
      <c r="SKT328" s="7" t="s">
        <v>725</v>
      </c>
      <c r="SKU328" s="7" t="s">
        <v>725</v>
      </c>
      <c r="SKV328" s="7" t="s">
        <v>725</v>
      </c>
      <c r="SKW328" s="7" t="s">
        <v>725</v>
      </c>
      <c r="SKX328" s="7" t="s">
        <v>725</v>
      </c>
      <c r="SKY328" s="7" t="s">
        <v>725</v>
      </c>
      <c r="SKZ328" s="7" t="s">
        <v>725</v>
      </c>
      <c r="SLA328" s="7" t="s">
        <v>725</v>
      </c>
      <c r="SLB328" s="7" t="s">
        <v>725</v>
      </c>
      <c r="SLC328" s="7" t="s">
        <v>725</v>
      </c>
      <c r="SLD328" s="7" t="s">
        <v>725</v>
      </c>
      <c r="SLE328" s="7" t="s">
        <v>725</v>
      </c>
      <c r="SLF328" s="7" t="s">
        <v>725</v>
      </c>
      <c r="SLG328" s="7" t="s">
        <v>725</v>
      </c>
      <c r="SLH328" s="7" t="s">
        <v>725</v>
      </c>
      <c r="SLI328" s="7" t="s">
        <v>725</v>
      </c>
      <c r="SLJ328" s="7" t="s">
        <v>725</v>
      </c>
      <c r="SLK328" s="7" t="s">
        <v>725</v>
      </c>
      <c r="SLL328" s="7" t="s">
        <v>725</v>
      </c>
      <c r="SLM328" s="7" t="s">
        <v>725</v>
      </c>
      <c r="SLN328" s="7" t="s">
        <v>725</v>
      </c>
      <c r="SLO328" s="7" t="s">
        <v>725</v>
      </c>
      <c r="SLP328" s="7" t="s">
        <v>725</v>
      </c>
      <c r="SLQ328" s="7" t="s">
        <v>725</v>
      </c>
      <c r="SLR328" s="7" t="s">
        <v>725</v>
      </c>
      <c r="SLS328" s="7" t="s">
        <v>725</v>
      </c>
      <c r="SLT328" s="7" t="s">
        <v>725</v>
      </c>
      <c r="SLU328" s="7" t="s">
        <v>725</v>
      </c>
      <c r="SLV328" s="7" t="s">
        <v>725</v>
      </c>
      <c r="SLW328" s="7" t="s">
        <v>725</v>
      </c>
      <c r="SLX328" s="7" t="s">
        <v>725</v>
      </c>
      <c r="SLY328" s="7" t="s">
        <v>725</v>
      </c>
      <c r="SLZ328" s="7" t="s">
        <v>725</v>
      </c>
      <c r="SMA328" s="7" t="s">
        <v>725</v>
      </c>
      <c r="SMB328" s="7" t="s">
        <v>725</v>
      </c>
      <c r="SMC328" s="7" t="s">
        <v>725</v>
      </c>
      <c r="SMD328" s="7" t="s">
        <v>725</v>
      </c>
      <c r="SME328" s="7" t="s">
        <v>725</v>
      </c>
      <c r="SMF328" s="7" t="s">
        <v>725</v>
      </c>
      <c r="SMG328" s="7" t="s">
        <v>725</v>
      </c>
      <c r="SMH328" s="7" t="s">
        <v>725</v>
      </c>
      <c r="SMI328" s="7" t="s">
        <v>725</v>
      </c>
      <c r="SMJ328" s="7" t="s">
        <v>725</v>
      </c>
      <c r="SMK328" s="7" t="s">
        <v>725</v>
      </c>
      <c r="SML328" s="7" t="s">
        <v>725</v>
      </c>
      <c r="SMM328" s="7" t="s">
        <v>725</v>
      </c>
      <c r="SMN328" s="7" t="s">
        <v>725</v>
      </c>
      <c r="SMO328" s="7" t="s">
        <v>725</v>
      </c>
      <c r="SMP328" s="7" t="s">
        <v>725</v>
      </c>
      <c r="SMQ328" s="7" t="s">
        <v>725</v>
      </c>
      <c r="SMR328" s="7" t="s">
        <v>725</v>
      </c>
      <c r="SMS328" s="7" t="s">
        <v>725</v>
      </c>
      <c r="SMT328" s="7" t="s">
        <v>725</v>
      </c>
      <c r="SMU328" s="7" t="s">
        <v>725</v>
      </c>
      <c r="SMV328" s="7" t="s">
        <v>725</v>
      </c>
      <c r="SMW328" s="7" t="s">
        <v>725</v>
      </c>
      <c r="SMX328" s="7" t="s">
        <v>725</v>
      </c>
      <c r="SMY328" s="7" t="s">
        <v>725</v>
      </c>
      <c r="SMZ328" s="7" t="s">
        <v>725</v>
      </c>
      <c r="SNA328" s="7" t="s">
        <v>725</v>
      </c>
      <c r="SNB328" s="7" t="s">
        <v>725</v>
      </c>
      <c r="SNC328" s="7" t="s">
        <v>725</v>
      </c>
      <c r="SND328" s="7" t="s">
        <v>725</v>
      </c>
      <c r="SNE328" s="7" t="s">
        <v>725</v>
      </c>
      <c r="SNF328" s="7" t="s">
        <v>725</v>
      </c>
      <c r="SNG328" s="7" t="s">
        <v>725</v>
      </c>
      <c r="SNH328" s="7" t="s">
        <v>725</v>
      </c>
      <c r="SNI328" s="7" t="s">
        <v>725</v>
      </c>
      <c r="SNJ328" s="7" t="s">
        <v>725</v>
      </c>
      <c r="SNK328" s="7" t="s">
        <v>725</v>
      </c>
      <c r="SNL328" s="7" t="s">
        <v>725</v>
      </c>
      <c r="SNM328" s="7" t="s">
        <v>725</v>
      </c>
      <c r="SNN328" s="7" t="s">
        <v>725</v>
      </c>
      <c r="SNO328" s="7" t="s">
        <v>725</v>
      </c>
      <c r="SNP328" s="7" t="s">
        <v>725</v>
      </c>
      <c r="SNQ328" s="7" t="s">
        <v>725</v>
      </c>
      <c r="SNR328" s="7" t="s">
        <v>725</v>
      </c>
      <c r="SNS328" s="7" t="s">
        <v>725</v>
      </c>
      <c r="SNT328" s="7" t="s">
        <v>725</v>
      </c>
      <c r="SNU328" s="7" t="s">
        <v>725</v>
      </c>
      <c r="SNV328" s="7" t="s">
        <v>725</v>
      </c>
      <c r="SNW328" s="7" t="s">
        <v>725</v>
      </c>
      <c r="SNX328" s="7" t="s">
        <v>725</v>
      </c>
      <c r="SNY328" s="7" t="s">
        <v>725</v>
      </c>
      <c r="SNZ328" s="7" t="s">
        <v>725</v>
      </c>
      <c r="SOA328" s="7" t="s">
        <v>725</v>
      </c>
      <c r="SOB328" s="7" t="s">
        <v>725</v>
      </c>
      <c r="SOC328" s="7" t="s">
        <v>725</v>
      </c>
      <c r="SOD328" s="7" t="s">
        <v>725</v>
      </c>
      <c r="SOE328" s="7" t="s">
        <v>725</v>
      </c>
      <c r="SOF328" s="7" t="s">
        <v>725</v>
      </c>
      <c r="SOG328" s="7" t="s">
        <v>725</v>
      </c>
      <c r="SOH328" s="7" t="s">
        <v>725</v>
      </c>
      <c r="SOI328" s="7" t="s">
        <v>725</v>
      </c>
      <c r="SOJ328" s="7" t="s">
        <v>725</v>
      </c>
      <c r="SOK328" s="7" t="s">
        <v>725</v>
      </c>
      <c r="SOL328" s="7" t="s">
        <v>725</v>
      </c>
      <c r="SOM328" s="7" t="s">
        <v>725</v>
      </c>
      <c r="SON328" s="7" t="s">
        <v>725</v>
      </c>
      <c r="SOO328" s="7" t="s">
        <v>725</v>
      </c>
      <c r="SOP328" s="7" t="s">
        <v>725</v>
      </c>
      <c r="SOQ328" s="7" t="s">
        <v>725</v>
      </c>
      <c r="SOR328" s="7" t="s">
        <v>725</v>
      </c>
      <c r="SOS328" s="7" t="s">
        <v>725</v>
      </c>
      <c r="SOT328" s="7" t="s">
        <v>725</v>
      </c>
      <c r="SOU328" s="7" t="s">
        <v>725</v>
      </c>
      <c r="SOV328" s="7" t="s">
        <v>725</v>
      </c>
      <c r="SOW328" s="7" t="s">
        <v>725</v>
      </c>
      <c r="SOX328" s="7" t="s">
        <v>725</v>
      </c>
      <c r="SOY328" s="7" t="s">
        <v>725</v>
      </c>
      <c r="SOZ328" s="7" t="s">
        <v>725</v>
      </c>
      <c r="SPA328" s="7" t="s">
        <v>725</v>
      </c>
      <c r="SPB328" s="7" t="s">
        <v>725</v>
      </c>
      <c r="SPC328" s="7" t="s">
        <v>725</v>
      </c>
      <c r="SPD328" s="7" t="s">
        <v>725</v>
      </c>
      <c r="SPE328" s="7" t="s">
        <v>725</v>
      </c>
      <c r="SPF328" s="7" t="s">
        <v>725</v>
      </c>
      <c r="SPG328" s="7" t="s">
        <v>725</v>
      </c>
      <c r="SPH328" s="7" t="s">
        <v>725</v>
      </c>
      <c r="SPI328" s="7" t="s">
        <v>725</v>
      </c>
      <c r="SPJ328" s="7" t="s">
        <v>725</v>
      </c>
      <c r="SPK328" s="7" t="s">
        <v>725</v>
      </c>
      <c r="SPL328" s="7" t="s">
        <v>725</v>
      </c>
      <c r="SPM328" s="7" t="s">
        <v>725</v>
      </c>
      <c r="SPN328" s="7" t="s">
        <v>725</v>
      </c>
      <c r="SPO328" s="7" t="s">
        <v>725</v>
      </c>
      <c r="SPP328" s="7" t="s">
        <v>725</v>
      </c>
      <c r="SPQ328" s="7" t="s">
        <v>725</v>
      </c>
      <c r="SPR328" s="7" t="s">
        <v>725</v>
      </c>
      <c r="SPS328" s="7" t="s">
        <v>725</v>
      </c>
      <c r="SPT328" s="7" t="s">
        <v>725</v>
      </c>
      <c r="SPU328" s="7" t="s">
        <v>725</v>
      </c>
      <c r="SPV328" s="7" t="s">
        <v>725</v>
      </c>
      <c r="SPW328" s="7" t="s">
        <v>725</v>
      </c>
      <c r="SPX328" s="7" t="s">
        <v>725</v>
      </c>
      <c r="SPY328" s="7" t="s">
        <v>725</v>
      </c>
      <c r="SPZ328" s="7" t="s">
        <v>725</v>
      </c>
      <c r="SQA328" s="7" t="s">
        <v>725</v>
      </c>
      <c r="SQB328" s="7" t="s">
        <v>725</v>
      </c>
      <c r="SQC328" s="7" t="s">
        <v>725</v>
      </c>
      <c r="SQD328" s="7" t="s">
        <v>725</v>
      </c>
      <c r="SQE328" s="7" t="s">
        <v>725</v>
      </c>
      <c r="SQF328" s="7" t="s">
        <v>725</v>
      </c>
      <c r="SQG328" s="7" t="s">
        <v>725</v>
      </c>
      <c r="SQH328" s="7" t="s">
        <v>725</v>
      </c>
      <c r="SQI328" s="7" t="s">
        <v>725</v>
      </c>
      <c r="SQJ328" s="7" t="s">
        <v>725</v>
      </c>
      <c r="SQK328" s="7" t="s">
        <v>725</v>
      </c>
      <c r="SQL328" s="7" t="s">
        <v>725</v>
      </c>
      <c r="SQM328" s="7" t="s">
        <v>725</v>
      </c>
      <c r="SQN328" s="7" t="s">
        <v>725</v>
      </c>
      <c r="SQO328" s="7" t="s">
        <v>725</v>
      </c>
      <c r="SQP328" s="7" t="s">
        <v>725</v>
      </c>
      <c r="SQQ328" s="7" t="s">
        <v>725</v>
      </c>
      <c r="SQR328" s="7" t="s">
        <v>725</v>
      </c>
      <c r="SQS328" s="7" t="s">
        <v>725</v>
      </c>
      <c r="SQT328" s="7" t="s">
        <v>725</v>
      </c>
      <c r="SQU328" s="7" t="s">
        <v>725</v>
      </c>
      <c r="SQV328" s="7" t="s">
        <v>725</v>
      </c>
      <c r="SQW328" s="7" t="s">
        <v>725</v>
      </c>
      <c r="SQX328" s="7" t="s">
        <v>725</v>
      </c>
      <c r="SQY328" s="7" t="s">
        <v>725</v>
      </c>
      <c r="SQZ328" s="7" t="s">
        <v>725</v>
      </c>
      <c r="SRA328" s="7" t="s">
        <v>725</v>
      </c>
      <c r="SRB328" s="7" t="s">
        <v>725</v>
      </c>
      <c r="SRC328" s="7" t="s">
        <v>725</v>
      </c>
      <c r="SRD328" s="7" t="s">
        <v>725</v>
      </c>
      <c r="SRE328" s="7" t="s">
        <v>725</v>
      </c>
      <c r="SRF328" s="7" t="s">
        <v>725</v>
      </c>
      <c r="SRG328" s="7" t="s">
        <v>725</v>
      </c>
      <c r="SRH328" s="7" t="s">
        <v>725</v>
      </c>
      <c r="SRI328" s="7" t="s">
        <v>725</v>
      </c>
      <c r="SRJ328" s="7" t="s">
        <v>725</v>
      </c>
      <c r="SRK328" s="7" t="s">
        <v>725</v>
      </c>
      <c r="SRL328" s="7" t="s">
        <v>725</v>
      </c>
      <c r="SRM328" s="7" t="s">
        <v>725</v>
      </c>
      <c r="SRN328" s="7" t="s">
        <v>725</v>
      </c>
      <c r="SRO328" s="7" t="s">
        <v>725</v>
      </c>
      <c r="SRP328" s="7" t="s">
        <v>725</v>
      </c>
      <c r="SRQ328" s="7" t="s">
        <v>725</v>
      </c>
      <c r="SRR328" s="7" t="s">
        <v>725</v>
      </c>
      <c r="SRS328" s="7" t="s">
        <v>725</v>
      </c>
      <c r="SRT328" s="7" t="s">
        <v>725</v>
      </c>
      <c r="SRU328" s="7" t="s">
        <v>725</v>
      </c>
      <c r="SRV328" s="7" t="s">
        <v>725</v>
      </c>
      <c r="SRW328" s="7" t="s">
        <v>725</v>
      </c>
      <c r="SRX328" s="7" t="s">
        <v>725</v>
      </c>
      <c r="SRY328" s="7" t="s">
        <v>725</v>
      </c>
      <c r="SRZ328" s="7" t="s">
        <v>725</v>
      </c>
      <c r="SSA328" s="7" t="s">
        <v>725</v>
      </c>
      <c r="SSB328" s="7" t="s">
        <v>725</v>
      </c>
      <c r="SSC328" s="7" t="s">
        <v>725</v>
      </c>
      <c r="SSD328" s="7" t="s">
        <v>725</v>
      </c>
      <c r="SSE328" s="7" t="s">
        <v>725</v>
      </c>
      <c r="SSF328" s="7" t="s">
        <v>725</v>
      </c>
      <c r="SSG328" s="7" t="s">
        <v>725</v>
      </c>
      <c r="SSH328" s="7" t="s">
        <v>725</v>
      </c>
      <c r="SSI328" s="7" t="s">
        <v>725</v>
      </c>
      <c r="SSJ328" s="7" t="s">
        <v>725</v>
      </c>
      <c r="SSK328" s="7" t="s">
        <v>725</v>
      </c>
      <c r="SSL328" s="7" t="s">
        <v>725</v>
      </c>
      <c r="SSM328" s="7" t="s">
        <v>725</v>
      </c>
      <c r="SSN328" s="7" t="s">
        <v>725</v>
      </c>
      <c r="SSO328" s="7" t="s">
        <v>725</v>
      </c>
      <c r="SSP328" s="7" t="s">
        <v>725</v>
      </c>
      <c r="SSQ328" s="7" t="s">
        <v>725</v>
      </c>
      <c r="SSR328" s="7" t="s">
        <v>725</v>
      </c>
      <c r="SSS328" s="7" t="s">
        <v>725</v>
      </c>
      <c r="SST328" s="7" t="s">
        <v>725</v>
      </c>
      <c r="SSU328" s="7" t="s">
        <v>725</v>
      </c>
      <c r="SSV328" s="7" t="s">
        <v>725</v>
      </c>
      <c r="SSW328" s="7" t="s">
        <v>725</v>
      </c>
      <c r="SSX328" s="7" t="s">
        <v>725</v>
      </c>
      <c r="SSY328" s="7" t="s">
        <v>725</v>
      </c>
      <c r="SSZ328" s="7" t="s">
        <v>725</v>
      </c>
      <c r="STA328" s="7" t="s">
        <v>725</v>
      </c>
      <c r="STB328" s="7" t="s">
        <v>725</v>
      </c>
      <c r="STC328" s="7" t="s">
        <v>725</v>
      </c>
      <c r="STD328" s="7" t="s">
        <v>725</v>
      </c>
      <c r="STE328" s="7" t="s">
        <v>725</v>
      </c>
      <c r="STF328" s="7" t="s">
        <v>725</v>
      </c>
      <c r="STG328" s="7" t="s">
        <v>725</v>
      </c>
      <c r="STH328" s="7" t="s">
        <v>725</v>
      </c>
      <c r="STI328" s="7" t="s">
        <v>725</v>
      </c>
      <c r="STJ328" s="7" t="s">
        <v>725</v>
      </c>
      <c r="STK328" s="7" t="s">
        <v>725</v>
      </c>
      <c r="STL328" s="7" t="s">
        <v>725</v>
      </c>
      <c r="STM328" s="7" t="s">
        <v>725</v>
      </c>
      <c r="STN328" s="7" t="s">
        <v>725</v>
      </c>
      <c r="STO328" s="7" t="s">
        <v>725</v>
      </c>
      <c r="STP328" s="7" t="s">
        <v>725</v>
      </c>
      <c r="STQ328" s="7" t="s">
        <v>725</v>
      </c>
      <c r="STR328" s="7" t="s">
        <v>725</v>
      </c>
      <c r="STS328" s="7" t="s">
        <v>725</v>
      </c>
      <c r="STT328" s="7" t="s">
        <v>725</v>
      </c>
      <c r="STU328" s="7" t="s">
        <v>725</v>
      </c>
      <c r="STV328" s="7" t="s">
        <v>725</v>
      </c>
      <c r="STW328" s="7" t="s">
        <v>725</v>
      </c>
      <c r="STX328" s="7" t="s">
        <v>725</v>
      </c>
      <c r="STY328" s="7" t="s">
        <v>725</v>
      </c>
      <c r="STZ328" s="7" t="s">
        <v>725</v>
      </c>
      <c r="SUA328" s="7" t="s">
        <v>725</v>
      </c>
      <c r="SUB328" s="7" t="s">
        <v>725</v>
      </c>
      <c r="SUC328" s="7" t="s">
        <v>725</v>
      </c>
      <c r="SUD328" s="7" t="s">
        <v>725</v>
      </c>
      <c r="SUE328" s="7" t="s">
        <v>725</v>
      </c>
      <c r="SUF328" s="7" t="s">
        <v>725</v>
      </c>
      <c r="SUG328" s="7" t="s">
        <v>725</v>
      </c>
      <c r="SUH328" s="7" t="s">
        <v>725</v>
      </c>
      <c r="SUI328" s="7" t="s">
        <v>725</v>
      </c>
      <c r="SUJ328" s="7" t="s">
        <v>725</v>
      </c>
      <c r="SUK328" s="7" t="s">
        <v>725</v>
      </c>
      <c r="SUL328" s="7" t="s">
        <v>725</v>
      </c>
      <c r="SUM328" s="7" t="s">
        <v>725</v>
      </c>
      <c r="SUN328" s="7" t="s">
        <v>725</v>
      </c>
      <c r="SUO328" s="7" t="s">
        <v>725</v>
      </c>
      <c r="SUP328" s="7" t="s">
        <v>725</v>
      </c>
      <c r="SUQ328" s="7" t="s">
        <v>725</v>
      </c>
      <c r="SUR328" s="7" t="s">
        <v>725</v>
      </c>
      <c r="SUS328" s="7" t="s">
        <v>725</v>
      </c>
      <c r="SUT328" s="7" t="s">
        <v>725</v>
      </c>
      <c r="SUU328" s="7" t="s">
        <v>725</v>
      </c>
      <c r="SUV328" s="7" t="s">
        <v>725</v>
      </c>
      <c r="SUW328" s="7" t="s">
        <v>725</v>
      </c>
      <c r="SUX328" s="7" t="s">
        <v>725</v>
      </c>
      <c r="SUY328" s="7" t="s">
        <v>725</v>
      </c>
      <c r="SUZ328" s="7" t="s">
        <v>725</v>
      </c>
      <c r="SVA328" s="7" t="s">
        <v>725</v>
      </c>
      <c r="SVB328" s="7" t="s">
        <v>725</v>
      </c>
      <c r="SVC328" s="7" t="s">
        <v>725</v>
      </c>
      <c r="SVD328" s="7" t="s">
        <v>725</v>
      </c>
      <c r="SVE328" s="7" t="s">
        <v>725</v>
      </c>
      <c r="SVF328" s="7" t="s">
        <v>725</v>
      </c>
      <c r="SVG328" s="7" t="s">
        <v>725</v>
      </c>
      <c r="SVH328" s="7" t="s">
        <v>725</v>
      </c>
      <c r="SVI328" s="7" t="s">
        <v>725</v>
      </c>
      <c r="SVJ328" s="7" t="s">
        <v>725</v>
      </c>
      <c r="SVK328" s="7" t="s">
        <v>725</v>
      </c>
      <c r="SVL328" s="7" t="s">
        <v>725</v>
      </c>
      <c r="SVM328" s="7" t="s">
        <v>725</v>
      </c>
      <c r="SVN328" s="7" t="s">
        <v>725</v>
      </c>
      <c r="SVO328" s="7" t="s">
        <v>725</v>
      </c>
      <c r="SVP328" s="7" t="s">
        <v>725</v>
      </c>
      <c r="SVQ328" s="7" t="s">
        <v>725</v>
      </c>
      <c r="SVR328" s="7" t="s">
        <v>725</v>
      </c>
      <c r="SVS328" s="7" t="s">
        <v>725</v>
      </c>
      <c r="SVT328" s="7" t="s">
        <v>725</v>
      </c>
      <c r="SVU328" s="7" t="s">
        <v>725</v>
      </c>
      <c r="SVV328" s="7" t="s">
        <v>725</v>
      </c>
      <c r="SVW328" s="7" t="s">
        <v>725</v>
      </c>
      <c r="SVX328" s="7" t="s">
        <v>725</v>
      </c>
      <c r="SVY328" s="7" t="s">
        <v>725</v>
      </c>
      <c r="SVZ328" s="7" t="s">
        <v>725</v>
      </c>
      <c r="SWA328" s="7" t="s">
        <v>725</v>
      </c>
      <c r="SWB328" s="7" t="s">
        <v>725</v>
      </c>
      <c r="SWC328" s="7" t="s">
        <v>725</v>
      </c>
      <c r="SWD328" s="7" t="s">
        <v>725</v>
      </c>
      <c r="SWE328" s="7" t="s">
        <v>725</v>
      </c>
      <c r="SWF328" s="7" t="s">
        <v>725</v>
      </c>
      <c r="SWG328" s="7" t="s">
        <v>725</v>
      </c>
      <c r="SWH328" s="7" t="s">
        <v>725</v>
      </c>
      <c r="SWI328" s="7" t="s">
        <v>725</v>
      </c>
      <c r="SWJ328" s="7" t="s">
        <v>725</v>
      </c>
      <c r="SWK328" s="7" t="s">
        <v>725</v>
      </c>
      <c r="SWL328" s="7" t="s">
        <v>725</v>
      </c>
      <c r="SWM328" s="7" t="s">
        <v>725</v>
      </c>
      <c r="SWN328" s="7" t="s">
        <v>725</v>
      </c>
      <c r="SWO328" s="7" t="s">
        <v>725</v>
      </c>
      <c r="SWP328" s="7" t="s">
        <v>725</v>
      </c>
      <c r="SWQ328" s="7" t="s">
        <v>725</v>
      </c>
      <c r="SWR328" s="7" t="s">
        <v>725</v>
      </c>
      <c r="SWS328" s="7" t="s">
        <v>725</v>
      </c>
      <c r="SWT328" s="7" t="s">
        <v>725</v>
      </c>
      <c r="SWU328" s="7" t="s">
        <v>725</v>
      </c>
      <c r="SWV328" s="7" t="s">
        <v>725</v>
      </c>
      <c r="SWW328" s="7" t="s">
        <v>725</v>
      </c>
      <c r="SWX328" s="7" t="s">
        <v>725</v>
      </c>
      <c r="SWY328" s="7" t="s">
        <v>725</v>
      </c>
      <c r="SWZ328" s="7" t="s">
        <v>725</v>
      </c>
      <c r="SXA328" s="7" t="s">
        <v>725</v>
      </c>
      <c r="SXB328" s="7" t="s">
        <v>725</v>
      </c>
      <c r="SXC328" s="7" t="s">
        <v>725</v>
      </c>
      <c r="SXD328" s="7" t="s">
        <v>725</v>
      </c>
      <c r="SXE328" s="7" t="s">
        <v>725</v>
      </c>
      <c r="SXF328" s="7" t="s">
        <v>725</v>
      </c>
      <c r="SXG328" s="7" t="s">
        <v>725</v>
      </c>
      <c r="SXH328" s="7" t="s">
        <v>725</v>
      </c>
      <c r="SXI328" s="7" t="s">
        <v>725</v>
      </c>
      <c r="SXJ328" s="7" t="s">
        <v>725</v>
      </c>
      <c r="SXK328" s="7" t="s">
        <v>725</v>
      </c>
      <c r="SXL328" s="7" t="s">
        <v>725</v>
      </c>
      <c r="SXM328" s="7" t="s">
        <v>725</v>
      </c>
      <c r="SXN328" s="7" t="s">
        <v>725</v>
      </c>
      <c r="SXO328" s="7" t="s">
        <v>725</v>
      </c>
      <c r="SXP328" s="7" t="s">
        <v>725</v>
      </c>
      <c r="SXQ328" s="7" t="s">
        <v>725</v>
      </c>
      <c r="SXR328" s="7" t="s">
        <v>725</v>
      </c>
      <c r="SXS328" s="7" t="s">
        <v>725</v>
      </c>
      <c r="SXT328" s="7" t="s">
        <v>725</v>
      </c>
      <c r="SXU328" s="7" t="s">
        <v>725</v>
      </c>
      <c r="SXV328" s="7" t="s">
        <v>725</v>
      </c>
      <c r="SXW328" s="7" t="s">
        <v>725</v>
      </c>
      <c r="SXX328" s="7" t="s">
        <v>725</v>
      </c>
      <c r="SXY328" s="7" t="s">
        <v>725</v>
      </c>
      <c r="SXZ328" s="7" t="s">
        <v>725</v>
      </c>
      <c r="SYA328" s="7" t="s">
        <v>725</v>
      </c>
      <c r="SYB328" s="7" t="s">
        <v>725</v>
      </c>
      <c r="SYC328" s="7" t="s">
        <v>725</v>
      </c>
      <c r="SYD328" s="7" t="s">
        <v>725</v>
      </c>
      <c r="SYE328" s="7" t="s">
        <v>725</v>
      </c>
      <c r="SYF328" s="7" t="s">
        <v>725</v>
      </c>
      <c r="SYG328" s="7" t="s">
        <v>725</v>
      </c>
      <c r="SYH328" s="7" t="s">
        <v>725</v>
      </c>
      <c r="SYI328" s="7" t="s">
        <v>725</v>
      </c>
      <c r="SYJ328" s="7" t="s">
        <v>725</v>
      </c>
      <c r="SYK328" s="7" t="s">
        <v>725</v>
      </c>
      <c r="SYL328" s="7" t="s">
        <v>725</v>
      </c>
      <c r="SYM328" s="7" t="s">
        <v>725</v>
      </c>
      <c r="SYN328" s="7" t="s">
        <v>725</v>
      </c>
      <c r="SYO328" s="7" t="s">
        <v>725</v>
      </c>
      <c r="SYP328" s="7" t="s">
        <v>725</v>
      </c>
      <c r="SYQ328" s="7" t="s">
        <v>725</v>
      </c>
      <c r="SYR328" s="7" t="s">
        <v>725</v>
      </c>
      <c r="SYS328" s="7" t="s">
        <v>725</v>
      </c>
      <c r="SYT328" s="7" t="s">
        <v>725</v>
      </c>
      <c r="SYU328" s="7" t="s">
        <v>725</v>
      </c>
      <c r="SYV328" s="7" t="s">
        <v>725</v>
      </c>
      <c r="SYW328" s="7" t="s">
        <v>725</v>
      </c>
      <c r="SYX328" s="7" t="s">
        <v>725</v>
      </c>
      <c r="SYY328" s="7" t="s">
        <v>725</v>
      </c>
      <c r="SYZ328" s="7" t="s">
        <v>725</v>
      </c>
      <c r="SZA328" s="7" t="s">
        <v>725</v>
      </c>
      <c r="SZB328" s="7" t="s">
        <v>725</v>
      </c>
      <c r="SZC328" s="7" t="s">
        <v>725</v>
      </c>
      <c r="SZD328" s="7" t="s">
        <v>725</v>
      </c>
      <c r="SZE328" s="7" t="s">
        <v>725</v>
      </c>
      <c r="SZF328" s="7" t="s">
        <v>725</v>
      </c>
      <c r="SZG328" s="7" t="s">
        <v>725</v>
      </c>
      <c r="SZH328" s="7" t="s">
        <v>725</v>
      </c>
      <c r="SZI328" s="7" t="s">
        <v>725</v>
      </c>
      <c r="SZJ328" s="7" t="s">
        <v>725</v>
      </c>
      <c r="SZK328" s="7" t="s">
        <v>725</v>
      </c>
      <c r="SZL328" s="7" t="s">
        <v>725</v>
      </c>
      <c r="SZM328" s="7" t="s">
        <v>725</v>
      </c>
      <c r="SZN328" s="7" t="s">
        <v>725</v>
      </c>
      <c r="SZO328" s="7" t="s">
        <v>725</v>
      </c>
      <c r="SZP328" s="7" t="s">
        <v>725</v>
      </c>
      <c r="SZQ328" s="7" t="s">
        <v>725</v>
      </c>
      <c r="SZR328" s="7" t="s">
        <v>725</v>
      </c>
      <c r="SZS328" s="7" t="s">
        <v>725</v>
      </c>
      <c r="SZT328" s="7" t="s">
        <v>725</v>
      </c>
      <c r="SZU328" s="7" t="s">
        <v>725</v>
      </c>
      <c r="SZV328" s="7" t="s">
        <v>725</v>
      </c>
      <c r="SZW328" s="7" t="s">
        <v>725</v>
      </c>
      <c r="SZX328" s="7" t="s">
        <v>725</v>
      </c>
      <c r="SZY328" s="7" t="s">
        <v>725</v>
      </c>
      <c r="SZZ328" s="7" t="s">
        <v>725</v>
      </c>
      <c r="TAA328" s="7" t="s">
        <v>725</v>
      </c>
      <c r="TAB328" s="7" t="s">
        <v>725</v>
      </c>
      <c r="TAC328" s="7" t="s">
        <v>725</v>
      </c>
      <c r="TAD328" s="7" t="s">
        <v>725</v>
      </c>
      <c r="TAE328" s="7" t="s">
        <v>725</v>
      </c>
      <c r="TAF328" s="7" t="s">
        <v>725</v>
      </c>
      <c r="TAG328" s="7" t="s">
        <v>725</v>
      </c>
      <c r="TAH328" s="7" t="s">
        <v>725</v>
      </c>
      <c r="TAI328" s="7" t="s">
        <v>725</v>
      </c>
      <c r="TAJ328" s="7" t="s">
        <v>725</v>
      </c>
      <c r="TAK328" s="7" t="s">
        <v>725</v>
      </c>
      <c r="TAL328" s="7" t="s">
        <v>725</v>
      </c>
      <c r="TAM328" s="7" t="s">
        <v>725</v>
      </c>
      <c r="TAN328" s="7" t="s">
        <v>725</v>
      </c>
      <c r="TAO328" s="7" t="s">
        <v>725</v>
      </c>
      <c r="TAP328" s="7" t="s">
        <v>725</v>
      </c>
      <c r="TAQ328" s="7" t="s">
        <v>725</v>
      </c>
      <c r="TAR328" s="7" t="s">
        <v>725</v>
      </c>
      <c r="TAS328" s="7" t="s">
        <v>725</v>
      </c>
      <c r="TAT328" s="7" t="s">
        <v>725</v>
      </c>
      <c r="TAU328" s="7" t="s">
        <v>725</v>
      </c>
      <c r="TAV328" s="7" t="s">
        <v>725</v>
      </c>
      <c r="TAW328" s="7" t="s">
        <v>725</v>
      </c>
      <c r="TAX328" s="7" t="s">
        <v>725</v>
      </c>
      <c r="TAY328" s="7" t="s">
        <v>725</v>
      </c>
      <c r="TAZ328" s="7" t="s">
        <v>725</v>
      </c>
      <c r="TBA328" s="7" t="s">
        <v>725</v>
      </c>
      <c r="TBB328" s="7" t="s">
        <v>725</v>
      </c>
      <c r="TBC328" s="7" t="s">
        <v>725</v>
      </c>
      <c r="TBD328" s="7" t="s">
        <v>725</v>
      </c>
      <c r="TBE328" s="7" t="s">
        <v>725</v>
      </c>
      <c r="TBF328" s="7" t="s">
        <v>725</v>
      </c>
      <c r="TBG328" s="7" t="s">
        <v>725</v>
      </c>
      <c r="TBH328" s="7" t="s">
        <v>725</v>
      </c>
      <c r="TBI328" s="7" t="s">
        <v>725</v>
      </c>
      <c r="TBJ328" s="7" t="s">
        <v>725</v>
      </c>
      <c r="TBK328" s="7" t="s">
        <v>725</v>
      </c>
      <c r="TBL328" s="7" t="s">
        <v>725</v>
      </c>
      <c r="TBM328" s="7" t="s">
        <v>725</v>
      </c>
      <c r="TBN328" s="7" t="s">
        <v>725</v>
      </c>
      <c r="TBO328" s="7" t="s">
        <v>725</v>
      </c>
      <c r="TBP328" s="7" t="s">
        <v>725</v>
      </c>
      <c r="TBQ328" s="7" t="s">
        <v>725</v>
      </c>
      <c r="TBR328" s="7" t="s">
        <v>725</v>
      </c>
      <c r="TBS328" s="7" t="s">
        <v>725</v>
      </c>
      <c r="TBT328" s="7" t="s">
        <v>725</v>
      </c>
      <c r="TBU328" s="7" t="s">
        <v>725</v>
      </c>
      <c r="TBV328" s="7" t="s">
        <v>725</v>
      </c>
      <c r="TBW328" s="7" t="s">
        <v>725</v>
      </c>
      <c r="TBX328" s="7" t="s">
        <v>725</v>
      </c>
      <c r="TBY328" s="7" t="s">
        <v>725</v>
      </c>
      <c r="TBZ328" s="7" t="s">
        <v>725</v>
      </c>
      <c r="TCA328" s="7" t="s">
        <v>725</v>
      </c>
      <c r="TCB328" s="7" t="s">
        <v>725</v>
      </c>
      <c r="TCC328" s="7" t="s">
        <v>725</v>
      </c>
      <c r="TCD328" s="7" t="s">
        <v>725</v>
      </c>
      <c r="TCE328" s="7" t="s">
        <v>725</v>
      </c>
      <c r="TCF328" s="7" t="s">
        <v>725</v>
      </c>
      <c r="TCG328" s="7" t="s">
        <v>725</v>
      </c>
      <c r="TCH328" s="7" t="s">
        <v>725</v>
      </c>
      <c r="TCI328" s="7" t="s">
        <v>725</v>
      </c>
      <c r="TCJ328" s="7" t="s">
        <v>725</v>
      </c>
      <c r="TCK328" s="7" t="s">
        <v>725</v>
      </c>
      <c r="TCL328" s="7" t="s">
        <v>725</v>
      </c>
      <c r="TCM328" s="7" t="s">
        <v>725</v>
      </c>
      <c r="TCN328" s="7" t="s">
        <v>725</v>
      </c>
      <c r="TCO328" s="7" t="s">
        <v>725</v>
      </c>
      <c r="TCP328" s="7" t="s">
        <v>725</v>
      </c>
      <c r="TCQ328" s="7" t="s">
        <v>725</v>
      </c>
      <c r="TCR328" s="7" t="s">
        <v>725</v>
      </c>
      <c r="TCS328" s="7" t="s">
        <v>725</v>
      </c>
      <c r="TCT328" s="7" t="s">
        <v>725</v>
      </c>
      <c r="TCU328" s="7" t="s">
        <v>725</v>
      </c>
      <c r="TCV328" s="7" t="s">
        <v>725</v>
      </c>
      <c r="TCW328" s="7" t="s">
        <v>725</v>
      </c>
      <c r="TCX328" s="7" t="s">
        <v>725</v>
      </c>
      <c r="TCY328" s="7" t="s">
        <v>725</v>
      </c>
      <c r="TCZ328" s="7" t="s">
        <v>725</v>
      </c>
      <c r="TDA328" s="7" t="s">
        <v>725</v>
      </c>
      <c r="TDB328" s="7" t="s">
        <v>725</v>
      </c>
      <c r="TDC328" s="7" t="s">
        <v>725</v>
      </c>
      <c r="TDD328" s="7" t="s">
        <v>725</v>
      </c>
      <c r="TDE328" s="7" t="s">
        <v>725</v>
      </c>
      <c r="TDF328" s="7" t="s">
        <v>725</v>
      </c>
      <c r="TDG328" s="7" t="s">
        <v>725</v>
      </c>
      <c r="TDH328" s="7" t="s">
        <v>725</v>
      </c>
      <c r="TDI328" s="7" t="s">
        <v>725</v>
      </c>
      <c r="TDJ328" s="7" t="s">
        <v>725</v>
      </c>
      <c r="TDK328" s="7" t="s">
        <v>725</v>
      </c>
      <c r="TDL328" s="7" t="s">
        <v>725</v>
      </c>
      <c r="TDM328" s="7" t="s">
        <v>725</v>
      </c>
      <c r="TDN328" s="7" t="s">
        <v>725</v>
      </c>
      <c r="TDO328" s="7" t="s">
        <v>725</v>
      </c>
      <c r="TDP328" s="7" t="s">
        <v>725</v>
      </c>
      <c r="TDQ328" s="7" t="s">
        <v>725</v>
      </c>
      <c r="TDR328" s="7" t="s">
        <v>725</v>
      </c>
      <c r="TDS328" s="7" t="s">
        <v>725</v>
      </c>
      <c r="TDT328" s="7" t="s">
        <v>725</v>
      </c>
      <c r="TDU328" s="7" t="s">
        <v>725</v>
      </c>
      <c r="TDV328" s="7" t="s">
        <v>725</v>
      </c>
      <c r="TDW328" s="7" t="s">
        <v>725</v>
      </c>
      <c r="TDX328" s="7" t="s">
        <v>725</v>
      </c>
      <c r="TDY328" s="7" t="s">
        <v>725</v>
      </c>
      <c r="TDZ328" s="7" t="s">
        <v>725</v>
      </c>
      <c r="TEA328" s="7" t="s">
        <v>725</v>
      </c>
      <c r="TEB328" s="7" t="s">
        <v>725</v>
      </c>
      <c r="TEC328" s="7" t="s">
        <v>725</v>
      </c>
      <c r="TED328" s="7" t="s">
        <v>725</v>
      </c>
      <c r="TEE328" s="7" t="s">
        <v>725</v>
      </c>
      <c r="TEF328" s="7" t="s">
        <v>725</v>
      </c>
      <c r="TEG328" s="7" t="s">
        <v>725</v>
      </c>
      <c r="TEH328" s="7" t="s">
        <v>725</v>
      </c>
      <c r="TEI328" s="7" t="s">
        <v>725</v>
      </c>
      <c r="TEJ328" s="7" t="s">
        <v>725</v>
      </c>
      <c r="TEK328" s="7" t="s">
        <v>725</v>
      </c>
      <c r="TEL328" s="7" t="s">
        <v>725</v>
      </c>
      <c r="TEM328" s="7" t="s">
        <v>725</v>
      </c>
      <c r="TEN328" s="7" t="s">
        <v>725</v>
      </c>
      <c r="TEO328" s="7" t="s">
        <v>725</v>
      </c>
      <c r="TEP328" s="7" t="s">
        <v>725</v>
      </c>
      <c r="TEQ328" s="7" t="s">
        <v>725</v>
      </c>
      <c r="TER328" s="7" t="s">
        <v>725</v>
      </c>
      <c r="TES328" s="7" t="s">
        <v>725</v>
      </c>
      <c r="TET328" s="7" t="s">
        <v>725</v>
      </c>
      <c r="TEU328" s="7" t="s">
        <v>725</v>
      </c>
      <c r="TEV328" s="7" t="s">
        <v>725</v>
      </c>
      <c r="TEW328" s="7" t="s">
        <v>725</v>
      </c>
      <c r="TEX328" s="7" t="s">
        <v>725</v>
      </c>
      <c r="TEY328" s="7" t="s">
        <v>725</v>
      </c>
      <c r="TEZ328" s="7" t="s">
        <v>725</v>
      </c>
      <c r="TFA328" s="7" t="s">
        <v>725</v>
      </c>
      <c r="TFB328" s="7" t="s">
        <v>725</v>
      </c>
      <c r="TFC328" s="7" t="s">
        <v>725</v>
      </c>
      <c r="TFD328" s="7" t="s">
        <v>725</v>
      </c>
      <c r="TFE328" s="7" t="s">
        <v>725</v>
      </c>
      <c r="TFF328" s="7" t="s">
        <v>725</v>
      </c>
      <c r="TFG328" s="7" t="s">
        <v>725</v>
      </c>
      <c r="TFH328" s="7" t="s">
        <v>725</v>
      </c>
      <c r="TFI328" s="7" t="s">
        <v>725</v>
      </c>
      <c r="TFJ328" s="7" t="s">
        <v>725</v>
      </c>
      <c r="TFK328" s="7" t="s">
        <v>725</v>
      </c>
      <c r="TFL328" s="7" t="s">
        <v>725</v>
      </c>
      <c r="TFM328" s="7" t="s">
        <v>725</v>
      </c>
      <c r="TFN328" s="7" t="s">
        <v>725</v>
      </c>
      <c r="TFO328" s="7" t="s">
        <v>725</v>
      </c>
      <c r="TFP328" s="7" t="s">
        <v>725</v>
      </c>
      <c r="TFQ328" s="7" t="s">
        <v>725</v>
      </c>
      <c r="TFR328" s="7" t="s">
        <v>725</v>
      </c>
      <c r="TFS328" s="7" t="s">
        <v>725</v>
      </c>
      <c r="TFT328" s="7" t="s">
        <v>725</v>
      </c>
      <c r="TFU328" s="7" t="s">
        <v>725</v>
      </c>
      <c r="TFV328" s="7" t="s">
        <v>725</v>
      </c>
      <c r="TFW328" s="7" t="s">
        <v>725</v>
      </c>
      <c r="TFX328" s="7" t="s">
        <v>725</v>
      </c>
      <c r="TFY328" s="7" t="s">
        <v>725</v>
      </c>
      <c r="TFZ328" s="7" t="s">
        <v>725</v>
      </c>
      <c r="TGA328" s="7" t="s">
        <v>725</v>
      </c>
      <c r="TGB328" s="7" t="s">
        <v>725</v>
      </c>
      <c r="TGC328" s="7" t="s">
        <v>725</v>
      </c>
      <c r="TGD328" s="7" t="s">
        <v>725</v>
      </c>
      <c r="TGE328" s="7" t="s">
        <v>725</v>
      </c>
      <c r="TGF328" s="7" t="s">
        <v>725</v>
      </c>
      <c r="TGG328" s="7" t="s">
        <v>725</v>
      </c>
      <c r="TGH328" s="7" t="s">
        <v>725</v>
      </c>
      <c r="TGI328" s="7" t="s">
        <v>725</v>
      </c>
      <c r="TGJ328" s="7" t="s">
        <v>725</v>
      </c>
      <c r="TGK328" s="7" t="s">
        <v>725</v>
      </c>
      <c r="TGL328" s="7" t="s">
        <v>725</v>
      </c>
      <c r="TGM328" s="7" t="s">
        <v>725</v>
      </c>
      <c r="TGN328" s="7" t="s">
        <v>725</v>
      </c>
      <c r="TGO328" s="7" t="s">
        <v>725</v>
      </c>
      <c r="TGP328" s="7" t="s">
        <v>725</v>
      </c>
      <c r="TGQ328" s="7" t="s">
        <v>725</v>
      </c>
      <c r="TGR328" s="7" t="s">
        <v>725</v>
      </c>
      <c r="TGS328" s="7" t="s">
        <v>725</v>
      </c>
      <c r="TGT328" s="7" t="s">
        <v>725</v>
      </c>
      <c r="TGU328" s="7" t="s">
        <v>725</v>
      </c>
      <c r="TGV328" s="7" t="s">
        <v>725</v>
      </c>
      <c r="TGW328" s="7" t="s">
        <v>725</v>
      </c>
      <c r="TGX328" s="7" t="s">
        <v>725</v>
      </c>
      <c r="TGY328" s="7" t="s">
        <v>725</v>
      </c>
      <c r="TGZ328" s="7" t="s">
        <v>725</v>
      </c>
      <c r="THA328" s="7" t="s">
        <v>725</v>
      </c>
      <c r="THB328" s="7" t="s">
        <v>725</v>
      </c>
      <c r="THC328" s="7" t="s">
        <v>725</v>
      </c>
      <c r="THD328" s="7" t="s">
        <v>725</v>
      </c>
      <c r="THE328" s="7" t="s">
        <v>725</v>
      </c>
      <c r="THF328" s="7" t="s">
        <v>725</v>
      </c>
      <c r="THG328" s="7" t="s">
        <v>725</v>
      </c>
      <c r="THH328" s="7" t="s">
        <v>725</v>
      </c>
      <c r="THI328" s="7" t="s">
        <v>725</v>
      </c>
      <c r="THJ328" s="7" t="s">
        <v>725</v>
      </c>
      <c r="THK328" s="7" t="s">
        <v>725</v>
      </c>
      <c r="THL328" s="7" t="s">
        <v>725</v>
      </c>
      <c r="THM328" s="7" t="s">
        <v>725</v>
      </c>
      <c r="THN328" s="7" t="s">
        <v>725</v>
      </c>
      <c r="THO328" s="7" t="s">
        <v>725</v>
      </c>
      <c r="THP328" s="7" t="s">
        <v>725</v>
      </c>
      <c r="THQ328" s="7" t="s">
        <v>725</v>
      </c>
      <c r="THR328" s="7" t="s">
        <v>725</v>
      </c>
      <c r="THS328" s="7" t="s">
        <v>725</v>
      </c>
      <c r="THT328" s="7" t="s">
        <v>725</v>
      </c>
      <c r="THU328" s="7" t="s">
        <v>725</v>
      </c>
      <c r="THV328" s="7" t="s">
        <v>725</v>
      </c>
      <c r="THW328" s="7" t="s">
        <v>725</v>
      </c>
      <c r="THX328" s="7" t="s">
        <v>725</v>
      </c>
      <c r="THY328" s="7" t="s">
        <v>725</v>
      </c>
      <c r="THZ328" s="7" t="s">
        <v>725</v>
      </c>
      <c r="TIA328" s="7" t="s">
        <v>725</v>
      </c>
      <c r="TIB328" s="7" t="s">
        <v>725</v>
      </c>
      <c r="TIC328" s="7" t="s">
        <v>725</v>
      </c>
      <c r="TID328" s="7" t="s">
        <v>725</v>
      </c>
      <c r="TIE328" s="7" t="s">
        <v>725</v>
      </c>
      <c r="TIF328" s="7" t="s">
        <v>725</v>
      </c>
      <c r="TIG328" s="7" t="s">
        <v>725</v>
      </c>
      <c r="TIH328" s="7" t="s">
        <v>725</v>
      </c>
      <c r="TII328" s="7" t="s">
        <v>725</v>
      </c>
      <c r="TIJ328" s="7" t="s">
        <v>725</v>
      </c>
      <c r="TIK328" s="7" t="s">
        <v>725</v>
      </c>
      <c r="TIL328" s="7" t="s">
        <v>725</v>
      </c>
      <c r="TIM328" s="7" t="s">
        <v>725</v>
      </c>
      <c r="TIN328" s="7" t="s">
        <v>725</v>
      </c>
      <c r="TIO328" s="7" t="s">
        <v>725</v>
      </c>
      <c r="TIP328" s="7" t="s">
        <v>725</v>
      </c>
      <c r="TIQ328" s="7" t="s">
        <v>725</v>
      </c>
      <c r="TIR328" s="7" t="s">
        <v>725</v>
      </c>
      <c r="TIS328" s="7" t="s">
        <v>725</v>
      </c>
      <c r="TIT328" s="7" t="s">
        <v>725</v>
      </c>
      <c r="TIU328" s="7" t="s">
        <v>725</v>
      </c>
      <c r="TIV328" s="7" t="s">
        <v>725</v>
      </c>
      <c r="TIW328" s="7" t="s">
        <v>725</v>
      </c>
      <c r="TIX328" s="7" t="s">
        <v>725</v>
      </c>
      <c r="TIY328" s="7" t="s">
        <v>725</v>
      </c>
      <c r="TIZ328" s="7" t="s">
        <v>725</v>
      </c>
      <c r="TJA328" s="7" t="s">
        <v>725</v>
      </c>
      <c r="TJB328" s="7" t="s">
        <v>725</v>
      </c>
      <c r="TJC328" s="7" t="s">
        <v>725</v>
      </c>
      <c r="TJD328" s="7" t="s">
        <v>725</v>
      </c>
      <c r="TJE328" s="7" t="s">
        <v>725</v>
      </c>
      <c r="TJF328" s="7" t="s">
        <v>725</v>
      </c>
      <c r="TJG328" s="7" t="s">
        <v>725</v>
      </c>
      <c r="TJH328" s="7" t="s">
        <v>725</v>
      </c>
      <c r="TJI328" s="7" t="s">
        <v>725</v>
      </c>
      <c r="TJJ328" s="7" t="s">
        <v>725</v>
      </c>
      <c r="TJK328" s="7" t="s">
        <v>725</v>
      </c>
      <c r="TJL328" s="7" t="s">
        <v>725</v>
      </c>
      <c r="TJM328" s="7" t="s">
        <v>725</v>
      </c>
      <c r="TJN328" s="7" t="s">
        <v>725</v>
      </c>
      <c r="TJO328" s="7" t="s">
        <v>725</v>
      </c>
      <c r="TJP328" s="7" t="s">
        <v>725</v>
      </c>
      <c r="TJQ328" s="7" t="s">
        <v>725</v>
      </c>
      <c r="TJR328" s="7" t="s">
        <v>725</v>
      </c>
      <c r="TJS328" s="7" t="s">
        <v>725</v>
      </c>
      <c r="TJT328" s="7" t="s">
        <v>725</v>
      </c>
      <c r="TJU328" s="7" t="s">
        <v>725</v>
      </c>
      <c r="TJV328" s="7" t="s">
        <v>725</v>
      </c>
      <c r="TJW328" s="7" t="s">
        <v>725</v>
      </c>
      <c r="TJX328" s="7" t="s">
        <v>725</v>
      </c>
      <c r="TJY328" s="7" t="s">
        <v>725</v>
      </c>
      <c r="TJZ328" s="7" t="s">
        <v>725</v>
      </c>
      <c r="TKA328" s="7" t="s">
        <v>725</v>
      </c>
      <c r="TKB328" s="7" t="s">
        <v>725</v>
      </c>
      <c r="TKC328" s="7" t="s">
        <v>725</v>
      </c>
      <c r="TKD328" s="7" t="s">
        <v>725</v>
      </c>
      <c r="TKE328" s="7" t="s">
        <v>725</v>
      </c>
      <c r="TKF328" s="7" t="s">
        <v>725</v>
      </c>
      <c r="TKG328" s="7" t="s">
        <v>725</v>
      </c>
      <c r="TKH328" s="7" t="s">
        <v>725</v>
      </c>
      <c r="TKI328" s="7" t="s">
        <v>725</v>
      </c>
      <c r="TKJ328" s="7" t="s">
        <v>725</v>
      </c>
      <c r="TKK328" s="7" t="s">
        <v>725</v>
      </c>
      <c r="TKL328" s="7" t="s">
        <v>725</v>
      </c>
      <c r="TKM328" s="7" t="s">
        <v>725</v>
      </c>
      <c r="TKN328" s="7" t="s">
        <v>725</v>
      </c>
      <c r="TKO328" s="7" t="s">
        <v>725</v>
      </c>
      <c r="TKP328" s="7" t="s">
        <v>725</v>
      </c>
      <c r="TKQ328" s="7" t="s">
        <v>725</v>
      </c>
      <c r="TKR328" s="7" t="s">
        <v>725</v>
      </c>
      <c r="TKS328" s="7" t="s">
        <v>725</v>
      </c>
      <c r="TKT328" s="7" t="s">
        <v>725</v>
      </c>
      <c r="TKU328" s="7" t="s">
        <v>725</v>
      </c>
      <c r="TKV328" s="7" t="s">
        <v>725</v>
      </c>
      <c r="TKW328" s="7" t="s">
        <v>725</v>
      </c>
      <c r="TKX328" s="7" t="s">
        <v>725</v>
      </c>
      <c r="TKY328" s="7" t="s">
        <v>725</v>
      </c>
      <c r="TKZ328" s="7" t="s">
        <v>725</v>
      </c>
      <c r="TLA328" s="7" t="s">
        <v>725</v>
      </c>
      <c r="TLB328" s="7" t="s">
        <v>725</v>
      </c>
      <c r="TLC328" s="7" t="s">
        <v>725</v>
      </c>
      <c r="TLD328" s="7" t="s">
        <v>725</v>
      </c>
      <c r="TLE328" s="7" t="s">
        <v>725</v>
      </c>
      <c r="TLF328" s="7" t="s">
        <v>725</v>
      </c>
      <c r="TLG328" s="7" t="s">
        <v>725</v>
      </c>
      <c r="TLH328" s="7" t="s">
        <v>725</v>
      </c>
      <c r="TLI328" s="7" t="s">
        <v>725</v>
      </c>
      <c r="TLJ328" s="7" t="s">
        <v>725</v>
      </c>
      <c r="TLK328" s="7" t="s">
        <v>725</v>
      </c>
      <c r="TLL328" s="7" t="s">
        <v>725</v>
      </c>
      <c r="TLM328" s="7" t="s">
        <v>725</v>
      </c>
      <c r="TLN328" s="7" t="s">
        <v>725</v>
      </c>
      <c r="TLO328" s="7" t="s">
        <v>725</v>
      </c>
      <c r="TLP328" s="7" t="s">
        <v>725</v>
      </c>
      <c r="TLQ328" s="7" t="s">
        <v>725</v>
      </c>
      <c r="TLR328" s="7" t="s">
        <v>725</v>
      </c>
      <c r="TLS328" s="7" t="s">
        <v>725</v>
      </c>
      <c r="TLT328" s="7" t="s">
        <v>725</v>
      </c>
      <c r="TLU328" s="7" t="s">
        <v>725</v>
      </c>
      <c r="TLV328" s="7" t="s">
        <v>725</v>
      </c>
      <c r="TLW328" s="7" t="s">
        <v>725</v>
      </c>
      <c r="TLX328" s="7" t="s">
        <v>725</v>
      </c>
      <c r="TLY328" s="7" t="s">
        <v>725</v>
      </c>
      <c r="TLZ328" s="7" t="s">
        <v>725</v>
      </c>
      <c r="TMA328" s="7" t="s">
        <v>725</v>
      </c>
      <c r="TMB328" s="7" t="s">
        <v>725</v>
      </c>
      <c r="TMC328" s="7" t="s">
        <v>725</v>
      </c>
      <c r="TMD328" s="7" t="s">
        <v>725</v>
      </c>
      <c r="TME328" s="7" t="s">
        <v>725</v>
      </c>
      <c r="TMF328" s="7" t="s">
        <v>725</v>
      </c>
      <c r="TMG328" s="7" t="s">
        <v>725</v>
      </c>
      <c r="TMH328" s="7" t="s">
        <v>725</v>
      </c>
      <c r="TMI328" s="7" t="s">
        <v>725</v>
      </c>
      <c r="TMJ328" s="7" t="s">
        <v>725</v>
      </c>
      <c r="TMK328" s="7" t="s">
        <v>725</v>
      </c>
      <c r="TML328" s="7" t="s">
        <v>725</v>
      </c>
      <c r="TMM328" s="7" t="s">
        <v>725</v>
      </c>
      <c r="TMN328" s="7" t="s">
        <v>725</v>
      </c>
      <c r="TMO328" s="7" t="s">
        <v>725</v>
      </c>
      <c r="TMP328" s="7" t="s">
        <v>725</v>
      </c>
      <c r="TMQ328" s="7" t="s">
        <v>725</v>
      </c>
      <c r="TMR328" s="7" t="s">
        <v>725</v>
      </c>
      <c r="TMS328" s="7" t="s">
        <v>725</v>
      </c>
      <c r="TMT328" s="7" t="s">
        <v>725</v>
      </c>
      <c r="TMU328" s="7" t="s">
        <v>725</v>
      </c>
      <c r="TMV328" s="7" t="s">
        <v>725</v>
      </c>
      <c r="TMW328" s="7" t="s">
        <v>725</v>
      </c>
      <c r="TMX328" s="7" t="s">
        <v>725</v>
      </c>
      <c r="TMY328" s="7" t="s">
        <v>725</v>
      </c>
      <c r="TMZ328" s="7" t="s">
        <v>725</v>
      </c>
      <c r="TNA328" s="7" t="s">
        <v>725</v>
      </c>
      <c r="TNB328" s="7" t="s">
        <v>725</v>
      </c>
      <c r="TNC328" s="7" t="s">
        <v>725</v>
      </c>
      <c r="TND328" s="7" t="s">
        <v>725</v>
      </c>
      <c r="TNE328" s="7" t="s">
        <v>725</v>
      </c>
      <c r="TNF328" s="7" t="s">
        <v>725</v>
      </c>
      <c r="TNG328" s="7" t="s">
        <v>725</v>
      </c>
      <c r="TNH328" s="7" t="s">
        <v>725</v>
      </c>
      <c r="TNI328" s="7" t="s">
        <v>725</v>
      </c>
      <c r="TNJ328" s="7" t="s">
        <v>725</v>
      </c>
      <c r="TNK328" s="7" t="s">
        <v>725</v>
      </c>
      <c r="TNL328" s="7" t="s">
        <v>725</v>
      </c>
      <c r="TNM328" s="7" t="s">
        <v>725</v>
      </c>
      <c r="TNN328" s="7" t="s">
        <v>725</v>
      </c>
      <c r="TNO328" s="7" t="s">
        <v>725</v>
      </c>
      <c r="TNP328" s="7" t="s">
        <v>725</v>
      </c>
      <c r="TNQ328" s="7" t="s">
        <v>725</v>
      </c>
      <c r="TNR328" s="7" t="s">
        <v>725</v>
      </c>
      <c r="TNS328" s="7" t="s">
        <v>725</v>
      </c>
      <c r="TNT328" s="7" t="s">
        <v>725</v>
      </c>
      <c r="TNU328" s="7" t="s">
        <v>725</v>
      </c>
      <c r="TNV328" s="7" t="s">
        <v>725</v>
      </c>
      <c r="TNW328" s="7" t="s">
        <v>725</v>
      </c>
      <c r="TNX328" s="7" t="s">
        <v>725</v>
      </c>
      <c r="TNY328" s="7" t="s">
        <v>725</v>
      </c>
      <c r="TNZ328" s="7" t="s">
        <v>725</v>
      </c>
      <c r="TOA328" s="7" t="s">
        <v>725</v>
      </c>
      <c r="TOB328" s="7" t="s">
        <v>725</v>
      </c>
      <c r="TOC328" s="7" t="s">
        <v>725</v>
      </c>
      <c r="TOD328" s="7" t="s">
        <v>725</v>
      </c>
      <c r="TOE328" s="7" t="s">
        <v>725</v>
      </c>
      <c r="TOF328" s="7" t="s">
        <v>725</v>
      </c>
      <c r="TOG328" s="7" t="s">
        <v>725</v>
      </c>
      <c r="TOH328" s="7" t="s">
        <v>725</v>
      </c>
      <c r="TOI328" s="7" t="s">
        <v>725</v>
      </c>
      <c r="TOJ328" s="7" t="s">
        <v>725</v>
      </c>
      <c r="TOK328" s="7" t="s">
        <v>725</v>
      </c>
      <c r="TOL328" s="7" t="s">
        <v>725</v>
      </c>
      <c r="TOM328" s="7" t="s">
        <v>725</v>
      </c>
      <c r="TON328" s="7" t="s">
        <v>725</v>
      </c>
      <c r="TOO328" s="7" t="s">
        <v>725</v>
      </c>
      <c r="TOP328" s="7" t="s">
        <v>725</v>
      </c>
      <c r="TOQ328" s="7" t="s">
        <v>725</v>
      </c>
      <c r="TOR328" s="7" t="s">
        <v>725</v>
      </c>
      <c r="TOS328" s="7" t="s">
        <v>725</v>
      </c>
      <c r="TOT328" s="7" t="s">
        <v>725</v>
      </c>
      <c r="TOU328" s="7" t="s">
        <v>725</v>
      </c>
      <c r="TOV328" s="7" t="s">
        <v>725</v>
      </c>
      <c r="TOW328" s="7" t="s">
        <v>725</v>
      </c>
      <c r="TOX328" s="7" t="s">
        <v>725</v>
      </c>
      <c r="TOY328" s="7" t="s">
        <v>725</v>
      </c>
      <c r="TOZ328" s="7" t="s">
        <v>725</v>
      </c>
      <c r="TPA328" s="7" t="s">
        <v>725</v>
      </c>
      <c r="TPB328" s="7" t="s">
        <v>725</v>
      </c>
      <c r="TPC328" s="7" t="s">
        <v>725</v>
      </c>
      <c r="TPD328" s="7" t="s">
        <v>725</v>
      </c>
      <c r="TPE328" s="7" t="s">
        <v>725</v>
      </c>
      <c r="TPF328" s="7" t="s">
        <v>725</v>
      </c>
      <c r="TPG328" s="7" t="s">
        <v>725</v>
      </c>
      <c r="TPH328" s="7" t="s">
        <v>725</v>
      </c>
      <c r="TPI328" s="7" t="s">
        <v>725</v>
      </c>
      <c r="TPJ328" s="7" t="s">
        <v>725</v>
      </c>
      <c r="TPK328" s="7" t="s">
        <v>725</v>
      </c>
      <c r="TPL328" s="7" t="s">
        <v>725</v>
      </c>
      <c r="TPM328" s="7" t="s">
        <v>725</v>
      </c>
      <c r="TPN328" s="7" t="s">
        <v>725</v>
      </c>
      <c r="TPO328" s="7" t="s">
        <v>725</v>
      </c>
      <c r="TPP328" s="7" t="s">
        <v>725</v>
      </c>
      <c r="TPQ328" s="7" t="s">
        <v>725</v>
      </c>
      <c r="TPR328" s="7" t="s">
        <v>725</v>
      </c>
      <c r="TPS328" s="7" t="s">
        <v>725</v>
      </c>
      <c r="TPT328" s="7" t="s">
        <v>725</v>
      </c>
      <c r="TPU328" s="7" t="s">
        <v>725</v>
      </c>
      <c r="TPV328" s="7" t="s">
        <v>725</v>
      </c>
      <c r="TPW328" s="7" t="s">
        <v>725</v>
      </c>
      <c r="TPX328" s="7" t="s">
        <v>725</v>
      </c>
      <c r="TPY328" s="7" t="s">
        <v>725</v>
      </c>
      <c r="TPZ328" s="7" t="s">
        <v>725</v>
      </c>
      <c r="TQA328" s="7" t="s">
        <v>725</v>
      </c>
      <c r="TQB328" s="7" t="s">
        <v>725</v>
      </c>
      <c r="TQC328" s="7" t="s">
        <v>725</v>
      </c>
      <c r="TQD328" s="7" t="s">
        <v>725</v>
      </c>
      <c r="TQE328" s="7" t="s">
        <v>725</v>
      </c>
      <c r="TQF328" s="7" t="s">
        <v>725</v>
      </c>
      <c r="TQG328" s="7" t="s">
        <v>725</v>
      </c>
      <c r="TQH328" s="7" t="s">
        <v>725</v>
      </c>
      <c r="TQI328" s="7" t="s">
        <v>725</v>
      </c>
      <c r="TQJ328" s="7" t="s">
        <v>725</v>
      </c>
      <c r="TQK328" s="7" t="s">
        <v>725</v>
      </c>
      <c r="TQL328" s="7" t="s">
        <v>725</v>
      </c>
      <c r="TQM328" s="7" t="s">
        <v>725</v>
      </c>
      <c r="TQN328" s="7" t="s">
        <v>725</v>
      </c>
      <c r="TQO328" s="7" t="s">
        <v>725</v>
      </c>
      <c r="TQP328" s="7" t="s">
        <v>725</v>
      </c>
      <c r="TQQ328" s="7" t="s">
        <v>725</v>
      </c>
      <c r="TQR328" s="7" t="s">
        <v>725</v>
      </c>
      <c r="TQS328" s="7" t="s">
        <v>725</v>
      </c>
      <c r="TQT328" s="7" t="s">
        <v>725</v>
      </c>
      <c r="TQU328" s="7" t="s">
        <v>725</v>
      </c>
      <c r="TQV328" s="7" t="s">
        <v>725</v>
      </c>
      <c r="TQW328" s="7" t="s">
        <v>725</v>
      </c>
      <c r="TQX328" s="7" t="s">
        <v>725</v>
      </c>
      <c r="TQY328" s="7" t="s">
        <v>725</v>
      </c>
      <c r="TQZ328" s="7" t="s">
        <v>725</v>
      </c>
      <c r="TRA328" s="7" t="s">
        <v>725</v>
      </c>
      <c r="TRB328" s="7" t="s">
        <v>725</v>
      </c>
      <c r="TRC328" s="7" t="s">
        <v>725</v>
      </c>
      <c r="TRD328" s="7" t="s">
        <v>725</v>
      </c>
      <c r="TRE328" s="7" t="s">
        <v>725</v>
      </c>
      <c r="TRF328" s="7" t="s">
        <v>725</v>
      </c>
      <c r="TRG328" s="7" t="s">
        <v>725</v>
      </c>
      <c r="TRH328" s="7" t="s">
        <v>725</v>
      </c>
      <c r="TRI328" s="7" t="s">
        <v>725</v>
      </c>
      <c r="TRJ328" s="7" t="s">
        <v>725</v>
      </c>
      <c r="TRK328" s="7" t="s">
        <v>725</v>
      </c>
      <c r="TRL328" s="7" t="s">
        <v>725</v>
      </c>
      <c r="TRM328" s="7" t="s">
        <v>725</v>
      </c>
      <c r="TRN328" s="7" t="s">
        <v>725</v>
      </c>
      <c r="TRO328" s="7" t="s">
        <v>725</v>
      </c>
      <c r="TRP328" s="7" t="s">
        <v>725</v>
      </c>
      <c r="TRQ328" s="7" t="s">
        <v>725</v>
      </c>
      <c r="TRR328" s="7" t="s">
        <v>725</v>
      </c>
      <c r="TRS328" s="7" t="s">
        <v>725</v>
      </c>
      <c r="TRT328" s="7" t="s">
        <v>725</v>
      </c>
      <c r="TRU328" s="7" t="s">
        <v>725</v>
      </c>
      <c r="TRV328" s="7" t="s">
        <v>725</v>
      </c>
      <c r="TRW328" s="7" t="s">
        <v>725</v>
      </c>
      <c r="TRX328" s="7" t="s">
        <v>725</v>
      </c>
      <c r="TRY328" s="7" t="s">
        <v>725</v>
      </c>
      <c r="TRZ328" s="7" t="s">
        <v>725</v>
      </c>
      <c r="TSA328" s="7" t="s">
        <v>725</v>
      </c>
      <c r="TSB328" s="7" t="s">
        <v>725</v>
      </c>
      <c r="TSC328" s="7" t="s">
        <v>725</v>
      </c>
      <c r="TSD328" s="7" t="s">
        <v>725</v>
      </c>
      <c r="TSE328" s="7" t="s">
        <v>725</v>
      </c>
      <c r="TSF328" s="7" t="s">
        <v>725</v>
      </c>
      <c r="TSG328" s="7" t="s">
        <v>725</v>
      </c>
      <c r="TSH328" s="7" t="s">
        <v>725</v>
      </c>
      <c r="TSI328" s="7" t="s">
        <v>725</v>
      </c>
      <c r="TSJ328" s="7" t="s">
        <v>725</v>
      </c>
      <c r="TSK328" s="7" t="s">
        <v>725</v>
      </c>
      <c r="TSL328" s="7" t="s">
        <v>725</v>
      </c>
      <c r="TSM328" s="7" t="s">
        <v>725</v>
      </c>
      <c r="TSN328" s="7" t="s">
        <v>725</v>
      </c>
      <c r="TSO328" s="7" t="s">
        <v>725</v>
      </c>
      <c r="TSP328" s="7" t="s">
        <v>725</v>
      </c>
      <c r="TSQ328" s="7" t="s">
        <v>725</v>
      </c>
      <c r="TSR328" s="7" t="s">
        <v>725</v>
      </c>
      <c r="TSS328" s="7" t="s">
        <v>725</v>
      </c>
      <c r="TST328" s="7" t="s">
        <v>725</v>
      </c>
      <c r="TSU328" s="7" t="s">
        <v>725</v>
      </c>
      <c r="TSV328" s="7" t="s">
        <v>725</v>
      </c>
      <c r="TSW328" s="7" t="s">
        <v>725</v>
      </c>
      <c r="TSX328" s="7" t="s">
        <v>725</v>
      </c>
      <c r="TSY328" s="7" t="s">
        <v>725</v>
      </c>
      <c r="TSZ328" s="7" t="s">
        <v>725</v>
      </c>
      <c r="TTA328" s="7" t="s">
        <v>725</v>
      </c>
      <c r="TTB328" s="7" t="s">
        <v>725</v>
      </c>
      <c r="TTC328" s="7" t="s">
        <v>725</v>
      </c>
      <c r="TTD328" s="7" t="s">
        <v>725</v>
      </c>
      <c r="TTE328" s="7" t="s">
        <v>725</v>
      </c>
      <c r="TTF328" s="7" t="s">
        <v>725</v>
      </c>
      <c r="TTG328" s="7" t="s">
        <v>725</v>
      </c>
      <c r="TTH328" s="7" t="s">
        <v>725</v>
      </c>
      <c r="TTI328" s="7" t="s">
        <v>725</v>
      </c>
      <c r="TTJ328" s="7" t="s">
        <v>725</v>
      </c>
      <c r="TTK328" s="7" t="s">
        <v>725</v>
      </c>
      <c r="TTL328" s="7" t="s">
        <v>725</v>
      </c>
      <c r="TTM328" s="7" t="s">
        <v>725</v>
      </c>
      <c r="TTN328" s="7" t="s">
        <v>725</v>
      </c>
      <c r="TTO328" s="7" t="s">
        <v>725</v>
      </c>
      <c r="TTP328" s="7" t="s">
        <v>725</v>
      </c>
      <c r="TTQ328" s="7" t="s">
        <v>725</v>
      </c>
      <c r="TTR328" s="7" t="s">
        <v>725</v>
      </c>
      <c r="TTS328" s="7" t="s">
        <v>725</v>
      </c>
      <c r="TTT328" s="7" t="s">
        <v>725</v>
      </c>
      <c r="TTU328" s="7" t="s">
        <v>725</v>
      </c>
      <c r="TTV328" s="7" t="s">
        <v>725</v>
      </c>
      <c r="TTW328" s="7" t="s">
        <v>725</v>
      </c>
      <c r="TTX328" s="7" t="s">
        <v>725</v>
      </c>
      <c r="TTY328" s="7" t="s">
        <v>725</v>
      </c>
      <c r="TTZ328" s="7" t="s">
        <v>725</v>
      </c>
      <c r="TUA328" s="7" t="s">
        <v>725</v>
      </c>
      <c r="TUB328" s="7" t="s">
        <v>725</v>
      </c>
      <c r="TUC328" s="7" t="s">
        <v>725</v>
      </c>
      <c r="TUD328" s="7" t="s">
        <v>725</v>
      </c>
      <c r="TUE328" s="7" t="s">
        <v>725</v>
      </c>
      <c r="TUF328" s="7" t="s">
        <v>725</v>
      </c>
      <c r="TUG328" s="7" t="s">
        <v>725</v>
      </c>
      <c r="TUH328" s="7" t="s">
        <v>725</v>
      </c>
      <c r="TUI328" s="7" t="s">
        <v>725</v>
      </c>
      <c r="TUJ328" s="7" t="s">
        <v>725</v>
      </c>
      <c r="TUK328" s="7" t="s">
        <v>725</v>
      </c>
      <c r="TUL328" s="7" t="s">
        <v>725</v>
      </c>
      <c r="TUM328" s="7" t="s">
        <v>725</v>
      </c>
      <c r="TUN328" s="7" t="s">
        <v>725</v>
      </c>
      <c r="TUO328" s="7" t="s">
        <v>725</v>
      </c>
      <c r="TUP328" s="7" t="s">
        <v>725</v>
      </c>
      <c r="TUQ328" s="7" t="s">
        <v>725</v>
      </c>
      <c r="TUR328" s="7" t="s">
        <v>725</v>
      </c>
      <c r="TUS328" s="7" t="s">
        <v>725</v>
      </c>
      <c r="TUT328" s="7" t="s">
        <v>725</v>
      </c>
      <c r="TUU328" s="7" t="s">
        <v>725</v>
      </c>
      <c r="TUV328" s="7" t="s">
        <v>725</v>
      </c>
      <c r="TUW328" s="7" t="s">
        <v>725</v>
      </c>
      <c r="TUX328" s="7" t="s">
        <v>725</v>
      </c>
      <c r="TUY328" s="7" t="s">
        <v>725</v>
      </c>
      <c r="TUZ328" s="7" t="s">
        <v>725</v>
      </c>
      <c r="TVA328" s="7" t="s">
        <v>725</v>
      </c>
      <c r="TVB328" s="7" t="s">
        <v>725</v>
      </c>
      <c r="TVC328" s="7" t="s">
        <v>725</v>
      </c>
      <c r="TVD328" s="7" t="s">
        <v>725</v>
      </c>
      <c r="TVE328" s="7" t="s">
        <v>725</v>
      </c>
      <c r="TVF328" s="7" t="s">
        <v>725</v>
      </c>
      <c r="TVG328" s="7" t="s">
        <v>725</v>
      </c>
      <c r="TVH328" s="7" t="s">
        <v>725</v>
      </c>
      <c r="TVI328" s="7" t="s">
        <v>725</v>
      </c>
      <c r="TVJ328" s="7" t="s">
        <v>725</v>
      </c>
      <c r="TVK328" s="7" t="s">
        <v>725</v>
      </c>
      <c r="TVL328" s="7" t="s">
        <v>725</v>
      </c>
      <c r="TVM328" s="7" t="s">
        <v>725</v>
      </c>
      <c r="TVN328" s="7" t="s">
        <v>725</v>
      </c>
      <c r="TVO328" s="7" t="s">
        <v>725</v>
      </c>
      <c r="TVP328" s="7" t="s">
        <v>725</v>
      </c>
      <c r="TVQ328" s="7" t="s">
        <v>725</v>
      </c>
      <c r="TVR328" s="7" t="s">
        <v>725</v>
      </c>
      <c r="TVS328" s="7" t="s">
        <v>725</v>
      </c>
      <c r="TVT328" s="7" t="s">
        <v>725</v>
      </c>
      <c r="TVU328" s="7" t="s">
        <v>725</v>
      </c>
      <c r="TVV328" s="7" t="s">
        <v>725</v>
      </c>
      <c r="TVW328" s="7" t="s">
        <v>725</v>
      </c>
      <c r="TVX328" s="7" t="s">
        <v>725</v>
      </c>
      <c r="TVY328" s="7" t="s">
        <v>725</v>
      </c>
      <c r="TVZ328" s="7" t="s">
        <v>725</v>
      </c>
      <c r="TWA328" s="7" t="s">
        <v>725</v>
      </c>
      <c r="TWB328" s="7" t="s">
        <v>725</v>
      </c>
      <c r="TWC328" s="7" t="s">
        <v>725</v>
      </c>
      <c r="TWD328" s="7" t="s">
        <v>725</v>
      </c>
      <c r="TWE328" s="7" t="s">
        <v>725</v>
      </c>
      <c r="TWF328" s="7" t="s">
        <v>725</v>
      </c>
      <c r="TWG328" s="7" t="s">
        <v>725</v>
      </c>
      <c r="TWH328" s="7" t="s">
        <v>725</v>
      </c>
      <c r="TWI328" s="7" t="s">
        <v>725</v>
      </c>
      <c r="TWJ328" s="7" t="s">
        <v>725</v>
      </c>
      <c r="TWK328" s="7" t="s">
        <v>725</v>
      </c>
      <c r="TWL328" s="7" t="s">
        <v>725</v>
      </c>
      <c r="TWM328" s="7" t="s">
        <v>725</v>
      </c>
      <c r="TWN328" s="7" t="s">
        <v>725</v>
      </c>
      <c r="TWO328" s="7" t="s">
        <v>725</v>
      </c>
      <c r="TWP328" s="7" t="s">
        <v>725</v>
      </c>
      <c r="TWQ328" s="7" t="s">
        <v>725</v>
      </c>
      <c r="TWR328" s="7" t="s">
        <v>725</v>
      </c>
      <c r="TWS328" s="7" t="s">
        <v>725</v>
      </c>
      <c r="TWT328" s="7" t="s">
        <v>725</v>
      </c>
      <c r="TWU328" s="7" t="s">
        <v>725</v>
      </c>
      <c r="TWV328" s="7" t="s">
        <v>725</v>
      </c>
      <c r="TWW328" s="7" t="s">
        <v>725</v>
      </c>
      <c r="TWX328" s="7" t="s">
        <v>725</v>
      </c>
      <c r="TWY328" s="7" t="s">
        <v>725</v>
      </c>
      <c r="TWZ328" s="7" t="s">
        <v>725</v>
      </c>
      <c r="TXA328" s="7" t="s">
        <v>725</v>
      </c>
      <c r="TXB328" s="7" t="s">
        <v>725</v>
      </c>
      <c r="TXC328" s="7" t="s">
        <v>725</v>
      </c>
      <c r="TXD328" s="7" t="s">
        <v>725</v>
      </c>
      <c r="TXE328" s="7" t="s">
        <v>725</v>
      </c>
      <c r="TXF328" s="7" t="s">
        <v>725</v>
      </c>
      <c r="TXG328" s="7" t="s">
        <v>725</v>
      </c>
      <c r="TXH328" s="7" t="s">
        <v>725</v>
      </c>
      <c r="TXI328" s="7" t="s">
        <v>725</v>
      </c>
      <c r="TXJ328" s="7" t="s">
        <v>725</v>
      </c>
      <c r="TXK328" s="7" t="s">
        <v>725</v>
      </c>
      <c r="TXL328" s="7" t="s">
        <v>725</v>
      </c>
      <c r="TXM328" s="7" t="s">
        <v>725</v>
      </c>
      <c r="TXN328" s="7" t="s">
        <v>725</v>
      </c>
      <c r="TXO328" s="7" t="s">
        <v>725</v>
      </c>
      <c r="TXP328" s="7" t="s">
        <v>725</v>
      </c>
      <c r="TXQ328" s="7" t="s">
        <v>725</v>
      </c>
      <c r="TXR328" s="7" t="s">
        <v>725</v>
      </c>
      <c r="TXS328" s="7" t="s">
        <v>725</v>
      </c>
      <c r="TXT328" s="7" t="s">
        <v>725</v>
      </c>
      <c r="TXU328" s="7" t="s">
        <v>725</v>
      </c>
      <c r="TXV328" s="7" t="s">
        <v>725</v>
      </c>
      <c r="TXW328" s="7" t="s">
        <v>725</v>
      </c>
      <c r="TXX328" s="7" t="s">
        <v>725</v>
      </c>
      <c r="TXY328" s="7" t="s">
        <v>725</v>
      </c>
      <c r="TXZ328" s="7" t="s">
        <v>725</v>
      </c>
      <c r="TYA328" s="7" t="s">
        <v>725</v>
      </c>
      <c r="TYB328" s="7" t="s">
        <v>725</v>
      </c>
      <c r="TYC328" s="7" t="s">
        <v>725</v>
      </c>
      <c r="TYD328" s="7" t="s">
        <v>725</v>
      </c>
      <c r="TYE328" s="7" t="s">
        <v>725</v>
      </c>
      <c r="TYF328" s="7" t="s">
        <v>725</v>
      </c>
      <c r="TYG328" s="7" t="s">
        <v>725</v>
      </c>
      <c r="TYH328" s="7" t="s">
        <v>725</v>
      </c>
      <c r="TYI328" s="7" t="s">
        <v>725</v>
      </c>
      <c r="TYJ328" s="7" t="s">
        <v>725</v>
      </c>
      <c r="TYK328" s="7" t="s">
        <v>725</v>
      </c>
      <c r="TYL328" s="7" t="s">
        <v>725</v>
      </c>
      <c r="TYM328" s="7" t="s">
        <v>725</v>
      </c>
      <c r="TYN328" s="7" t="s">
        <v>725</v>
      </c>
      <c r="TYO328" s="7" t="s">
        <v>725</v>
      </c>
      <c r="TYP328" s="7" t="s">
        <v>725</v>
      </c>
      <c r="TYQ328" s="7" t="s">
        <v>725</v>
      </c>
      <c r="TYR328" s="7" t="s">
        <v>725</v>
      </c>
      <c r="TYS328" s="7" t="s">
        <v>725</v>
      </c>
      <c r="TYT328" s="7" t="s">
        <v>725</v>
      </c>
      <c r="TYU328" s="7" t="s">
        <v>725</v>
      </c>
      <c r="TYV328" s="7" t="s">
        <v>725</v>
      </c>
      <c r="TYW328" s="7" t="s">
        <v>725</v>
      </c>
      <c r="TYX328" s="7" t="s">
        <v>725</v>
      </c>
      <c r="TYY328" s="7" t="s">
        <v>725</v>
      </c>
      <c r="TYZ328" s="7" t="s">
        <v>725</v>
      </c>
      <c r="TZA328" s="7" t="s">
        <v>725</v>
      </c>
      <c r="TZB328" s="7" t="s">
        <v>725</v>
      </c>
      <c r="TZC328" s="7" t="s">
        <v>725</v>
      </c>
      <c r="TZD328" s="7" t="s">
        <v>725</v>
      </c>
      <c r="TZE328" s="7" t="s">
        <v>725</v>
      </c>
      <c r="TZF328" s="7" t="s">
        <v>725</v>
      </c>
      <c r="TZG328" s="7" t="s">
        <v>725</v>
      </c>
      <c r="TZH328" s="7" t="s">
        <v>725</v>
      </c>
      <c r="TZI328" s="7" t="s">
        <v>725</v>
      </c>
      <c r="TZJ328" s="7" t="s">
        <v>725</v>
      </c>
      <c r="TZK328" s="7" t="s">
        <v>725</v>
      </c>
      <c r="TZL328" s="7" t="s">
        <v>725</v>
      </c>
      <c r="TZM328" s="7" t="s">
        <v>725</v>
      </c>
      <c r="TZN328" s="7" t="s">
        <v>725</v>
      </c>
      <c r="TZO328" s="7" t="s">
        <v>725</v>
      </c>
      <c r="TZP328" s="7" t="s">
        <v>725</v>
      </c>
      <c r="TZQ328" s="7" t="s">
        <v>725</v>
      </c>
      <c r="TZR328" s="7" t="s">
        <v>725</v>
      </c>
      <c r="TZS328" s="7" t="s">
        <v>725</v>
      </c>
      <c r="TZT328" s="7" t="s">
        <v>725</v>
      </c>
      <c r="TZU328" s="7" t="s">
        <v>725</v>
      </c>
      <c r="TZV328" s="7" t="s">
        <v>725</v>
      </c>
      <c r="TZW328" s="7" t="s">
        <v>725</v>
      </c>
      <c r="TZX328" s="7" t="s">
        <v>725</v>
      </c>
      <c r="TZY328" s="7" t="s">
        <v>725</v>
      </c>
      <c r="TZZ328" s="7" t="s">
        <v>725</v>
      </c>
      <c r="UAA328" s="7" t="s">
        <v>725</v>
      </c>
      <c r="UAB328" s="7" t="s">
        <v>725</v>
      </c>
      <c r="UAC328" s="7" t="s">
        <v>725</v>
      </c>
      <c r="UAD328" s="7" t="s">
        <v>725</v>
      </c>
      <c r="UAE328" s="7" t="s">
        <v>725</v>
      </c>
      <c r="UAF328" s="7" t="s">
        <v>725</v>
      </c>
      <c r="UAG328" s="7" t="s">
        <v>725</v>
      </c>
      <c r="UAH328" s="7" t="s">
        <v>725</v>
      </c>
      <c r="UAI328" s="7" t="s">
        <v>725</v>
      </c>
      <c r="UAJ328" s="7" t="s">
        <v>725</v>
      </c>
      <c r="UAK328" s="7" t="s">
        <v>725</v>
      </c>
      <c r="UAL328" s="7" t="s">
        <v>725</v>
      </c>
      <c r="UAM328" s="7" t="s">
        <v>725</v>
      </c>
      <c r="UAN328" s="7" t="s">
        <v>725</v>
      </c>
      <c r="UAO328" s="7" t="s">
        <v>725</v>
      </c>
      <c r="UAP328" s="7" t="s">
        <v>725</v>
      </c>
      <c r="UAQ328" s="7" t="s">
        <v>725</v>
      </c>
      <c r="UAR328" s="7" t="s">
        <v>725</v>
      </c>
      <c r="UAS328" s="7" t="s">
        <v>725</v>
      </c>
      <c r="UAT328" s="7" t="s">
        <v>725</v>
      </c>
      <c r="UAU328" s="7" t="s">
        <v>725</v>
      </c>
      <c r="UAV328" s="7" t="s">
        <v>725</v>
      </c>
      <c r="UAW328" s="7" t="s">
        <v>725</v>
      </c>
      <c r="UAX328" s="7" t="s">
        <v>725</v>
      </c>
      <c r="UAY328" s="7" t="s">
        <v>725</v>
      </c>
      <c r="UAZ328" s="7" t="s">
        <v>725</v>
      </c>
      <c r="UBA328" s="7" t="s">
        <v>725</v>
      </c>
      <c r="UBB328" s="7" t="s">
        <v>725</v>
      </c>
      <c r="UBC328" s="7" t="s">
        <v>725</v>
      </c>
      <c r="UBD328" s="7" t="s">
        <v>725</v>
      </c>
      <c r="UBE328" s="7" t="s">
        <v>725</v>
      </c>
      <c r="UBF328" s="7" t="s">
        <v>725</v>
      </c>
      <c r="UBG328" s="7" t="s">
        <v>725</v>
      </c>
      <c r="UBH328" s="7" t="s">
        <v>725</v>
      </c>
      <c r="UBI328" s="7" t="s">
        <v>725</v>
      </c>
      <c r="UBJ328" s="7" t="s">
        <v>725</v>
      </c>
      <c r="UBK328" s="7" t="s">
        <v>725</v>
      </c>
      <c r="UBL328" s="7" t="s">
        <v>725</v>
      </c>
      <c r="UBM328" s="7" t="s">
        <v>725</v>
      </c>
      <c r="UBN328" s="7" t="s">
        <v>725</v>
      </c>
      <c r="UBO328" s="7" t="s">
        <v>725</v>
      </c>
      <c r="UBP328" s="7" t="s">
        <v>725</v>
      </c>
      <c r="UBQ328" s="7" t="s">
        <v>725</v>
      </c>
      <c r="UBR328" s="7" t="s">
        <v>725</v>
      </c>
      <c r="UBS328" s="7" t="s">
        <v>725</v>
      </c>
      <c r="UBT328" s="7" t="s">
        <v>725</v>
      </c>
      <c r="UBU328" s="7" t="s">
        <v>725</v>
      </c>
      <c r="UBV328" s="7" t="s">
        <v>725</v>
      </c>
      <c r="UBW328" s="7" t="s">
        <v>725</v>
      </c>
      <c r="UBX328" s="7" t="s">
        <v>725</v>
      </c>
      <c r="UBY328" s="7" t="s">
        <v>725</v>
      </c>
      <c r="UBZ328" s="7" t="s">
        <v>725</v>
      </c>
      <c r="UCA328" s="7" t="s">
        <v>725</v>
      </c>
      <c r="UCB328" s="7" t="s">
        <v>725</v>
      </c>
      <c r="UCC328" s="7" t="s">
        <v>725</v>
      </c>
      <c r="UCD328" s="7" t="s">
        <v>725</v>
      </c>
      <c r="UCE328" s="7" t="s">
        <v>725</v>
      </c>
      <c r="UCF328" s="7" t="s">
        <v>725</v>
      </c>
      <c r="UCG328" s="7" t="s">
        <v>725</v>
      </c>
      <c r="UCH328" s="7" t="s">
        <v>725</v>
      </c>
      <c r="UCI328" s="7" t="s">
        <v>725</v>
      </c>
      <c r="UCJ328" s="7" t="s">
        <v>725</v>
      </c>
      <c r="UCK328" s="7" t="s">
        <v>725</v>
      </c>
      <c r="UCL328" s="7" t="s">
        <v>725</v>
      </c>
      <c r="UCM328" s="7" t="s">
        <v>725</v>
      </c>
      <c r="UCN328" s="7" t="s">
        <v>725</v>
      </c>
      <c r="UCO328" s="7" t="s">
        <v>725</v>
      </c>
      <c r="UCP328" s="7" t="s">
        <v>725</v>
      </c>
      <c r="UCQ328" s="7" t="s">
        <v>725</v>
      </c>
      <c r="UCR328" s="7" t="s">
        <v>725</v>
      </c>
      <c r="UCS328" s="7" t="s">
        <v>725</v>
      </c>
      <c r="UCT328" s="7" t="s">
        <v>725</v>
      </c>
      <c r="UCU328" s="7" t="s">
        <v>725</v>
      </c>
      <c r="UCV328" s="7" t="s">
        <v>725</v>
      </c>
      <c r="UCW328" s="7" t="s">
        <v>725</v>
      </c>
      <c r="UCX328" s="7" t="s">
        <v>725</v>
      </c>
      <c r="UCY328" s="7" t="s">
        <v>725</v>
      </c>
      <c r="UCZ328" s="7" t="s">
        <v>725</v>
      </c>
      <c r="UDA328" s="7" t="s">
        <v>725</v>
      </c>
      <c r="UDB328" s="7" t="s">
        <v>725</v>
      </c>
      <c r="UDC328" s="7" t="s">
        <v>725</v>
      </c>
      <c r="UDD328" s="7" t="s">
        <v>725</v>
      </c>
      <c r="UDE328" s="7" t="s">
        <v>725</v>
      </c>
      <c r="UDF328" s="7" t="s">
        <v>725</v>
      </c>
      <c r="UDG328" s="7" t="s">
        <v>725</v>
      </c>
      <c r="UDH328" s="7" t="s">
        <v>725</v>
      </c>
      <c r="UDI328" s="7" t="s">
        <v>725</v>
      </c>
      <c r="UDJ328" s="7" t="s">
        <v>725</v>
      </c>
      <c r="UDK328" s="7" t="s">
        <v>725</v>
      </c>
      <c r="UDL328" s="7" t="s">
        <v>725</v>
      </c>
      <c r="UDM328" s="7" t="s">
        <v>725</v>
      </c>
      <c r="UDN328" s="7" t="s">
        <v>725</v>
      </c>
      <c r="UDO328" s="7" t="s">
        <v>725</v>
      </c>
      <c r="UDP328" s="7" t="s">
        <v>725</v>
      </c>
      <c r="UDQ328" s="7" t="s">
        <v>725</v>
      </c>
      <c r="UDR328" s="7" t="s">
        <v>725</v>
      </c>
      <c r="UDS328" s="7" t="s">
        <v>725</v>
      </c>
      <c r="UDT328" s="7" t="s">
        <v>725</v>
      </c>
      <c r="UDU328" s="7" t="s">
        <v>725</v>
      </c>
      <c r="UDV328" s="7" t="s">
        <v>725</v>
      </c>
      <c r="UDW328" s="7" t="s">
        <v>725</v>
      </c>
      <c r="UDX328" s="7" t="s">
        <v>725</v>
      </c>
      <c r="UDY328" s="7" t="s">
        <v>725</v>
      </c>
      <c r="UDZ328" s="7" t="s">
        <v>725</v>
      </c>
      <c r="UEA328" s="7" t="s">
        <v>725</v>
      </c>
      <c r="UEB328" s="7" t="s">
        <v>725</v>
      </c>
      <c r="UEC328" s="7" t="s">
        <v>725</v>
      </c>
      <c r="UED328" s="7" t="s">
        <v>725</v>
      </c>
      <c r="UEE328" s="7" t="s">
        <v>725</v>
      </c>
      <c r="UEF328" s="7" t="s">
        <v>725</v>
      </c>
      <c r="UEG328" s="7" t="s">
        <v>725</v>
      </c>
      <c r="UEH328" s="7" t="s">
        <v>725</v>
      </c>
      <c r="UEI328" s="7" t="s">
        <v>725</v>
      </c>
      <c r="UEJ328" s="7" t="s">
        <v>725</v>
      </c>
      <c r="UEK328" s="7" t="s">
        <v>725</v>
      </c>
      <c r="UEL328" s="7" t="s">
        <v>725</v>
      </c>
      <c r="UEM328" s="7" t="s">
        <v>725</v>
      </c>
      <c r="UEN328" s="7" t="s">
        <v>725</v>
      </c>
      <c r="UEO328" s="7" t="s">
        <v>725</v>
      </c>
      <c r="UEP328" s="7" t="s">
        <v>725</v>
      </c>
      <c r="UEQ328" s="7" t="s">
        <v>725</v>
      </c>
      <c r="UER328" s="7" t="s">
        <v>725</v>
      </c>
      <c r="UES328" s="7" t="s">
        <v>725</v>
      </c>
      <c r="UET328" s="7" t="s">
        <v>725</v>
      </c>
      <c r="UEU328" s="7" t="s">
        <v>725</v>
      </c>
      <c r="UEV328" s="7" t="s">
        <v>725</v>
      </c>
      <c r="UEW328" s="7" t="s">
        <v>725</v>
      </c>
      <c r="UEX328" s="7" t="s">
        <v>725</v>
      </c>
      <c r="UEY328" s="7" t="s">
        <v>725</v>
      </c>
      <c r="UEZ328" s="7" t="s">
        <v>725</v>
      </c>
      <c r="UFA328" s="7" t="s">
        <v>725</v>
      </c>
      <c r="UFB328" s="7" t="s">
        <v>725</v>
      </c>
      <c r="UFC328" s="7" t="s">
        <v>725</v>
      </c>
      <c r="UFD328" s="7" t="s">
        <v>725</v>
      </c>
      <c r="UFE328" s="7" t="s">
        <v>725</v>
      </c>
      <c r="UFF328" s="7" t="s">
        <v>725</v>
      </c>
      <c r="UFG328" s="7" t="s">
        <v>725</v>
      </c>
      <c r="UFH328" s="7" t="s">
        <v>725</v>
      </c>
      <c r="UFI328" s="7" t="s">
        <v>725</v>
      </c>
      <c r="UFJ328" s="7" t="s">
        <v>725</v>
      </c>
      <c r="UFK328" s="7" t="s">
        <v>725</v>
      </c>
      <c r="UFL328" s="7" t="s">
        <v>725</v>
      </c>
      <c r="UFM328" s="7" t="s">
        <v>725</v>
      </c>
      <c r="UFN328" s="7" t="s">
        <v>725</v>
      </c>
      <c r="UFO328" s="7" t="s">
        <v>725</v>
      </c>
      <c r="UFP328" s="7" t="s">
        <v>725</v>
      </c>
      <c r="UFQ328" s="7" t="s">
        <v>725</v>
      </c>
      <c r="UFR328" s="7" t="s">
        <v>725</v>
      </c>
      <c r="UFS328" s="7" t="s">
        <v>725</v>
      </c>
      <c r="UFT328" s="7" t="s">
        <v>725</v>
      </c>
      <c r="UFU328" s="7" t="s">
        <v>725</v>
      </c>
      <c r="UFV328" s="7" t="s">
        <v>725</v>
      </c>
      <c r="UFW328" s="7" t="s">
        <v>725</v>
      </c>
      <c r="UFX328" s="7" t="s">
        <v>725</v>
      </c>
      <c r="UFY328" s="7" t="s">
        <v>725</v>
      </c>
      <c r="UFZ328" s="7" t="s">
        <v>725</v>
      </c>
      <c r="UGA328" s="7" t="s">
        <v>725</v>
      </c>
      <c r="UGB328" s="7" t="s">
        <v>725</v>
      </c>
      <c r="UGC328" s="7" t="s">
        <v>725</v>
      </c>
      <c r="UGD328" s="7" t="s">
        <v>725</v>
      </c>
      <c r="UGE328" s="7" t="s">
        <v>725</v>
      </c>
      <c r="UGF328" s="7" t="s">
        <v>725</v>
      </c>
      <c r="UGG328" s="7" t="s">
        <v>725</v>
      </c>
      <c r="UGH328" s="7" t="s">
        <v>725</v>
      </c>
      <c r="UGI328" s="7" t="s">
        <v>725</v>
      </c>
      <c r="UGJ328" s="7" t="s">
        <v>725</v>
      </c>
      <c r="UGK328" s="7" t="s">
        <v>725</v>
      </c>
      <c r="UGL328" s="7" t="s">
        <v>725</v>
      </c>
      <c r="UGM328" s="7" t="s">
        <v>725</v>
      </c>
      <c r="UGN328" s="7" t="s">
        <v>725</v>
      </c>
      <c r="UGO328" s="7" t="s">
        <v>725</v>
      </c>
      <c r="UGP328" s="7" t="s">
        <v>725</v>
      </c>
      <c r="UGQ328" s="7" t="s">
        <v>725</v>
      </c>
      <c r="UGR328" s="7" t="s">
        <v>725</v>
      </c>
      <c r="UGS328" s="7" t="s">
        <v>725</v>
      </c>
      <c r="UGT328" s="7" t="s">
        <v>725</v>
      </c>
      <c r="UGU328" s="7" t="s">
        <v>725</v>
      </c>
      <c r="UGV328" s="7" t="s">
        <v>725</v>
      </c>
      <c r="UGW328" s="7" t="s">
        <v>725</v>
      </c>
      <c r="UGX328" s="7" t="s">
        <v>725</v>
      </c>
      <c r="UGY328" s="7" t="s">
        <v>725</v>
      </c>
      <c r="UGZ328" s="7" t="s">
        <v>725</v>
      </c>
      <c r="UHA328" s="7" t="s">
        <v>725</v>
      </c>
      <c r="UHB328" s="7" t="s">
        <v>725</v>
      </c>
      <c r="UHC328" s="7" t="s">
        <v>725</v>
      </c>
      <c r="UHD328" s="7" t="s">
        <v>725</v>
      </c>
      <c r="UHE328" s="7" t="s">
        <v>725</v>
      </c>
      <c r="UHF328" s="7" t="s">
        <v>725</v>
      </c>
      <c r="UHG328" s="7" t="s">
        <v>725</v>
      </c>
      <c r="UHH328" s="7" t="s">
        <v>725</v>
      </c>
      <c r="UHI328" s="7" t="s">
        <v>725</v>
      </c>
      <c r="UHJ328" s="7" t="s">
        <v>725</v>
      </c>
      <c r="UHK328" s="7" t="s">
        <v>725</v>
      </c>
      <c r="UHL328" s="7" t="s">
        <v>725</v>
      </c>
      <c r="UHM328" s="7" t="s">
        <v>725</v>
      </c>
      <c r="UHN328" s="7" t="s">
        <v>725</v>
      </c>
      <c r="UHO328" s="7" t="s">
        <v>725</v>
      </c>
      <c r="UHP328" s="7" t="s">
        <v>725</v>
      </c>
      <c r="UHQ328" s="7" t="s">
        <v>725</v>
      </c>
      <c r="UHR328" s="7" t="s">
        <v>725</v>
      </c>
      <c r="UHS328" s="7" t="s">
        <v>725</v>
      </c>
      <c r="UHT328" s="7" t="s">
        <v>725</v>
      </c>
      <c r="UHU328" s="7" t="s">
        <v>725</v>
      </c>
      <c r="UHV328" s="7" t="s">
        <v>725</v>
      </c>
      <c r="UHW328" s="7" t="s">
        <v>725</v>
      </c>
      <c r="UHX328" s="7" t="s">
        <v>725</v>
      </c>
      <c r="UHY328" s="7" t="s">
        <v>725</v>
      </c>
      <c r="UHZ328" s="7" t="s">
        <v>725</v>
      </c>
      <c r="UIA328" s="7" t="s">
        <v>725</v>
      </c>
      <c r="UIB328" s="7" t="s">
        <v>725</v>
      </c>
      <c r="UIC328" s="7" t="s">
        <v>725</v>
      </c>
      <c r="UID328" s="7" t="s">
        <v>725</v>
      </c>
      <c r="UIE328" s="7" t="s">
        <v>725</v>
      </c>
      <c r="UIF328" s="7" t="s">
        <v>725</v>
      </c>
      <c r="UIG328" s="7" t="s">
        <v>725</v>
      </c>
      <c r="UIH328" s="7" t="s">
        <v>725</v>
      </c>
      <c r="UII328" s="7" t="s">
        <v>725</v>
      </c>
      <c r="UIJ328" s="7" t="s">
        <v>725</v>
      </c>
      <c r="UIK328" s="7" t="s">
        <v>725</v>
      </c>
      <c r="UIL328" s="7" t="s">
        <v>725</v>
      </c>
      <c r="UIM328" s="7" t="s">
        <v>725</v>
      </c>
      <c r="UIN328" s="7" t="s">
        <v>725</v>
      </c>
      <c r="UIO328" s="7" t="s">
        <v>725</v>
      </c>
      <c r="UIP328" s="7" t="s">
        <v>725</v>
      </c>
      <c r="UIQ328" s="7" t="s">
        <v>725</v>
      </c>
      <c r="UIR328" s="7" t="s">
        <v>725</v>
      </c>
      <c r="UIS328" s="7" t="s">
        <v>725</v>
      </c>
      <c r="UIT328" s="7" t="s">
        <v>725</v>
      </c>
      <c r="UIU328" s="7" t="s">
        <v>725</v>
      </c>
      <c r="UIV328" s="7" t="s">
        <v>725</v>
      </c>
      <c r="UIW328" s="7" t="s">
        <v>725</v>
      </c>
      <c r="UIX328" s="7" t="s">
        <v>725</v>
      </c>
      <c r="UIY328" s="7" t="s">
        <v>725</v>
      </c>
      <c r="UIZ328" s="7" t="s">
        <v>725</v>
      </c>
      <c r="UJA328" s="7" t="s">
        <v>725</v>
      </c>
      <c r="UJB328" s="7" t="s">
        <v>725</v>
      </c>
      <c r="UJC328" s="7" t="s">
        <v>725</v>
      </c>
      <c r="UJD328" s="7" t="s">
        <v>725</v>
      </c>
      <c r="UJE328" s="7" t="s">
        <v>725</v>
      </c>
      <c r="UJF328" s="7" t="s">
        <v>725</v>
      </c>
      <c r="UJG328" s="7" t="s">
        <v>725</v>
      </c>
      <c r="UJH328" s="7" t="s">
        <v>725</v>
      </c>
      <c r="UJI328" s="7" t="s">
        <v>725</v>
      </c>
      <c r="UJJ328" s="7" t="s">
        <v>725</v>
      </c>
      <c r="UJK328" s="7" t="s">
        <v>725</v>
      </c>
      <c r="UJL328" s="7" t="s">
        <v>725</v>
      </c>
      <c r="UJM328" s="7" t="s">
        <v>725</v>
      </c>
      <c r="UJN328" s="7" t="s">
        <v>725</v>
      </c>
      <c r="UJO328" s="7" t="s">
        <v>725</v>
      </c>
      <c r="UJP328" s="7" t="s">
        <v>725</v>
      </c>
      <c r="UJQ328" s="7" t="s">
        <v>725</v>
      </c>
      <c r="UJR328" s="7" t="s">
        <v>725</v>
      </c>
      <c r="UJS328" s="7" t="s">
        <v>725</v>
      </c>
      <c r="UJT328" s="7" t="s">
        <v>725</v>
      </c>
      <c r="UJU328" s="7" t="s">
        <v>725</v>
      </c>
      <c r="UJV328" s="7" t="s">
        <v>725</v>
      </c>
      <c r="UJW328" s="7" t="s">
        <v>725</v>
      </c>
      <c r="UJX328" s="7" t="s">
        <v>725</v>
      </c>
      <c r="UJY328" s="7" t="s">
        <v>725</v>
      </c>
      <c r="UJZ328" s="7" t="s">
        <v>725</v>
      </c>
      <c r="UKA328" s="7" t="s">
        <v>725</v>
      </c>
      <c r="UKB328" s="7" t="s">
        <v>725</v>
      </c>
      <c r="UKC328" s="7" t="s">
        <v>725</v>
      </c>
      <c r="UKD328" s="7" t="s">
        <v>725</v>
      </c>
      <c r="UKE328" s="7" t="s">
        <v>725</v>
      </c>
      <c r="UKF328" s="7" t="s">
        <v>725</v>
      </c>
      <c r="UKG328" s="7" t="s">
        <v>725</v>
      </c>
      <c r="UKH328" s="7" t="s">
        <v>725</v>
      </c>
      <c r="UKI328" s="7" t="s">
        <v>725</v>
      </c>
      <c r="UKJ328" s="7" t="s">
        <v>725</v>
      </c>
      <c r="UKK328" s="7" t="s">
        <v>725</v>
      </c>
      <c r="UKL328" s="7" t="s">
        <v>725</v>
      </c>
      <c r="UKM328" s="7" t="s">
        <v>725</v>
      </c>
      <c r="UKN328" s="7" t="s">
        <v>725</v>
      </c>
      <c r="UKO328" s="7" t="s">
        <v>725</v>
      </c>
      <c r="UKP328" s="7" t="s">
        <v>725</v>
      </c>
      <c r="UKQ328" s="7" t="s">
        <v>725</v>
      </c>
      <c r="UKR328" s="7" t="s">
        <v>725</v>
      </c>
      <c r="UKS328" s="7" t="s">
        <v>725</v>
      </c>
      <c r="UKT328" s="7" t="s">
        <v>725</v>
      </c>
      <c r="UKU328" s="7" t="s">
        <v>725</v>
      </c>
      <c r="UKV328" s="7" t="s">
        <v>725</v>
      </c>
      <c r="UKW328" s="7" t="s">
        <v>725</v>
      </c>
      <c r="UKX328" s="7" t="s">
        <v>725</v>
      </c>
      <c r="UKY328" s="7" t="s">
        <v>725</v>
      </c>
      <c r="UKZ328" s="7" t="s">
        <v>725</v>
      </c>
      <c r="ULA328" s="7" t="s">
        <v>725</v>
      </c>
      <c r="ULB328" s="7" t="s">
        <v>725</v>
      </c>
      <c r="ULC328" s="7" t="s">
        <v>725</v>
      </c>
      <c r="ULD328" s="7" t="s">
        <v>725</v>
      </c>
      <c r="ULE328" s="7" t="s">
        <v>725</v>
      </c>
      <c r="ULF328" s="7" t="s">
        <v>725</v>
      </c>
      <c r="ULG328" s="7" t="s">
        <v>725</v>
      </c>
      <c r="ULH328" s="7" t="s">
        <v>725</v>
      </c>
      <c r="ULI328" s="7" t="s">
        <v>725</v>
      </c>
      <c r="ULJ328" s="7" t="s">
        <v>725</v>
      </c>
      <c r="ULK328" s="7" t="s">
        <v>725</v>
      </c>
      <c r="ULL328" s="7" t="s">
        <v>725</v>
      </c>
      <c r="ULM328" s="7" t="s">
        <v>725</v>
      </c>
      <c r="ULN328" s="7" t="s">
        <v>725</v>
      </c>
      <c r="ULO328" s="7" t="s">
        <v>725</v>
      </c>
      <c r="ULP328" s="7" t="s">
        <v>725</v>
      </c>
      <c r="ULQ328" s="7" t="s">
        <v>725</v>
      </c>
      <c r="ULR328" s="7" t="s">
        <v>725</v>
      </c>
      <c r="ULS328" s="7" t="s">
        <v>725</v>
      </c>
      <c r="ULT328" s="7" t="s">
        <v>725</v>
      </c>
      <c r="ULU328" s="7" t="s">
        <v>725</v>
      </c>
      <c r="ULV328" s="7" t="s">
        <v>725</v>
      </c>
      <c r="ULW328" s="7" t="s">
        <v>725</v>
      </c>
      <c r="ULX328" s="7" t="s">
        <v>725</v>
      </c>
      <c r="ULY328" s="7" t="s">
        <v>725</v>
      </c>
      <c r="ULZ328" s="7" t="s">
        <v>725</v>
      </c>
      <c r="UMA328" s="7" t="s">
        <v>725</v>
      </c>
      <c r="UMB328" s="7" t="s">
        <v>725</v>
      </c>
      <c r="UMC328" s="7" t="s">
        <v>725</v>
      </c>
      <c r="UMD328" s="7" t="s">
        <v>725</v>
      </c>
      <c r="UME328" s="7" t="s">
        <v>725</v>
      </c>
      <c r="UMF328" s="7" t="s">
        <v>725</v>
      </c>
      <c r="UMG328" s="7" t="s">
        <v>725</v>
      </c>
      <c r="UMH328" s="7" t="s">
        <v>725</v>
      </c>
      <c r="UMI328" s="7" t="s">
        <v>725</v>
      </c>
      <c r="UMJ328" s="7" t="s">
        <v>725</v>
      </c>
      <c r="UMK328" s="7" t="s">
        <v>725</v>
      </c>
      <c r="UML328" s="7" t="s">
        <v>725</v>
      </c>
      <c r="UMM328" s="7" t="s">
        <v>725</v>
      </c>
      <c r="UMN328" s="7" t="s">
        <v>725</v>
      </c>
      <c r="UMO328" s="7" t="s">
        <v>725</v>
      </c>
      <c r="UMP328" s="7" t="s">
        <v>725</v>
      </c>
      <c r="UMQ328" s="7" t="s">
        <v>725</v>
      </c>
      <c r="UMR328" s="7" t="s">
        <v>725</v>
      </c>
      <c r="UMS328" s="7" t="s">
        <v>725</v>
      </c>
      <c r="UMT328" s="7" t="s">
        <v>725</v>
      </c>
      <c r="UMU328" s="7" t="s">
        <v>725</v>
      </c>
      <c r="UMV328" s="7" t="s">
        <v>725</v>
      </c>
      <c r="UMW328" s="7" t="s">
        <v>725</v>
      </c>
      <c r="UMX328" s="7" t="s">
        <v>725</v>
      </c>
      <c r="UMY328" s="7" t="s">
        <v>725</v>
      </c>
      <c r="UMZ328" s="7" t="s">
        <v>725</v>
      </c>
      <c r="UNA328" s="7" t="s">
        <v>725</v>
      </c>
      <c r="UNB328" s="7" t="s">
        <v>725</v>
      </c>
      <c r="UNC328" s="7" t="s">
        <v>725</v>
      </c>
      <c r="UND328" s="7" t="s">
        <v>725</v>
      </c>
      <c r="UNE328" s="7" t="s">
        <v>725</v>
      </c>
      <c r="UNF328" s="7" t="s">
        <v>725</v>
      </c>
      <c r="UNG328" s="7" t="s">
        <v>725</v>
      </c>
      <c r="UNH328" s="7" t="s">
        <v>725</v>
      </c>
      <c r="UNI328" s="7" t="s">
        <v>725</v>
      </c>
      <c r="UNJ328" s="7" t="s">
        <v>725</v>
      </c>
      <c r="UNK328" s="7" t="s">
        <v>725</v>
      </c>
      <c r="UNL328" s="7" t="s">
        <v>725</v>
      </c>
      <c r="UNM328" s="7" t="s">
        <v>725</v>
      </c>
      <c r="UNN328" s="7" t="s">
        <v>725</v>
      </c>
      <c r="UNO328" s="7" t="s">
        <v>725</v>
      </c>
      <c r="UNP328" s="7" t="s">
        <v>725</v>
      </c>
      <c r="UNQ328" s="7" t="s">
        <v>725</v>
      </c>
      <c r="UNR328" s="7" t="s">
        <v>725</v>
      </c>
      <c r="UNS328" s="7" t="s">
        <v>725</v>
      </c>
      <c r="UNT328" s="7" t="s">
        <v>725</v>
      </c>
      <c r="UNU328" s="7" t="s">
        <v>725</v>
      </c>
      <c r="UNV328" s="7" t="s">
        <v>725</v>
      </c>
      <c r="UNW328" s="7" t="s">
        <v>725</v>
      </c>
      <c r="UNX328" s="7" t="s">
        <v>725</v>
      </c>
      <c r="UNY328" s="7" t="s">
        <v>725</v>
      </c>
      <c r="UNZ328" s="7" t="s">
        <v>725</v>
      </c>
      <c r="UOA328" s="7" t="s">
        <v>725</v>
      </c>
      <c r="UOB328" s="7" t="s">
        <v>725</v>
      </c>
      <c r="UOC328" s="7" t="s">
        <v>725</v>
      </c>
      <c r="UOD328" s="7" t="s">
        <v>725</v>
      </c>
      <c r="UOE328" s="7" t="s">
        <v>725</v>
      </c>
      <c r="UOF328" s="7" t="s">
        <v>725</v>
      </c>
      <c r="UOG328" s="7" t="s">
        <v>725</v>
      </c>
      <c r="UOH328" s="7" t="s">
        <v>725</v>
      </c>
      <c r="UOI328" s="7" t="s">
        <v>725</v>
      </c>
      <c r="UOJ328" s="7" t="s">
        <v>725</v>
      </c>
      <c r="UOK328" s="7" t="s">
        <v>725</v>
      </c>
      <c r="UOL328" s="7" t="s">
        <v>725</v>
      </c>
      <c r="UOM328" s="7" t="s">
        <v>725</v>
      </c>
      <c r="UON328" s="7" t="s">
        <v>725</v>
      </c>
      <c r="UOO328" s="7" t="s">
        <v>725</v>
      </c>
      <c r="UOP328" s="7" t="s">
        <v>725</v>
      </c>
      <c r="UOQ328" s="7" t="s">
        <v>725</v>
      </c>
      <c r="UOR328" s="7" t="s">
        <v>725</v>
      </c>
      <c r="UOS328" s="7" t="s">
        <v>725</v>
      </c>
      <c r="UOT328" s="7" t="s">
        <v>725</v>
      </c>
      <c r="UOU328" s="7" t="s">
        <v>725</v>
      </c>
      <c r="UOV328" s="7" t="s">
        <v>725</v>
      </c>
      <c r="UOW328" s="7" t="s">
        <v>725</v>
      </c>
      <c r="UOX328" s="7" t="s">
        <v>725</v>
      </c>
      <c r="UOY328" s="7" t="s">
        <v>725</v>
      </c>
      <c r="UOZ328" s="7" t="s">
        <v>725</v>
      </c>
      <c r="UPA328" s="7" t="s">
        <v>725</v>
      </c>
      <c r="UPB328" s="7" t="s">
        <v>725</v>
      </c>
      <c r="UPC328" s="7" t="s">
        <v>725</v>
      </c>
      <c r="UPD328" s="7" t="s">
        <v>725</v>
      </c>
      <c r="UPE328" s="7" t="s">
        <v>725</v>
      </c>
      <c r="UPF328" s="7" t="s">
        <v>725</v>
      </c>
      <c r="UPG328" s="7" t="s">
        <v>725</v>
      </c>
      <c r="UPH328" s="7" t="s">
        <v>725</v>
      </c>
      <c r="UPI328" s="7" t="s">
        <v>725</v>
      </c>
      <c r="UPJ328" s="7" t="s">
        <v>725</v>
      </c>
      <c r="UPK328" s="7" t="s">
        <v>725</v>
      </c>
      <c r="UPL328" s="7" t="s">
        <v>725</v>
      </c>
      <c r="UPM328" s="7" t="s">
        <v>725</v>
      </c>
      <c r="UPN328" s="7" t="s">
        <v>725</v>
      </c>
      <c r="UPO328" s="7" t="s">
        <v>725</v>
      </c>
      <c r="UPP328" s="7" t="s">
        <v>725</v>
      </c>
      <c r="UPQ328" s="7" t="s">
        <v>725</v>
      </c>
      <c r="UPR328" s="7" t="s">
        <v>725</v>
      </c>
      <c r="UPS328" s="7" t="s">
        <v>725</v>
      </c>
      <c r="UPT328" s="7" t="s">
        <v>725</v>
      </c>
      <c r="UPU328" s="7" t="s">
        <v>725</v>
      </c>
      <c r="UPV328" s="7" t="s">
        <v>725</v>
      </c>
      <c r="UPW328" s="7" t="s">
        <v>725</v>
      </c>
      <c r="UPX328" s="7" t="s">
        <v>725</v>
      </c>
      <c r="UPY328" s="7" t="s">
        <v>725</v>
      </c>
      <c r="UPZ328" s="7" t="s">
        <v>725</v>
      </c>
      <c r="UQA328" s="7" t="s">
        <v>725</v>
      </c>
      <c r="UQB328" s="7" t="s">
        <v>725</v>
      </c>
      <c r="UQC328" s="7" t="s">
        <v>725</v>
      </c>
      <c r="UQD328" s="7" t="s">
        <v>725</v>
      </c>
      <c r="UQE328" s="7" t="s">
        <v>725</v>
      </c>
      <c r="UQF328" s="7" t="s">
        <v>725</v>
      </c>
      <c r="UQG328" s="7" t="s">
        <v>725</v>
      </c>
      <c r="UQH328" s="7" t="s">
        <v>725</v>
      </c>
      <c r="UQI328" s="7" t="s">
        <v>725</v>
      </c>
      <c r="UQJ328" s="7" t="s">
        <v>725</v>
      </c>
      <c r="UQK328" s="7" t="s">
        <v>725</v>
      </c>
      <c r="UQL328" s="7" t="s">
        <v>725</v>
      </c>
      <c r="UQM328" s="7" t="s">
        <v>725</v>
      </c>
      <c r="UQN328" s="7" t="s">
        <v>725</v>
      </c>
      <c r="UQO328" s="7" t="s">
        <v>725</v>
      </c>
      <c r="UQP328" s="7" t="s">
        <v>725</v>
      </c>
      <c r="UQQ328" s="7" t="s">
        <v>725</v>
      </c>
      <c r="UQR328" s="7" t="s">
        <v>725</v>
      </c>
      <c r="UQS328" s="7" t="s">
        <v>725</v>
      </c>
      <c r="UQT328" s="7" t="s">
        <v>725</v>
      </c>
      <c r="UQU328" s="7" t="s">
        <v>725</v>
      </c>
      <c r="UQV328" s="7" t="s">
        <v>725</v>
      </c>
      <c r="UQW328" s="7" t="s">
        <v>725</v>
      </c>
      <c r="UQX328" s="7" t="s">
        <v>725</v>
      </c>
      <c r="UQY328" s="7" t="s">
        <v>725</v>
      </c>
      <c r="UQZ328" s="7" t="s">
        <v>725</v>
      </c>
      <c r="URA328" s="7" t="s">
        <v>725</v>
      </c>
      <c r="URB328" s="7" t="s">
        <v>725</v>
      </c>
      <c r="URC328" s="7" t="s">
        <v>725</v>
      </c>
      <c r="URD328" s="7" t="s">
        <v>725</v>
      </c>
      <c r="URE328" s="7" t="s">
        <v>725</v>
      </c>
      <c r="URF328" s="7" t="s">
        <v>725</v>
      </c>
      <c r="URG328" s="7" t="s">
        <v>725</v>
      </c>
      <c r="URH328" s="7" t="s">
        <v>725</v>
      </c>
      <c r="URI328" s="7" t="s">
        <v>725</v>
      </c>
      <c r="URJ328" s="7" t="s">
        <v>725</v>
      </c>
      <c r="URK328" s="7" t="s">
        <v>725</v>
      </c>
      <c r="URL328" s="7" t="s">
        <v>725</v>
      </c>
      <c r="URM328" s="7" t="s">
        <v>725</v>
      </c>
      <c r="URN328" s="7" t="s">
        <v>725</v>
      </c>
      <c r="URO328" s="7" t="s">
        <v>725</v>
      </c>
      <c r="URP328" s="7" t="s">
        <v>725</v>
      </c>
      <c r="URQ328" s="7" t="s">
        <v>725</v>
      </c>
      <c r="URR328" s="7" t="s">
        <v>725</v>
      </c>
      <c r="URS328" s="7" t="s">
        <v>725</v>
      </c>
      <c r="URT328" s="7" t="s">
        <v>725</v>
      </c>
      <c r="URU328" s="7" t="s">
        <v>725</v>
      </c>
      <c r="URV328" s="7" t="s">
        <v>725</v>
      </c>
      <c r="URW328" s="7" t="s">
        <v>725</v>
      </c>
      <c r="URX328" s="7" t="s">
        <v>725</v>
      </c>
      <c r="URY328" s="7" t="s">
        <v>725</v>
      </c>
      <c r="URZ328" s="7" t="s">
        <v>725</v>
      </c>
      <c r="USA328" s="7" t="s">
        <v>725</v>
      </c>
      <c r="USB328" s="7" t="s">
        <v>725</v>
      </c>
      <c r="USC328" s="7" t="s">
        <v>725</v>
      </c>
      <c r="USD328" s="7" t="s">
        <v>725</v>
      </c>
      <c r="USE328" s="7" t="s">
        <v>725</v>
      </c>
      <c r="USF328" s="7" t="s">
        <v>725</v>
      </c>
      <c r="USG328" s="7" t="s">
        <v>725</v>
      </c>
      <c r="USH328" s="7" t="s">
        <v>725</v>
      </c>
      <c r="USI328" s="7" t="s">
        <v>725</v>
      </c>
      <c r="USJ328" s="7" t="s">
        <v>725</v>
      </c>
      <c r="USK328" s="7" t="s">
        <v>725</v>
      </c>
      <c r="USL328" s="7" t="s">
        <v>725</v>
      </c>
      <c r="USM328" s="7" t="s">
        <v>725</v>
      </c>
      <c r="USN328" s="7" t="s">
        <v>725</v>
      </c>
      <c r="USO328" s="7" t="s">
        <v>725</v>
      </c>
      <c r="USP328" s="7" t="s">
        <v>725</v>
      </c>
      <c r="USQ328" s="7" t="s">
        <v>725</v>
      </c>
      <c r="USR328" s="7" t="s">
        <v>725</v>
      </c>
      <c r="USS328" s="7" t="s">
        <v>725</v>
      </c>
      <c r="UST328" s="7" t="s">
        <v>725</v>
      </c>
      <c r="USU328" s="7" t="s">
        <v>725</v>
      </c>
      <c r="USV328" s="7" t="s">
        <v>725</v>
      </c>
      <c r="USW328" s="7" t="s">
        <v>725</v>
      </c>
      <c r="USX328" s="7" t="s">
        <v>725</v>
      </c>
      <c r="USY328" s="7" t="s">
        <v>725</v>
      </c>
      <c r="USZ328" s="7" t="s">
        <v>725</v>
      </c>
      <c r="UTA328" s="7" t="s">
        <v>725</v>
      </c>
      <c r="UTB328" s="7" t="s">
        <v>725</v>
      </c>
      <c r="UTC328" s="7" t="s">
        <v>725</v>
      </c>
      <c r="UTD328" s="7" t="s">
        <v>725</v>
      </c>
      <c r="UTE328" s="7" t="s">
        <v>725</v>
      </c>
      <c r="UTF328" s="7" t="s">
        <v>725</v>
      </c>
      <c r="UTG328" s="7" t="s">
        <v>725</v>
      </c>
      <c r="UTH328" s="7" t="s">
        <v>725</v>
      </c>
      <c r="UTI328" s="7" t="s">
        <v>725</v>
      </c>
      <c r="UTJ328" s="7" t="s">
        <v>725</v>
      </c>
      <c r="UTK328" s="7" t="s">
        <v>725</v>
      </c>
      <c r="UTL328" s="7" t="s">
        <v>725</v>
      </c>
      <c r="UTM328" s="7" t="s">
        <v>725</v>
      </c>
      <c r="UTN328" s="7" t="s">
        <v>725</v>
      </c>
      <c r="UTO328" s="7" t="s">
        <v>725</v>
      </c>
      <c r="UTP328" s="7" t="s">
        <v>725</v>
      </c>
      <c r="UTQ328" s="7" t="s">
        <v>725</v>
      </c>
      <c r="UTR328" s="7" t="s">
        <v>725</v>
      </c>
      <c r="UTS328" s="7" t="s">
        <v>725</v>
      </c>
      <c r="UTT328" s="7" t="s">
        <v>725</v>
      </c>
      <c r="UTU328" s="7" t="s">
        <v>725</v>
      </c>
      <c r="UTV328" s="7" t="s">
        <v>725</v>
      </c>
      <c r="UTW328" s="7" t="s">
        <v>725</v>
      </c>
      <c r="UTX328" s="7" t="s">
        <v>725</v>
      </c>
      <c r="UTY328" s="7" t="s">
        <v>725</v>
      </c>
      <c r="UTZ328" s="7" t="s">
        <v>725</v>
      </c>
      <c r="UUA328" s="7" t="s">
        <v>725</v>
      </c>
      <c r="UUB328" s="7" t="s">
        <v>725</v>
      </c>
      <c r="UUC328" s="7" t="s">
        <v>725</v>
      </c>
      <c r="UUD328" s="7" t="s">
        <v>725</v>
      </c>
      <c r="UUE328" s="7" t="s">
        <v>725</v>
      </c>
      <c r="UUF328" s="7" t="s">
        <v>725</v>
      </c>
      <c r="UUG328" s="7" t="s">
        <v>725</v>
      </c>
      <c r="UUH328" s="7" t="s">
        <v>725</v>
      </c>
      <c r="UUI328" s="7" t="s">
        <v>725</v>
      </c>
      <c r="UUJ328" s="7" t="s">
        <v>725</v>
      </c>
      <c r="UUK328" s="7" t="s">
        <v>725</v>
      </c>
      <c r="UUL328" s="7" t="s">
        <v>725</v>
      </c>
      <c r="UUM328" s="7" t="s">
        <v>725</v>
      </c>
      <c r="UUN328" s="7" t="s">
        <v>725</v>
      </c>
      <c r="UUO328" s="7" t="s">
        <v>725</v>
      </c>
      <c r="UUP328" s="7" t="s">
        <v>725</v>
      </c>
      <c r="UUQ328" s="7" t="s">
        <v>725</v>
      </c>
      <c r="UUR328" s="7" t="s">
        <v>725</v>
      </c>
      <c r="UUS328" s="7" t="s">
        <v>725</v>
      </c>
      <c r="UUT328" s="7" t="s">
        <v>725</v>
      </c>
      <c r="UUU328" s="7" t="s">
        <v>725</v>
      </c>
      <c r="UUV328" s="7" t="s">
        <v>725</v>
      </c>
      <c r="UUW328" s="7" t="s">
        <v>725</v>
      </c>
      <c r="UUX328" s="7" t="s">
        <v>725</v>
      </c>
      <c r="UUY328" s="7" t="s">
        <v>725</v>
      </c>
      <c r="UUZ328" s="7" t="s">
        <v>725</v>
      </c>
      <c r="UVA328" s="7" t="s">
        <v>725</v>
      </c>
      <c r="UVB328" s="7" t="s">
        <v>725</v>
      </c>
      <c r="UVC328" s="7" t="s">
        <v>725</v>
      </c>
      <c r="UVD328" s="7" t="s">
        <v>725</v>
      </c>
      <c r="UVE328" s="7" t="s">
        <v>725</v>
      </c>
      <c r="UVF328" s="7" t="s">
        <v>725</v>
      </c>
      <c r="UVG328" s="7" t="s">
        <v>725</v>
      </c>
      <c r="UVH328" s="7" t="s">
        <v>725</v>
      </c>
      <c r="UVI328" s="7" t="s">
        <v>725</v>
      </c>
      <c r="UVJ328" s="7" t="s">
        <v>725</v>
      </c>
      <c r="UVK328" s="7" t="s">
        <v>725</v>
      </c>
      <c r="UVL328" s="7" t="s">
        <v>725</v>
      </c>
      <c r="UVM328" s="7" t="s">
        <v>725</v>
      </c>
      <c r="UVN328" s="7" t="s">
        <v>725</v>
      </c>
      <c r="UVO328" s="7" t="s">
        <v>725</v>
      </c>
      <c r="UVP328" s="7" t="s">
        <v>725</v>
      </c>
      <c r="UVQ328" s="7" t="s">
        <v>725</v>
      </c>
      <c r="UVR328" s="7" t="s">
        <v>725</v>
      </c>
      <c r="UVS328" s="7" t="s">
        <v>725</v>
      </c>
      <c r="UVT328" s="7" t="s">
        <v>725</v>
      </c>
      <c r="UVU328" s="7" t="s">
        <v>725</v>
      </c>
      <c r="UVV328" s="7" t="s">
        <v>725</v>
      </c>
      <c r="UVW328" s="7" t="s">
        <v>725</v>
      </c>
      <c r="UVX328" s="7" t="s">
        <v>725</v>
      </c>
      <c r="UVY328" s="7" t="s">
        <v>725</v>
      </c>
      <c r="UVZ328" s="7" t="s">
        <v>725</v>
      </c>
      <c r="UWA328" s="7" t="s">
        <v>725</v>
      </c>
      <c r="UWB328" s="7" t="s">
        <v>725</v>
      </c>
      <c r="UWC328" s="7" t="s">
        <v>725</v>
      </c>
      <c r="UWD328" s="7" t="s">
        <v>725</v>
      </c>
      <c r="UWE328" s="7" t="s">
        <v>725</v>
      </c>
      <c r="UWF328" s="7" t="s">
        <v>725</v>
      </c>
      <c r="UWG328" s="7" t="s">
        <v>725</v>
      </c>
      <c r="UWH328" s="7" t="s">
        <v>725</v>
      </c>
      <c r="UWI328" s="7" t="s">
        <v>725</v>
      </c>
      <c r="UWJ328" s="7" t="s">
        <v>725</v>
      </c>
      <c r="UWK328" s="7" t="s">
        <v>725</v>
      </c>
      <c r="UWL328" s="7" t="s">
        <v>725</v>
      </c>
      <c r="UWM328" s="7" t="s">
        <v>725</v>
      </c>
      <c r="UWN328" s="7" t="s">
        <v>725</v>
      </c>
      <c r="UWO328" s="7" t="s">
        <v>725</v>
      </c>
      <c r="UWP328" s="7" t="s">
        <v>725</v>
      </c>
      <c r="UWQ328" s="7" t="s">
        <v>725</v>
      </c>
      <c r="UWR328" s="7" t="s">
        <v>725</v>
      </c>
      <c r="UWS328" s="7" t="s">
        <v>725</v>
      </c>
      <c r="UWT328" s="7" t="s">
        <v>725</v>
      </c>
      <c r="UWU328" s="7" t="s">
        <v>725</v>
      </c>
      <c r="UWV328" s="7" t="s">
        <v>725</v>
      </c>
      <c r="UWW328" s="7" t="s">
        <v>725</v>
      </c>
      <c r="UWX328" s="7" t="s">
        <v>725</v>
      </c>
      <c r="UWY328" s="7" t="s">
        <v>725</v>
      </c>
      <c r="UWZ328" s="7" t="s">
        <v>725</v>
      </c>
      <c r="UXA328" s="7" t="s">
        <v>725</v>
      </c>
      <c r="UXB328" s="7" t="s">
        <v>725</v>
      </c>
      <c r="UXC328" s="7" t="s">
        <v>725</v>
      </c>
      <c r="UXD328" s="7" t="s">
        <v>725</v>
      </c>
      <c r="UXE328" s="7" t="s">
        <v>725</v>
      </c>
      <c r="UXF328" s="7" t="s">
        <v>725</v>
      </c>
      <c r="UXG328" s="7" t="s">
        <v>725</v>
      </c>
      <c r="UXH328" s="7" t="s">
        <v>725</v>
      </c>
      <c r="UXI328" s="7" t="s">
        <v>725</v>
      </c>
      <c r="UXJ328" s="7" t="s">
        <v>725</v>
      </c>
      <c r="UXK328" s="7" t="s">
        <v>725</v>
      </c>
      <c r="UXL328" s="7" t="s">
        <v>725</v>
      </c>
      <c r="UXM328" s="7" t="s">
        <v>725</v>
      </c>
      <c r="UXN328" s="7" t="s">
        <v>725</v>
      </c>
      <c r="UXO328" s="7" t="s">
        <v>725</v>
      </c>
      <c r="UXP328" s="7" t="s">
        <v>725</v>
      </c>
      <c r="UXQ328" s="7" t="s">
        <v>725</v>
      </c>
      <c r="UXR328" s="7" t="s">
        <v>725</v>
      </c>
      <c r="UXS328" s="7" t="s">
        <v>725</v>
      </c>
      <c r="UXT328" s="7" t="s">
        <v>725</v>
      </c>
      <c r="UXU328" s="7" t="s">
        <v>725</v>
      </c>
      <c r="UXV328" s="7" t="s">
        <v>725</v>
      </c>
      <c r="UXW328" s="7" t="s">
        <v>725</v>
      </c>
      <c r="UXX328" s="7" t="s">
        <v>725</v>
      </c>
      <c r="UXY328" s="7" t="s">
        <v>725</v>
      </c>
      <c r="UXZ328" s="7" t="s">
        <v>725</v>
      </c>
      <c r="UYA328" s="7" t="s">
        <v>725</v>
      </c>
      <c r="UYB328" s="7" t="s">
        <v>725</v>
      </c>
      <c r="UYC328" s="7" t="s">
        <v>725</v>
      </c>
      <c r="UYD328" s="7" t="s">
        <v>725</v>
      </c>
      <c r="UYE328" s="7" t="s">
        <v>725</v>
      </c>
      <c r="UYF328" s="7" t="s">
        <v>725</v>
      </c>
      <c r="UYG328" s="7" t="s">
        <v>725</v>
      </c>
      <c r="UYH328" s="7" t="s">
        <v>725</v>
      </c>
      <c r="UYI328" s="7" t="s">
        <v>725</v>
      </c>
      <c r="UYJ328" s="7" t="s">
        <v>725</v>
      </c>
      <c r="UYK328" s="7" t="s">
        <v>725</v>
      </c>
      <c r="UYL328" s="7" t="s">
        <v>725</v>
      </c>
      <c r="UYM328" s="7" t="s">
        <v>725</v>
      </c>
      <c r="UYN328" s="7" t="s">
        <v>725</v>
      </c>
      <c r="UYO328" s="7" t="s">
        <v>725</v>
      </c>
      <c r="UYP328" s="7" t="s">
        <v>725</v>
      </c>
      <c r="UYQ328" s="7" t="s">
        <v>725</v>
      </c>
      <c r="UYR328" s="7" t="s">
        <v>725</v>
      </c>
      <c r="UYS328" s="7" t="s">
        <v>725</v>
      </c>
      <c r="UYT328" s="7" t="s">
        <v>725</v>
      </c>
      <c r="UYU328" s="7" t="s">
        <v>725</v>
      </c>
      <c r="UYV328" s="7" t="s">
        <v>725</v>
      </c>
      <c r="UYW328" s="7" t="s">
        <v>725</v>
      </c>
      <c r="UYX328" s="7" t="s">
        <v>725</v>
      </c>
      <c r="UYY328" s="7" t="s">
        <v>725</v>
      </c>
      <c r="UYZ328" s="7" t="s">
        <v>725</v>
      </c>
      <c r="UZA328" s="7" t="s">
        <v>725</v>
      </c>
      <c r="UZB328" s="7" t="s">
        <v>725</v>
      </c>
      <c r="UZC328" s="7" t="s">
        <v>725</v>
      </c>
      <c r="UZD328" s="7" t="s">
        <v>725</v>
      </c>
      <c r="UZE328" s="7" t="s">
        <v>725</v>
      </c>
      <c r="UZF328" s="7" t="s">
        <v>725</v>
      </c>
      <c r="UZG328" s="7" t="s">
        <v>725</v>
      </c>
      <c r="UZH328" s="7" t="s">
        <v>725</v>
      </c>
      <c r="UZI328" s="7" t="s">
        <v>725</v>
      </c>
      <c r="UZJ328" s="7" t="s">
        <v>725</v>
      </c>
      <c r="UZK328" s="7" t="s">
        <v>725</v>
      </c>
      <c r="UZL328" s="7" t="s">
        <v>725</v>
      </c>
      <c r="UZM328" s="7" t="s">
        <v>725</v>
      </c>
      <c r="UZN328" s="7" t="s">
        <v>725</v>
      </c>
      <c r="UZO328" s="7" t="s">
        <v>725</v>
      </c>
      <c r="UZP328" s="7" t="s">
        <v>725</v>
      </c>
      <c r="UZQ328" s="7" t="s">
        <v>725</v>
      </c>
      <c r="UZR328" s="7" t="s">
        <v>725</v>
      </c>
      <c r="UZS328" s="7" t="s">
        <v>725</v>
      </c>
      <c r="UZT328" s="7" t="s">
        <v>725</v>
      </c>
      <c r="UZU328" s="7" t="s">
        <v>725</v>
      </c>
      <c r="UZV328" s="7" t="s">
        <v>725</v>
      </c>
      <c r="UZW328" s="7" t="s">
        <v>725</v>
      </c>
      <c r="UZX328" s="7" t="s">
        <v>725</v>
      </c>
      <c r="UZY328" s="7" t="s">
        <v>725</v>
      </c>
      <c r="UZZ328" s="7" t="s">
        <v>725</v>
      </c>
      <c r="VAA328" s="7" t="s">
        <v>725</v>
      </c>
      <c r="VAB328" s="7" t="s">
        <v>725</v>
      </c>
      <c r="VAC328" s="7" t="s">
        <v>725</v>
      </c>
      <c r="VAD328" s="7" t="s">
        <v>725</v>
      </c>
      <c r="VAE328" s="7" t="s">
        <v>725</v>
      </c>
      <c r="VAF328" s="7" t="s">
        <v>725</v>
      </c>
      <c r="VAG328" s="7" t="s">
        <v>725</v>
      </c>
      <c r="VAH328" s="7" t="s">
        <v>725</v>
      </c>
      <c r="VAI328" s="7" t="s">
        <v>725</v>
      </c>
      <c r="VAJ328" s="7" t="s">
        <v>725</v>
      </c>
      <c r="VAK328" s="7" t="s">
        <v>725</v>
      </c>
      <c r="VAL328" s="7" t="s">
        <v>725</v>
      </c>
      <c r="VAM328" s="7" t="s">
        <v>725</v>
      </c>
      <c r="VAN328" s="7" t="s">
        <v>725</v>
      </c>
      <c r="VAO328" s="7" t="s">
        <v>725</v>
      </c>
      <c r="VAP328" s="7" t="s">
        <v>725</v>
      </c>
      <c r="VAQ328" s="7" t="s">
        <v>725</v>
      </c>
      <c r="VAR328" s="7" t="s">
        <v>725</v>
      </c>
      <c r="VAS328" s="7" t="s">
        <v>725</v>
      </c>
      <c r="VAT328" s="7" t="s">
        <v>725</v>
      </c>
      <c r="VAU328" s="7" t="s">
        <v>725</v>
      </c>
      <c r="VAV328" s="7" t="s">
        <v>725</v>
      </c>
      <c r="VAW328" s="7" t="s">
        <v>725</v>
      </c>
      <c r="VAX328" s="7" t="s">
        <v>725</v>
      </c>
      <c r="VAY328" s="7" t="s">
        <v>725</v>
      </c>
      <c r="VAZ328" s="7" t="s">
        <v>725</v>
      </c>
      <c r="VBA328" s="7" t="s">
        <v>725</v>
      </c>
      <c r="VBB328" s="7" t="s">
        <v>725</v>
      </c>
      <c r="VBC328" s="7" t="s">
        <v>725</v>
      </c>
      <c r="VBD328" s="7" t="s">
        <v>725</v>
      </c>
      <c r="VBE328" s="7" t="s">
        <v>725</v>
      </c>
      <c r="VBF328" s="7" t="s">
        <v>725</v>
      </c>
      <c r="VBG328" s="7" t="s">
        <v>725</v>
      </c>
      <c r="VBH328" s="7" t="s">
        <v>725</v>
      </c>
      <c r="VBI328" s="7" t="s">
        <v>725</v>
      </c>
      <c r="VBJ328" s="7" t="s">
        <v>725</v>
      </c>
      <c r="VBK328" s="7" t="s">
        <v>725</v>
      </c>
      <c r="VBL328" s="7" t="s">
        <v>725</v>
      </c>
      <c r="VBM328" s="7" t="s">
        <v>725</v>
      </c>
      <c r="VBN328" s="7" t="s">
        <v>725</v>
      </c>
      <c r="VBO328" s="7" t="s">
        <v>725</v>
      </c>
      <c r="VBP328" s="7" t="s">
        <v>725</v>
      </c>
      <c r="VBQ328" s="7" t="s">
        <v>725</v>
      </c>
      <c r="VBR328" s="7" t="s">
        <v>725</v>
      </c>
      <c r="VBS328" s="7" t="s">
        <v>725</v>
      </c>
      <c r="VBT328" s="7" t="s">
        <v>725</v>
      </c>
      <c r="VBU328" s="7" t="s">
        <v>725</v>
      </c>
      <c r="VBV328" s="7" t="s">
        <v>725</v>
      </c>
      <c r="VBW328" s="7" t="s">
        <v>725</v>
      </c>
      <c r="VBX328" s="7" t="s">
        <v>725</v>
      </c>
      <c r="VBY328" s="7" t="s">
        <v>725</v>
      </c>
      <c r="VBZ328" s="7" t="s">
        <v>725</v>
      </c>
      <c r="VCA328" s="7" t="s">
        <v>725</v>
      </c>
      <c r="VCB328" s="7" t="s">
        <v>725</v>
      </c>
      <c r="VCC328" s="7" t="s">
        <v>725</v>
      </c>
      <c r="VCD328" s="7" t="s">
        <v>725</v>
      </c>
      <c r="VCE328" s="7" t="s">
        <v>725</v>
      </c>
      <c r="VCF328" s="7" t="s">
        <v>725</v>
      </c>
      <c r="VCG328" s="7" t="s">
        <v>725</v>
      </c>
      <c r="VCH328" s="7" t="s">
        <v>725</v>
      </c>
      <c r="VCI328" s="7" t="s">
        <v>725</v>
      </c>
      <c r="VCJ328" s="7" t="s">
        <v>725</v>
      </c>
      <c r="VCK328" s="7" t="s">
        <v>725</v>
      </c>
      <c r="VCL328" s="7" t="s">
        <v>725</v>
      </c>
      <c r="VCM328" s="7" t="s">
        <v>725</v>
      </c>
      <c r="VCN328" s="7" t="s">
        <v>725</v>
      </c>
      <c r="VCO328" s="7" t="s">
        <v>725</v>
      </c>
      <c r="VCP328" s="7" t="s">
        <v>725</v>
      </c>
      <c r="VCQ328" s="7" t="s">
        <v>725</v>
      </c>
      <c r="VCR328" s="7" t="s">
        <v>725</v>
      </c>
      <c r="VCS328" s="7" t="s">
        <v>725</v>
      </c>
      <c r="VCT328" s="7" t="s">
        <v>725</v>
      </c>
      <c r="VCU328" s="7" t="s">
        <v>725</v>
      </c>
      <c r="VCV328" s="7" t="s">
        <v>725</v>
      </c>
      <c r="VCW328" s="7" t="s">
        <v>725</v>
      </c>
      <c r="VCX328" s="7" t="s">
        <v>725</v>
      </c>
      <c r="VCY328" s="7" t="s">
        <v>725</v>
      </c>
      <c r="VCZ328" s="7" t="s">
        <v>725</v>
      </c>
      <c r="VDA328" s="7" t="s">
        <v>725</v>
      </c>
      <c r="VDB328" s="7" t="s">
        <v>725</v>
      </c>
      <c r="VDC328" s="7" t="s">
        <v>725</v>
      </c>
      <c r="VDD328" s="7" t="s">
        <v>725</v>
      </c>
      <c r="VDE328" s="7" t="s">
        <v>725</v>
      </c>
      <c r="VDF328" s="7" t="s">
        <v>725</v>
      </c>
      <c r="VDG328" s="7" t="s">
        <v>725</v>
      </c>
      <c r="VDH328" s="7" t="s">
        <v>725</v>
      </c>
      <c r="VDI328" s="7" t="s">
        <v>725</v>
      </c>
      <c r="VDJ328" s="7" t="s">
        <v>725</v>
      </c>
      <c r="VDK328" s="7" t="s">
        <v>725</v>
      </c>
      <c r="VDL328" s="7" t="s">
        <v>725</v>
      </c>
      <c r="VDM328" s="7" t="s">
        <v>725</v>
      </c>
      <c r="VDN328" s="7" t="s">
        <v>725</v>
      </c>
      <c r="VDO328" s="7" t="s">
        <v>725</v>
      </c>
      <c r="VDP328" s="7" t="s">
        <v>725</v>
      </c>
      <c r="VDQ328" s="7" t="s">
        <v>725</v>
      </c>
      <c r="VDR328" s="7" t="s">
        <v>725</v>
      </c>
      <c r="VDS328" s="7" t="s">
        <v>725</v>
      </c>
      <c r="VDT328" s="7" t="s">
        <v>725</v>
      </c>
      <c r="VDU328" s="7" t="s">
        <v>725</v>
      </c>
      <c r="VDV328" s="7" t="s">
        <v>725</v>
      </c>
      <c r="VDW328" s="7" t="s">
        <v>725</v>
      </c>
      <c r="VDX328" s="7" t="s">
        <v>725</v>
      </c>
      <c r="VDY328" s="7" t="s">
        <v>725</v>
      </c>
      <c r="VDZ328" s="7" t="s">
        <v>725</v>
      </c>
      <c r="VEA328" s="7" t="s">
        <v>725</v>
      </c>
      <c r="VEB328" s="7" t="s">
        <v>725</v>
      </c>
      <c r="VEC328" s="7" t="s">
        <v>725</v>
      </c>
      <c r="VED328" s="7" t="s">
        <v>725</v>
      </c>
      <c r="VEE328" s="7" t="s">
        <v>725</v>
      </c>
      <c r="VEF328" s="7" t="s">
        <v>725</v>
      </c>
      <c r="VEG328" s="7" t="s">
        <v>725</v>
      </c>
      <c r="VEH328" s="7" t="s">
        <v>725</v>
      </c>
      <c r="VEI328" s="7" t="s">
        <v>725</v>
      </c>
      <c r="VEJ328" s="7" t="s">
        <v>725</v>
      </c>
      <c r="VEK328" s="7" t="s">
        <v>725</v>
      </c>
      <c r="VEL328" s="7" t="s">
        <v>725</v>
      </c>
      <c r="VEM328" s="7" t="s">
        <v>725</v>
      </c>
      <c r="VEN328" s="7" t="s">
        <v>725</v>
      </c>
      <c r="VEO328" s="7" t="s">
        <v>725</v>
      </c>
      <c r="VEP328" s="7" t="s">
        <v>725</v>
      </c>
      <c r="VEQ328" s="7" t="s">
        <v>725</v>
      </c>
      <c r="VER328" s="7" t="s">
        <v>725</v>
      </c>
      <c r="VES328" s="7" t="s">
        <v>725</v>
      </c>
      <c r="VET328" s="7" t="s">
        <v>725</v>
      </c>
      <c r="VEU328" s="7" t="s">
        <v>725</v>
      </c>
      <c r="VEV328" s="7" t="s">
        <v>725</v>
      </c>
      <c r="VEW328" s="7" t="s">
        <v>725</v>
      </c>
      <c r="VEX328" s="7" t="s">
        <v>725</v>
      </c>
      <c r="VEY328" s="7" t="s">
        <v>725</v>
      </c>
      <c r="VEZ328" s="7" t="s">
        <v>725</v>
      </c>
      <c r="VFA328" s="7" t="s">
        <v>725</v>
      </c>
      <c r="VFB328" s="7" t="s">
        <v>725</v>
      </c>
      <c r="VFC328" s="7" t="s">
        <v>725</v>
      </c>
      <c r="VFD328" s="7" t="s">
        <v>725</v>
      </c>
      <c r="VFE328" s="7" t="s">
        <v>725</v>
      </c>
      <c r="VFF328" s="7" t="s">
        <v>725</v>
      </c>
      <c r="VFG328" s="7" t="s">
        <v>725</v>
      </c>
      <c r="VFH328" s="7" t="s">
        <v>725</v>
      </c>
      <c r="VFI328" s="7" t="s">
        <v>725</v>
      </c>
      <c r="VFJ328" s="7" t="s">
        <v>725</v>
      </c>
      <c r="VFK328" s="7" t="s">
        <v>725</v>
      </c>
      <c r="VFL328" s="7" t="s">
        <v>725</v>
      </c>
      <c r="VFM328" s="7" t="s">
        <v>725</v>
      </c>
      <c r="VFN328" s="7" t="s">
        <v>725</v>
      </c>
      <c r="VFO328" s="7" t="s">
        <v>725</v>
      </c>
      <c r="VFP328" s="7" t="s">
        <v>725</v>
      </c>
      <c r="VFQ328" s="7" t="s">
        <v>725</v>
      </c>
      <c r="VFR328" s="7" t="s">
        <v>725</v>
      </c>
      <c r="VFS328" s="7" t="s">
        <v>725</v>
      </c>
      <c r="VFT328" s="7" t="s">
        <v>725</v>
      </c>
      <c r="VFU328" s="7" t="s">
        <v>725</v>
      </c>
      <c r="VFV328" s="7" t="s">
        <v>725</v>
      </c>
      <c r="VFW328" s="7" t="s">
        <v>725</v>
      </c>
      <c r="VFX328" s="7" t="s">
        <v>725</v>
      </c>
      <c r="VFY328" s="7" t="s">
        <v>725</v>
      </c>
      <c r="VFZ328" s="7" t="s">
        <v>725</v>
      </c>
      <c r="VGA328" s="7" t="s">
        <v>725</v>
      </c>
      <c r="VGB328" s="7" t="s">
        <v>725</v>
      </c>
      <c r="VGC328" s="7" t="s">
        <v>725</v>
      </c>
      <c r="VGD328" s="7" t="s">
        <v>725</v>
      </c>
      <c r="VGE328" s="7" t="s">
        <v>725</v>
      </c>
      <c r="VGF328" s="7" t="s">
        <v>725</v>
      </c>
      <c r="VGG328" s="7" t="s">
        <v>725</v>
      </c>
      <c r="VGH328" s="7" t="s">
        <v>725</v>
      </c>
      <c r="VGI328" s="7" t="s">
        <v>725</v>
      </c>
      <c r="VGJ328" s="7" t="s">
        <v>725</v>
      </c>
      <c r="VGK328" s="7" t="s">
        <v>725</v>
      </c>
      <c r="VGL328" s="7" t="s">
        <v>725</v>
      </c>
      <c r="VGM328" s="7" t="s">
        <v>725</v>
      </c>
      <c r="VGN328" s="7" t="s">
        <v>725</v>
      </c>
      <c r="VGO328" s="7" t="s">
        <v>725</v>
      </c>
      <c r="VGP328" s="7" t="s">
        <v>725</v>
      </c>
      <c r="VGQ328" s="7" t="s">
        <v>725</v>
      </c>
      <c r="VGR328" s="7" t="s">
        <v>725</v>
      </c>
      <c r="VGS328" s="7" t="s">
        <v>725</v>
      </c>
      <c r="VGT328" s="7" t="s">
        <v>725</v>
      </c>
      <c r="VGU328" s="7" t="s">
        <v>725</v>
      </c>
      <c r="VGV328" s="7" t="s">
        <v>725</v>
      </c>
      <c r="VGW328" s="7" t="s">
        <v>725</v>
      </c>
      <c r="VGX328" s="7" t="s">
        <v>725</v>
      </c>
      <c r="VGY328" s="7" t="s">
        <v>725</v>
      </c>
      <c r="VGZ328" s="7" t="s">
        <v>725</v>
      </c>
      <c r="VHA328" s="7" t="s">
        <v>725</v>
      </c>
      <c r="VHB328" s="7" t="s">
        <v>725</v>
      </c>
      <c r="VHC328" s="7" t="s">
        <v>725</v>
      </c>
      <c r="VHD328" s="7" t="s">
        <v>725</v>
      </c>
      <c r="VHE328" s="7" t="s">
        <v>725</v>
      </c>
      <c r="VHF328" s="7" t="s">
        <v>725</v>
      </c>
      <c r="VHG328" s="7" t="s">
        <v>725</v>
      </c>
      <c r="VHH328" s="7" t="s">
        <v>725</v>
      </c>
      <c r="VHI328" s="7" t="s">
        <v>725</v>
      </c>
      <c r="VHJ328" s="7" t="s">
        <v>725</v>
      </c>
      <c r="VHK328" s="7" t="s">
        <v>725</v>
      </c>
      <c r="VHL328" s="7" t="s">
        <v>725</v>
      </c>
      <c r="VHM328" s="7" t="s">
        <v>725</v>
      </c>
      <c r="VHN328" s="7" t="s">
        <v>725</v>
      </c>
      <c r="VHO328" s="7" t="s">
        <v>725</v>
      </c>
      <c r="VHP328" s="7" t="s">
        <v>725</v>
      </c>
      <c r="VHQ328" s="7" t="s">
        <v>725</v>
      </c>
      <c r="VHR328" s="7" t="s">
        <v>725</v>
      </c>
      <c r="VHS328" s="7" t="s">
        <v>725</v>
      </c>
      <c r="VHT328" s="7" t="s">
        <v>725</v>
      </c>
      <c r="VHU328" s="7" t="s">
        <v>725</v>
      </c>
      <c r="VHV328" s="7" t="s">
        <v>725</v>
      </c>
      <c r="VHW328" s="7" t="s">
        <v>725</v>
      </c>
      <c r="VHX328" s="7" t="s">
        <v>725</v>
      </c>
      <c r="VHY328" s="7" t="s">
        <v>725</v>
      </c>
      <c r="VHZ328" s="7" t="s">
        <v>725</v>
      </c>
      <c r="VIA328" s="7" t="s">
        <v>725</v>
      </c>
      <c r="VIB328" s="7" t="s">
        <v>725</v>
      </c>
      <c r="VIC328" s="7" t="s">
        <v>725</v>
      </c>
      <c r="VID328" s="7" t="s">
        <v>725</v>
      </c>
      <c r="VIE328" s="7" t="s">
        <v>725</v>
      </c>
      <c r="VIF328" s="7" t="s">
        <v>725</v>
      </c>
      <c r="VIG328" s="7" t="s">
        <v>725</v>
      </c>
      <c r="VIH328" s="7" t="s">
        <v>725</v>
      </c>
      <c r="VII328" s="7" t="s">
        <v>725</v>
      </c>
      <c r="VIJ328" s="7" t="s">
        <v>725</v>
      </c>
      <c r="VIK328" s="7" t="s">
        <v>725</v>
      </c>
      <c r="VIL328" s="7" t="s">
        <v>725</v>
      </c>
      <c r="VIM328" s="7" t="s">
        <v>725</v>
      </c>
      <c r="VIN328" s="7" t="s">
        <v>725</v>
      </c>
      <c r="VIO328" s="7" t="s">
        <v>725</v>
      </c>
      <c r="VIP328" s="7" t="s">
        <v>725</v>
      </c>
      <c r="VIQ328" s="7" t="s">
        <v>725</v>
      </c>
      <c r="VIR328" s="7" t="s">
        <v>725</v>
      </c>
      <c r="VIS328" s="7" t="s">
        <v>725</v>
      </c>
      <c r="VIT328" s="7" t="s">
        <v>725</v>
      </c>
      <c r="VIU328" s="7" t="s">
        <v>725</v>
      </c>
      <c r="VIV328" s="7" t="s">
        <v>725</v>
      </c>
      <c r="VIW328" s="7" t="s">
        <v>725</v>
      </c>
      <c r="VIX328" s="7" t="s">
        <v>725</v>
      </c>
      <c r="VIY328" s="7" t="s">
        <v>725</v>
      </c>
      <c r="VIZ328" s="7" t="s">
        <v>725</v>
      </c>
      <c r="VJA328" s="7" t="s">
        <v>725</v>
      </c>
      <c r="VJB328" s="7" t="s">
        <v>725</v>
      </c>
      <c r="VJC328" s="7" t="s">
        <v>725</v>
      </c>
      <c r="VJD328" s="7" t="s">
        <v>725</v>
      </c>
      <c r="VJE328" s="7" t="s">
        <v>725</v>
      </c>
      <c r="VJF328" s="7" t="s">
        <v>725</v>
      </c>
      <c r="VJG328" s="7" t="s">
        <v>725</v>
      </c>
      <c r="VJH328" s="7" t="s">
        <v>725</v>
      </c>
      <c r="VJI328" s="7" t="s">
        <v>725</v>
      </c>
      <c r="VJJ328" s="7" t="s">
        <v>725</v>
      </c>
      <c r="VJK328" s="7" t="s">
        <v>725</v>
      </c>
      <c r="VJL328" s="7" t="s">
        <v>725</v>
      </c>
      <c r="VJM328" s="7" t="s">
        <v>725</v>
      </c>
      <c r="VJN328" s="7" t="s">
        <v>725</v>
      </c>
      <c r="VJO328" s="7" t="s">
        <v>725</v>
      </c>
      <c r="VJP328" s="7" t="s">
        <v>725</v>
      </c>
      <c r="VJQ328" s="7" t="s">
        <v>725</v>
      </c>
      <c r="VJR328" s="7" t="s">
        <v>725</v>
      </c>
      <c r="VJS328" s="7" t="s">
        <v>725</v>
      </c>
      <c r="VJT328" s="7" t="s">
        <v>725</v>
      </c>
      <c r="VJU328" s="7" t="s">
        <v>725</v>
      </c>
      <c r="VJV328" s="7" t="s">
        <v>725</v>
      </c>
      <c r="VJW328" s="7" t="s">
        <v>725</v>
      </c>
      <c r="VJX328" s="7" t="s">
        <v>725</v>
      </c>
      <c r="VJY328" s="7" t="s">
        <v>725</v>
      </c>
      <c r="VJZ328" s="7" t="s">
        <v>725</v>
      </c>
      <c r="VKA328" s="7" t="s">
        <v>725</v>
      </c>
      <c r="VKB328" s="7" t="s">
        <v>725</v>
      </c>
      <c r="VKC328" s="7" t="s">
        <v>725</v>
      </c>
      <c r="VKD328" s="7" t="s">
        <v>725</v>
      </c>
      <c r="VKE328" s="7" t="s">
        <v>725</v>
      </c>
      <c r="VKF328" s="7" t="s">
        <v>725</v>
      </c>
      <c r="VKG328" s="7" t="s">
        <v>725</v>
      </c>
      <c r="VKH328" s="7" t="s">
        <v>725</v>
      </c>
      <c r="VKI328" s="7" t="s">
        <v>725</v>
      </c>
      <c r="VKJ328" s="7" t="s">
        <v>725</v>
      </c>
      <c r="VKK328" s="7" t="s">
        <v>725</v>
      </c>
      <c r="VKL328" s="7" t="s">
        <v>725</v>
      </c>
      <c r="VKM328" s="7" t="s">
        <v>725</v>
      </c>
      <c r="VKN328" s="7" t="s">
        <v>725</v>
      </c>
      <c r="VKO328" s="7" t="s">
        <v>725</v>
      </c>
      <c r="VKP328" s="7" t="s">
        <v>725</v>
      </c>
      <c r="VKQ328" s="7" t="s">
        <v>725</v>
      </c>
      <c r="VKR328" s="7" t="s">
        <v>725</v>
      </c>
      <c r="VKS328" s="7" t="s">
        <v>725</v>
      </c>
      <c r="VKT328" s="7" t="s">
        <v>725</v>
      </c>
      <c r="VKU328" s="7" t="s">
        <v>725</v>
      </c>
      <c r="VKV328" s="7" t="s">
        <v>725</v>
      </c>
      <c r="VKW328" s="7" t="s">
        <v>725</v>
      </c>
      <c r="VKX328" s="7" t="s">
        <v>725</v>
      </c>
      <c r="VKY328" s="7" t="s">
        <v>725</v>
      </c>
      <c r="VKZ328" s="7" t="s">
        <v>725</v>
      </c>
      <c r="VLA328" s="7" t="s">
        <v>725</v>
      </c>
      <c r="VLB328" s="7" t="s">
        <v>725</v>
      </c>
      <c r="VLC328" s="7" t="s">
        <v>725</v>
      </c>
      <c r="VLD328" s="7" t="s">
        <v>725</v>
      </c>
      <c r="VLE328" s="7" t="s">
        <v>725</v>
      </c>
      <c r="VLF328" s="7" t="s">
        <v>725</v>
      </c>
      <c r="VLG328" s="7" t="s">
        <v>725</v>
      </c>
      <c r="VLH328" s="7" t="s">
        <v>725</v>
      </c>
      <c r="VLI328" s="7" t="s">
        <v>725</v>
      </c>
      <c r="VLJ328" s="7" t="s">
        <v>725</v>
      </c>
      <c r="VLK328" s="7" t="s">
        <v>725</v>
      </c>
      <c r="VLL328" s="7" t="s">
        <v>725</v>
      </c>
      <c r="VLM328" s="7" t="s">
        <v>725</v>
      </c>
      <c r="VLN328" s="7" t="s">
        <v>725</v>
      </c>
      <c r="VLO328" s="7" t="s">
        <v>725</v>
      </c>
      <c r="VLP328" s="7" t="s">
        <v>725</v>
      </c>
      <c r="VLQ328" s="7" t="s">
        <v>725</v>
      </c>
      <c r="VLR328" s="7" t="s">
        <v>725</v>
      </c>
      <c r="VLS328" s="7" t="s">
        <v>725</v>
      </c>
      <c r="VLT328" s="7" t="s">
        <v>725</v>
      </c>
      <c r="VLU328" s="7" t="s">
        <v>725</v>
      </c>
      <c r="VLV328" s="7" t="s">
        <v>725</v>
      </c>
      <c r="VLW328" s="7" t="s">
        <v>725</v>
      </c>
      <c r="VLX328" s="7" t="s">
        <v>725</v>
      </c>
      <c r="VLY328" s="7" t="s">
        <v>725</v>
      </c>
      <c r="VLZ328" s="7" t="s">
        <v>725</v>
      </c>
      <c r="VMA328" s="7" t="s">
        <v>725</v>
      </c>
      <c r="VMB328" s="7" t="s">
        <v>725</v>
      </c>
      <c r="VMC328" s="7" t="s">
        <v>725</v>
      </c>
      <c r="VMD328" s="7" t="s">
        <v>725</v>
      </c>
      <c r="VME328" s="7" t="s">
        <v>725</v>
      </c>
      <c r="VMF328" s="7" t="s">
        <v>725</v>
      </c>
      <c r="VMG328" s="7" t="s">
        <v>725</v>
      </c>
      <c r="VMH328" s="7" t="s">
        <v>725</v>
      </c>
      <c r="VMI328" s="7" t="s">
        <v>725</v>
      </c>
      <c r="VMJ328" s="7" t="s">
        <v>725</v>
      </c>
      <c r="VMK328" s="7" t="s">
        <v>725</v>
      </c>
      <c r="VML328" s="7" t="s">
        <v>725</v>
      </c>
      <c r="VMM328" s="7" t="s">
        <v>725</v>
      </c>
      <c r="VMN328" s="7" t="s">
        <v>725</v>
      </c>
      <c r="VMO328" s="7" t="s">
        <v>725</v>
      </c>
      <c r="VMP328" s="7" t="s">
        <v>725</v>
      </c>
      <c r="VMQ328" s="7" t="s">
        <v>725</v>
      </c>
      <c r="VMR328" s="7" t="s">
        <v>725</v>
      </c>
      <c r="VMS328" s="7" t="s">
        <v>725</v>
      </c>
      <c r="VMT328" s="7" t="s">
        <v>725</v>
      </c>
      <c r="VMU328" s="7" t="s">
        <v>725</v>
      </c>
      <c r="VMV328" s="7" t="s">
        <v>725</v>
      </c>
      <c r="VMW328" s="7" t="s">
        <v>725</v>
      </c>
      <c r="VMX328" s="7" t="s">
        <v>725</v>
      </c>
      <c r="VMY328" s="7" t="s">
        <v>725</v>
      </c>
      <c r="VMZ328" s="7" t="s">
        <v>725</v>
      </c>
      <c r="VNA328" s="7" t="s">
        <v>725</v>
      </c>
      <c r="VNB328" s="7" t="s">
        <v>725</v>
      </c>
      <c r="VNC328" s="7" t="s">
        <v>725</v>
      </c>
      <c r="VND328" s="7" t="s">
        <v>725</v>
      </c>
      <c r="VNE328" s="7" t="s">
        <v>725</v>
      </c>
      <c r="VNF328" s="7" t="s">
        <v>725</v>
      </c>
      <c r="VNG328" s="7" t="s">
        <v>725</v>
      </c>
      <c r="VNH328" s="7" t="s">
        <v>725</v>
      </c>
      <c r="VNI328" s="7" t="s">
        <v>725</v>
      </c>
      <c r="VNJ328" s="7" t="s">
        <v>725</v>
      </c>
      <c r="VNK328" s="7" t="s">
        <v>725</v>
      </c>
      <c r="VNL328" s="7" t="s">
        <v>725</v>
      </c>
      <c r="VNM328" s="7" t="s">
        <v>725</v>
      </c>
      <c r="VNN328" s="7" t="s">
        <v>725</v>
      </c>
      <c r="VNO328" s="7" t="s">
        <v>725</v>
      </c>
      <c r="VNP328" s="7" t="s">
        <v>725</v>
      </c>
      <c r="VNQ328" s="7" t="s">
        <v>725</v>
      </c>
      <c r="VNR328" s="7" t="s">
        <v>725</v>
      </c>
      <c r="VNS328" s="7" t="s">
        <v>725</v>
      </c>
      <c r="VNT328" s="7" t="s">
        <v>725</v>
      </c>
      <c r="VNU328" s="7" t="s">
        <v>725</v>
      </c>
      <c r="VNV328" s="7" t="s">
        <v>725</v>
      </c>
      <c r="VNW328" s="7" t="s">
        <v>725</v>
      </c>
      <c r="VNX328" s="7" t="s">
        <v>725</v>
      </c>
      <c r="VNY328" s="7" t="s">
        <v>725</v>
      </c>
      <c r="VNZ328" s="7" t="s">
        <v>725</v>
      </c>
      <c r="VOA328" s="7" t="s">
        <v>725</v>
      </c>
      <c r="VOB328" s="7" t="s">
        <v>725</v>
      </c>
      <c r="VOC328" s="7" t="s">
        <v>725</v>
      </c>
      <c r="VOD328" s="7" t="s">
        <v>725</v>
      </c>
      <c r="VOE328" s="7" t="s">
        <v>725</v>
      </c>
      <c r="VOF328" s="7" t="s">
        <v>725</v>
      </c>
      <c r="VOG328" s="7" t="s">
        <v>725</v>
      </c>
      <c r="VOH328" s="7" t="s">
        <v>725</v>
      </c>
      <c r="VOI328" s="7" t="s">
        <v>725</v>
      </c>
      <c r="VOJ328" s="7" t="s">
        <v>725</v>
      </c>
      <c r="VOK328" s="7" t="s">
        <v>725</v>
      </c>
      <c r="VOL328" s="7" t="s">
        <v>725</v>
      </c>
      <c r="VOM328" s="7" t="s">
        <v>725</v>
      </c>
      <c r="VON328" s="7" t="s">
        <v>725</v>
      </c>
      <c r="VOO328" s="7" t="s">
        <v>725</v>
      </c>
      <c r="VOP328" s="7" t="s">
        <v>725</v>
      </c>
      <c r="VOQ328" s="7" t="s">
        <v>725</v>
      </c>
      <c r="VOR328" s="7" t="s">
        <v>725</v>
      </c>
      <c r="VOS328" s="7" t="s">
        <v>725</v>
      </c>
      <c r="VOT328" s="7" t="s">
        <v>725</v>
      </c>
      <c r="VOU328" s="7" t="s">
        <v>725</v>
      </c>
      <c r="VOV328" s="7" t="s">
        <v>725</v>
      </c>
      <c r="VOW328" s="7" t="s">
        <v>725</v>
      </c>
      <c r="VOX328" s="7" t="s">
        <v>725</v>
      </c>
      <c r="VOY328" s="7" t="s">
        <v>725</v>
      </c>
      <c r="VOZ328" s="7" t="s">
        <v>725</v>
      </c>
      <c r="VPA328" s="7" t="s">
        <v>725</v>
      </c>
      <c r="VPB328" s="7" t="s">
        <v>725</v>
      </c>
      <c r="VPC328" s="7" t="s">
        <v>725</v>
      </c>
      <c r="VPD328" s="7" t="s">
        <v>725</v>
      </c>
      <c r="VPE328" s="7" t="s">
        <v>725</v>
      </c>
      <c r="VPF328" s="7" t="s">
        <v>725</v>
      </c>
      <c r="VPG328" s="7" t="s">
        <v>725</v>
      </c>
      <c r="VPH328" s="7" t="s">
        <v>725</v>
      </c>
      <c r="VPI328" s="7" t="s">
        <v>725</v>
      </c>
      <c r="VPJ328" s="7" t="s">
        <v>725</v>
      </c>
      <c r="VPK328" s="7" t="s">
        <v>725</v>
      </c>
      <c r="VPL328" s="7" t="s">
        <v>725</v>
      </c>
      <c r="VPM328" s="7" t="s">
        <v>725</v>
      </c>
      <c r="VPN328" s="7" t="s">
        <v>725</v>
      </c>
      <c r="VPO328" s="7" t="s">
        <v>725</v>
      </c>
      <c r="VPP328" s="7" t="s">
        <v>725</v>
      </c>
      <c r="VPQ328" s="7" t="s">
        <v>725</v>
      </c>
      <c r="VPR328" s="7" t="s">
        <v>725</v>
      </c>
      <c r="VPS328" s="7" t="s">
        <v>725</v>
      </c>
      <c r="VPT328" s="7" t="s">
        <v>725</v>
      </c>
      <c r="VPU328" s="7" t="s">
        <v>725</v>
      </c>
      <c r="VPV328" s="7" t="s">
        <v>725</v>
      </c>
      <c r="VPW328" s="7" t="s">
        <v>725</v>
      </c>
      <c r="VPX328" s="7" t="s">
        <v>725</v>
      </c>
      <c r="VPY328" s="7" t="s">
        <v>725</v>
      </c>
      <c r="VPZ328" s="7" t="s">
        <v>725</v>
      </c>
      <c r="VQA328" s="7" t="s">
        <v>725</v>
      </c>
      <c r="VQB328" s="7" t="s">
        <v>725</v>
      </c>
      <c r="VQC328" s="7" t="s">
        <v>725</v>
      </c>
      <c r="VQD328" s="7" t="s">
        <v>725</v>
      </c>
      <c r="VQE328" s="7" t="s">
        <v>725</v>
      </c>
      <c r="VQF328" s="7" t="s">
        <v>725</v>
      </c>
      <c r="VQG328" s="7" t="s">
        <v>725</v>
      </c>
      <c r="VQH328" s="7" t="s">
        <v>725</v>
      </c>
      <c r="VQI328" s="7" t="s">
        <v>725</v>
      </c>
      <c r="VQJ328" s="7" t="s">
        <v>725</v>
      </c>
      <c r="VQK328" s="7" t="s">
        <v>725</v>
      </c>
      <c r="VQL328" s="7" t="s">
        <v>725</v>
      </c>
      <c r="VQM328" s="7" t="s">
        <v>725</v>
      </c>
      <c r="VQN328" s="7" t="s">
        <v>725</v>
      </c>
      <c r="VQO328" s="7" t="s">
        <v>725</v>
      </c>
      <c r="VQP328" s="7" t="s">
        <v>725</v>
      </c>
      <c r="VQQ328" s="7" t="s">
        <v>725</v>
      </c>
      <c r="VQR328" s="7" t="s">
        <v>725</v>
      </c>
      <c r="VQS328" s="7" t="s">
        <v>725</v>
      </c>
      <c r="VQT328" s="7" t="s">
        <v>725</v>
      </c>
      <c r="VQU328" s="7" t="s">
        <v>725</v>
      </c>
      <c r="VQV328" s="7" t="s">
        <v>725</v>
      </c>
      <c r="VQW328" s="7" t="s">
        <v>725</v>
      </c>
      <c r="VQX328" s="7" t="s">
        <v>725</v>
      </c>
      <c r="VQY328" s="7" t="s">
        <v>725</v>
      </c>
      <c r="VQZ328" s="7" t="s">
        <v>725</v>
      </c>
      <c r="VRA328" s="7" t="s">
        <v>725</v>
      </c>
      <c r="VRB328" s="7" t="s">
        <v>725</v>
      </c>
      <c r="VRC328" s="7" t="s">
        <v>725</v>
      </c>
      <c r="VRD328" s="7" t="s">
        <v>725</v>
      </c>
      <c r="VRE328" s="7" t="s">
        <v>725</v>
      </c>
      <c r="VRF328" s="7" t="s">
        <v>725</v>
      </c>
      <c r="VRG328" s="7" t="s">
        <v>725</v>
      </c>
      <c r="VRH328" s="7" t="s">
        <v>725</v>
      </c>
      <c r="VRI328" s="7" t="s">
        <v>725</v>
      </c>
      <c r="VRJ328" s="7" t="s">
        <v>725</v>
      </c>
      <c r="VRK328" s="7" t="s">
        <v>725</v>
      </c>
      <c r="VRL328" s="7" t="s">
        <v>725</v>
      </c>
      <c r="VRM328" s="7" t="s">
        <v>725</v>
      </c>
      <c r="VRN328" s="7" t="s">
        <v>725</v>
      </c>
      <c r="VRO328" s="7" t="s">
        <v>725</v>
      </c>
      <c r="VRP328" s="7" t="s">
        <v>725</v>
      </c>
      <c r="VRQ328" s="7" t="s">
        <v>725</v>
      </c>
      <c r="VRR328" s="7" t="s">
        <v>725</v>
      </c>
      <c r="VRS328" s="7" t="s">
        <v>725</v>
      </c>
      <c r="VRT328" s="7" t="s">
        <v>725</v>
      </c>
      <c r="VRU328" s="7" t="s">
        <v>725</v>
      </c>
      <c r="VRV328" s="7" t="s">
        <v>725</v>
      </c>
      <c r="VRW328" s="7" t="s">
        <v>725</v>
      </c>
      <c r="VRX328" s="7" t="s">
        <v>725</v>
      </c>
      <c r="VRY328" s="7" t="s">
        <v>725</v>
      </c>
      <c r="VRZ328" s="7" t="s">
        <v>725</v>
      </c>
      <c r="VSA328" s="7" t="s">
        <v>725</v>
      </c>
      <c r="VSB328" s="7" t="s">
        <v>725</v>
      </c>
      <c r="VSC328" s="7" t="s">
        <v>725</v>
      </c>
      <c r="VSD328" s="7" t="s">
        <v>725</v>
      </c>
      <c r="VSE328" s="7" t="s">
        <v>725</v>
      </c>
      <c r="VSF328" s="7" t="s">
        <v>725</v>
      </c>
      <c r="VSG328" s="7" t="s">
        <v>725</v>
      </c>
      <c r="VSH328" s="7" t="s">
        <v>725</v>
      </c>
      <c r="VSI328" s="7" t="s">
        <v>725</v>
      </c>
      <c r="VSJ328" s="7" t="s">
        <v>725</v>
      </c>
      <c r="VSK328" s="7" t="s">
        <v>725</v>
      </c>
      <c r="VSL328" s="7" t="s">
        <v>725</v>
      </c>
      <c r="VSM328" s="7" t="s">
        <v>725</v>
      </c>
      <c r="VSN328" s="7" t="s">
        <v>725</v>
      </c>
      <c r="VSO328" s="7" t="s">
        <v>725</v>
      </c>
      <c r="VSP328" s="7" t="s">
        <v>725</v>
      </c>
      <c r="VSQ328" s="7" t="s">
        <v>725</v>
      </c>
      <c r="VSR328" s="7" t="s">
        <v>725</v>
      </c>
      <c r="VSS328" s="7" t="s">
        <v>725</v>
      </c>
      <c r="VST328" s="7" t="s">
        <v>725</v>
      </c>
      <c r="VSU328" s="7" t="s">
        <v>725</v>
      </c>
      <c r="VSV328" s="7" t="s">
        <v>725</v>
      </c>
      <c r="VSW328" s="7" t="s">
        <v>725</v>
      </c>
      <c r="VSX328" s="7" t="s">
        <v>725</v>
      </c>
      <c r="VSY328" s="7" t="s">
        <v>725</v>
      </c>
      <c r="VSZ328" s="7" t="s">
        <v>725</v>
      </c>
      <c r="VTA328" s="7" t="s">
        <v>725</v>
      </c>
      <c r="VTB328" s="7" t="s">
        <v>725</v>
      </c>
      <c r="VTC328" s="7" t="s">
        <v>725</v>
      </c>
      <c r="VTD328" s="7" t="s">
        <v>725</v>
      </c>
      <c r="VTE328" s="7" t="s">
        <v>725</v>
      </c>
      <c r="VTF328" s="7" t="s">
        <v>725</v>
      </c>
      <c r="VTG328" s="7" t="s">
        <v>725</v>
      </c>
      <c r="VTH328" s="7" t="s">
        <v>725</v>
      </c>
      <c r="VTI328" s="7" t="s">
        <v>725</v>
      </c>
      <c r="VTJ328" s="7" t="s">
        <v>725</v>
      </c>
      <c r="VTK328" s="7" t="s">
        <v>725</v>
      </c>
      <c r="VTL328" s="7" t="s">
        <v>725</v>
      </c>
      <c r="VTM328" s="7" t="s">
        <v>725</v>
      </c>
      <c r="VTN328" s="7" t="s">
        <v>725</v>
      </c>
      <c r="VTO328" s="7" t="s">
        <v>725</v>
      </c>
      <c r="VTP328" s="7" t="s">
        <v>725</v>
      </c>
      <c r="VTQ328" s="7" t="s">
        <v>725</v>
      </c>
      <c r="VTR328" s="7" t="s">
        <v>725</v>
      </c>
      <c r="VTS328" s="7" t="s">
        <v>725</v>
      </c>
      <c r="VTT328" s="7" t="s">
        <v>725</v>
      </c>
      <c r="VTU328" s="7" t="s">
        <v>725</v>
      </c>
      <c r="VTV328" s="7" t="s">
        <v>725</v>
      </c>
      <c r="VTW328" s="7" t="s">
        <v>725</v>
      </c>
      <c r="VTX328" s="7" t="s">
        <v>725</v>
      </c>
      <c r="VTY328" s="7" t="s">
        <v>725</v>
      </c>
      <c r="VTZ328" s="7" t="s">
        <v>725</v>
      </c>
      <c r="VUA328" s="7" t="s">
        <v>725</v>
      </c>
      <c r="VUB328" s="7" t="s">
        <v>725</v>
      </c>
      <c r="VUC328" s="7" t="s">
        <v>725</v>
      </c>
      <c r="VUD328" s="7" t="s">
        <v>725</v>
      </c>
      <c r="VUE328" s="7" t="s">
        <v>725</v>
      </c>
      <c r="VUF328" s="7" t="s">
        <v>725</v>
      </c>
      <c r="VUG328" s="7" t="s">
        <v>725</v>
      </c>
      <c r="VUH328" s="7" t="s">
        <v>725</v>
      </c>
      <c r="VUI328" s="7" t="s">
        <v>725</v>
      </c>
      <c r="VUJ328" s="7" t="s">
        <v>725</v>
      </c>
      <c r="VUK328" s="7" t="s">
        <v>725</v>
      </c>
      <c r="VUL328" s="7" t="s">
        <v>725</v>
      </c>
      <c r="VUM328" s="7" t="s">
        <v>725</v>
      </c>
      <c r="VUN328" s="7" t="s">
        <v>725</v>
      </c>
      <c r="VUO328" s="7" t="s">
        <v>725</v>
      </c>
      <c r="VUP328" s="7" t="s">
        <v>725</v>
      </c>
      <c r="VUQ328" s="7" t="s">
        <v>725</v>
      </c>
      <c r="VUR328" s="7" t="s">
        <v>725</v>
      </c>
      <c r="VUS328" s="7" t="s">
        <v>725</v>
      </c>
      <c r="VUT328" s="7" t="s">
        <v>725</v>
      </c>
      <c r="VUU328" s="7" t="s">
        <v>725</v>
      </c>
      <c r="VUV328" s="7" t="s">
        <v>725</v>
      </c>
      <c r="VUW328" s="7" t="s">
        <v>725</v>
      </c>
      <c r="VUX328" s="7" t="s">
        <v>725</v>
      </c>
      <c r="VUY328" s="7" t="s">
        <v>725</v>
      </c>
      <c r="VUZ328" s="7" t="s">
        <v>725</v>
      </c>
      <c r="VVA328" s="7" t="s">
        <v>725</v>
      </c>
      <c r="VVB328" s="7" t="s">
        <v>725</v>
      </c>
      <c r="VVC328" s="7" t="s">
        <v>725</v>
      </c>
      <c r="VVD328" s="7" t="s">
        <v>725</v>
      </c>
      <c r="VVE328" s="7" t="s">
        <v>725</v>
      </c>
      <c r="VVF328" s="7" t="s">
        <v>725</v>
      </c>
      <c r="VVG328" s="7" t="s">
        <v>725</v>
      </c>
      <c r="VVH328" s="7" t="s">
        <v>725</v>
      </c>
      <c r="VVI328" s="7" t="s">
        <v>725</v>
      </c>
      <c r="VVJ328" s="7" t="s">
        <v>725</v>
      </c>
      <c r="VVK328" s="7" t="s">
        <v>725</v>
      </c>
      <c r="VVL328" s="7" t="s">
        <v>725</v>
      </c>
      <c r="VVM328" s="7" t="s">
        <v>725</v>
      </c>
      <c r="VVN328" s="7" t="s">
        <v>725</v>
      </c>
      <c r="VVO328" s="7" t="s">
        <v>725</v>
      </c>
      <c r="VVP328" s="7" t="s">
        <v>725</v>
      </c>
      <c r="VVQ328" s="7" t="s">
        <v>725</v>
      </c>
      <c r="VVR328" s="7" t="s">
        <v>725</v>
      </c>
      <c r="VVS328" s="7" t="s">
        <v>725</v>
      </c>
      <c r="VVT328" s="7" t="s">
        <v>725</v>
      </c>
      <c r="VVU328" s="7" t="s">
        <v>725</v>
      </c>
      <c r="VVV328" s="7" t="s">
        <v>725</v>
      </c>
      <c r="VVW328" s="7" t="s">
        <v>725</v>
      </c>
      <c r="VVX328" s="7" t="s">
        <v>725</v>
      </c>
      <c r="VVY328" s="7" t="s">
        <v>725</v>
      </c>
      <c r="VVZ328" s="7" t="s">
        <v>725</v>
      </c>
      <c r="VWA328" s="7" t="s">
        <v>725</v>
      </c>
      <c r="VWB328" s="7" t="s">
        <v>725</v>
      </c>
      <c r="VWC328" s="7" t="s">
        <v>725</v>
      </c>
      <c r="VWD328" s="7" t="s">
        <v>725</v>
      </c>
      <c r="VWE328" s="7" t="s">
        <v>725</v>
      </c>
      <c r="VWF328" s="7" t="s">
        <v>725</v>
      </c>
      <c r="VWG328" s="7" t="s">
        <v>725</v>
      </c>
      <c r="VWH328" s="7" t="s">
        <v>725</v>
      </c>
      <c r="VWI328" s="7" t="s">
        <v>725</v>
      </c>
      <c r="VWJ328" s="7" t="s">
        <v>725</v>
      </c>
      <c r="VWK328" s="7" t="s">
        <v>725</v>
      </c>
      <c r="VWL328" s="7" t="s">
        <v>725</v>
      </c>
      <c r="VWM328" s="7" t="s">
        <v>725</v>
      </c>
      <c r="VWN328" s="7" t="s">
        <v>725</v>
      </c>
      <c r="VWO328" s="7" t="s">
        <v>725</v>
      </c>
      <c r="VWP328" s="7" t="s">
        <v>725</v>
      </c>
      <c r="VWQ328" s="7" t="s">
        <v>725</v>
      </c>
      <c r="VWR328" s="7" t="s">
        <v>725</v>
      </c>
      <c r="VWS328" s="7" t="s">
        <v>725</v>
      </c>
      <c r="VWT328" s="7" t="s">
        <v>725</v>
      </c>
      <c r="VWU328" s="7" t="s">
        <v>725</v>
      </c>
      <c r="VWV328" s="7" t="s">
        <v>725</v>
      </c>
      <c r="VWW328" s="7" t="s">
        <v>725</v>
      </c>
      <c r="VWX328" s="7" t="s">
        <v>725</v>
      </c>
      <c r="VWY328" s="7" t="s">
        <v>725</v>
      </c>
      <c r="VWZ328" s="7" t="s">
        <v>725</v>
      </c>
      <c r="VXA328" s="7" t="s">
        <v>725</v>
      </c>
      <c r="VXB328" s="7" t="s">
        <v>725</v>
      </c>
      <c r="VXC328" s="7" t="s">
        <v>725</v>
      </c>
      <c r="VXD328" s="7" t="s">
        <v>725</v>
      </c>
      <c r="VXE328" s="7" t="s">
        <v>725</v>
      </c>
      <c r="VXF328" s="7" t="s">
        <v>725</v>
      </c>
      <c r="VXG328" s="7" t="s">
        <v>725</v>
      </c>
      <c r="VXH328" s="7" t="s">
        <v>725</v>
      </c>
      <c r="VXI328" s="7" t="s">
        <v>725</v>
      </c>
      <c r="VXJ328" s="7" t="s">
        <v>725</v>
      </c>
      <c r="VXK328" s="7" t="s">
        <v>725</v>
      </c>
      <c r="VXL328" s="7" t="s">
        <v>725</v>
      </c>
      <c r="VXM328" s="7" t="s">
        <v>725</v>
      </c>
      <c r="VXN328" s="7" t="s">
        <v>725</v>
      </c>
      <c r="VXO328" s="7" t="s">
        <v>725</v>
      </c>
      <c r="VXP328" s="7" t="s">
        <v>725</v>
      </c>
      <c r="VXQ328" s="7" t="s">
        <v>725</v>
      </c>
      <c r="VXR328" s="7" t="s">
        <v>725</v>
      </c>
      <c r="VXS328" s="7" t="s">
        <v>725</v>
      </c>
      <c r="VXT328" s="7" t="s">
        <v>725</v>
      </c>
      <c r="VXU328" s="7" t="s">
        <v>725</v>
      </c>
      <c r="VXV328" s="7" t="s">
        <v>725</v>
      </c>
      <c r="VXW328" s="7" t="s">
        <v>725</v>
      </c>
      <c r="VXX328" s="7" t="s">
        <v>725</v>
      </c>
      <c r="VXY328" s="7" t="s">
        <v>725</v>
      </c>
      <c r="VXZ328" s="7" t="s">
        <v>725</v>
      </c>
      <c r="VYA328" s="7" t="s">
        <v>725</v>
      </c>
      <c r="VYB328" s="7" t="s">
        <v>725</v>
      </c>
      <c r="VYC328" s="7" t="s">
        <v>725</v>
      </c>
      <c r="VYD328" s="7" t="s">
        <v>725</v>
      </c>
      <c r="VYE328" s="7" t="s">
        <v>725</v>
      </c>
      <c r="VYF328" s="7" t="s">
        <v>725</v>
      </c>
      <c r="VYG328" s="7" t="s">
        <v>725</v>
      </c>
      <c r="VYH328" s="7" t="s">
        <v>725</v>
      </c>
      <c r="VYI328" s="7" t="s">
        <v>725</v>
      </c>
      <c r="VYJ328" s="7" t="s">
        <v>725</v>
      </c>
      <c r="VYK328" s="7" t="s">
        <v>725</v>
      </c>
      <c r="VYL328" s="7" t="s">
        <v>725</v>
      </c>
      <c r="VYM328" s="7" t="s">
        <v>725</v>
      </c>
      <c r="VYN328" s="7" t="s">
        <v>725</v>
      </c>
      <c r="VYO328" s="7" t="s">
        <v>725</v>
      </c>
      <c r="VYP328" s="7" t="s">
        <v>725</v>
      </c>
      <c r="VYQ328" s="7" t="s">
        <v>725</v>
      </c>
      <c r="VYR328" s="7" t="s">
        <v>725</v>
      </c>
      <c r="VYS328" s="7" t="s">
        <v>725</v>
      </c>
      <c r="VYT328" s="7" t="s">
        <v>725</v>
      </c>
      <c r="VYU328" s="7" t="s">
        <v>725</v>
      </c>
      <c r="VYV328" s="7" t="s">
        <v>725</v>
      </c>
      <c r="VYW328" s="7" t="s">
        <v>725</v>
      </c>
      <c r="VYX328" s="7" t="s">
        <v>725</v>
      </c>
      <c r="VYY328" s="7" t="s">
        <v>725</v>
      </c>
      <c r="VYZ328" s="7" t="s">
        <v>725</v>
      </c>
      <c r="VZA328" s="7" t="s">
        <v>725</v>
      </c>
      <c r="VZB328" s="7" t="s">
        <v>725</v>
      </c>
      <c r="VZC328" s="7" t="s">
        <v>725</v>
      </c>
      <c r="VZD328" s="7" t="s">
        <v>725</v>
      </c>
      <c r="VZE328" s="7" t="s">
        <v>725</v>
      </c>
      <c r="VZF328" s="7" t="s">
        <v>725</v>
      </c>
      <c r="VZG328" s="7" t="s">
        <v>725</v>
      </c>
      <c r="VZH328" s="7" t="s">
        <v>725</v>
      </c>
      <c r="VZI328" s="7" t="s">
        <v>725</v>
      </c>
      <c r="VZJ328" s="7" t="s">
        <v>725</v>
      </c>
      <c r="VZK328" s="7" t="s">
        <v>725</v>
      </c>
      <c r="VZL328" s="7" t="s">
        <v>725</v>
      </c>
      <c r="VZM328" s="7" t="s">
        <v>725</v>
      </c>
      <c r="VZN328" s="7" t="s">
        <v>725</v>
      </c>
      <c r="VZO328" s="7" t="s">
        <v>725</v>
      </c>
      <c r="VZP328" s="7" t="s">
        <v>725</v>
      </c>
      <c r="VZQ328" s="7" t="s">
        <v>725</v>
      </c>
      <c r="VZR328" s="7" t="s">
        <v>725</v>
      </c>
      <c r="VZS328" s="7" t="s">
        <v>725</v>
      </c>
      <c r="VZT328" s="7" t="s">
        <v>725</v>
      </c>
      <c r="VZU328" s="7" t="s">
        <v>725</v>
      </c>
      <c r="VZV328" s="7" t="s">
        <v>725</v>
      </c>
      <c r="VZW328" s="7" t="s">
        <v>725</v>
      </c>
      <c r="VZX328" s="7" t="s">
        <v>725</v>
      </c>
      <c r="VZY328" s="7" t="s">
        <v>725</v>
      </c>
      <c r="VZZ328" s="7" t="s">
        <v>725</v>
      </c>
      <c r="WAA328" s="7" t="s">
        <v>725</v>
      </c>
      <c r="WAB328" s="7" t="s">
        <v>725</v>
      </c>
      <c r="WAC328" s="7" t="s">
        <v>725</v>
      </c>
      <c r="WAD328" s="7" t="s">
        <v>725</v>
      </c>
      <c r="WAE328" s="7" t="s">
        <v>725</v>
      </c>
      <c r="WAF328" s="7" t="s">
        <v>725</v>
      </c>
      <c r="WAG328" s="7" t="s">
        <v>725</v>
      </c>
      <c r="WAH328" s="7" t="s">
        <v>725</v>
      </c>
      <c r="WAI328" s="7" t="s">
        <v>725</v>
      </c>
      <c r="WAJ328" s="7" t="s">
        <v>725</v>
      </c>
      <c r="WAK328" s="7" t="s">
        <v>725</v>
      </c>
      <c r="WAL328" s="7" t="s">
        <v>725</v>
      </c>
      <c r="WAM328" s="7" t="s">
        <v>725</v>
      </c>
      <c r="WAN328" s="7" t="s">
        <v>725</v>
      </c>
      <c r="WAO328" s="7" t="s">
        <v>725</v>
      </c>
      <c r="WAP328" s="7" t="s">
        <v>725</v>
      </c>
      <c r="WAQ328" s="7" t="s">
        <v>725</v>
      </c>
      <c r="WAR328" s="7" t="s">
        <v>725</v>
      </c>
      <c r="WAS328" s="7" t="s">
        <v>725</v>
      </c>
      <c r="WAT328" s="7" t="s">
        <v>725</v>
      </c>
      <c r="WAU328" s="7" t="s">
        <v>725</v>
      </c>
      <c r="WAV328" s="7" t="s">
        <v>725</v>
      </c>
      <c r="WAW328" s="7" t="s">
        <v>725</v>
      </c>
      <c r="WAX328" s="7" t="s">
        <v>725</v>
      </c>
      <c r="WAY328" s="7" t="s">
        <v>725</v>
      </c>
      <c r="WAZ328" s="7" t="s">
        <v>725</v>
      </c>
      <c r="WBA328" s="7" t="s">
        <v>725</v>
      </c>
      <c r="WBB328" s="7" t="s">
        <v>725</v>
      </c>
      <c r="WBC328" s="7" t="s">
        <v>725</v>
      </c>
      <c r="WBD328" s="7" t="s">
        <v>725</v>
      </c>
      <c r="WBE328" s="7" t="s">
        <v>725</v>
      </c>
      <c r="WBF328" s="7" t="s">
        <v>725</v>
      </c>
      <c r="WBG328" s="7" t="s">
        <v>725</v>
      </c>
      <c r="WBH328" s="7" t="s">
        <v>725</v>
      </c>
      <c r="WBI328" s="7" t="s">
        <v>725</v>
      </c>
      <c r="WBJ328" s="7" t="s">
        <v>725</v>
      </c>
      <c r="WBK328" s="7" t="s">
        <v>725</v>
      </c>
      <c r="WBL328" s="7" t="s">
        <v>725</v>
      </c>
      <c r="WBM328" s="7" t="s">
        <v>725</v>
      </c>
      <c r="WBN328" s="7" t="s">
        <v>725</v>
      </c>
      <c r="WBO328" s="7" t="s">
        <v>725</v>
      </c>
      <c r="WBP328" s="7" t="s">
        <v>725</v>
      </c>
      <c r="WBQ328" s="7" t="s">
        <v>725</v>
      </c>
      <c r="WBR328" s="7" t="s">
        <v>725</v>
      </c>
      <c r="WBS328" s="7" t="s">
        <v>725</v>
      </c>
      <c r="WBT328" s="7" t="s">
        <v>725</v>
      </c>
      <c r="WBU328" s="7" t="s">
        <v>725</v>
      </c>
      <c r="WBV328" s="7" t="s">
        <v>725</v>
      </c>
      <c r="WBW328" s="7" t="s">
        <v>725</v>
      </c>
      <c r="WBX328" s="7" t="s">
        <v>725</v>
      </c>
      <c r="WBY328" s="7" t="s">
        <v>725</v>
      </c>
      <c r="WBZ328" s="7" t="s">
        <v>725</v>
      </c>
      <c r="WCA328" s="7" t="s">
        <v>725</v>
      </c>
      <c r="WCB328" s="7" t="s">
        <v>725</v>
      </c>
      <c r="WCC328" s="7" t="s">
        <v>725</v>
      </c>
      <c r="WCD328" s="7" t="s">
        <v>725</v>
      </c>
      <c r="WCE328" s="7" t="s">
        <v>725</v>
      </c>
      <c r="WCF328" s="7" t="s">
        <v>725</v>
      </c>
      <c r="WCG328" s="7" t="s">
        <v>725</v>
      </c>
      <c r="WCH328" s="7" t="s">
        <v>725</v>
      </c>
      <c r="WCI328" s="7" t="s">
        <v>725</v>
      </c>
      <c r="WCJ328" s="7" t="s">
        <v>725</v>
      </c>
      <c r="WCK328" s="7" t="s">
        <v>725</v>
      </c>
      <c r="WCL328" s="7" t="s">
        <v>725</v>
      </c>
      <c r="WCM328" s="7" t="s">
        <v>725</v>
      </c>
      <c r="WCN328" s="7" t="s">
        <v>725</v>
      </c>
      <c r="WCO328" s="7" t="s">
        <v>725</v>
      </c>
      <c r="WCP328" s="7" t="s">
        <v>725</v>
      </c>
      <c r="WCQ328" s="7" t="s">
        <v>725</v>
      </c>
      <c r="WCR328" s="7" t="s">
        <v>725</v>
      </c>
      <c r="WCS328" s="7" t="s">
        <v>725</v>
      </c>
      <c r="WCT328" s="7" t="s">
        <v>725</v>
      </c>
      <c r="WCU328" s="7" t="s">
        <v>725</v>
      </c>
      <c r="WCV328" s="7" t="s">
        <v>725</v>
      </c>
      <c r="WCW328" s="7" t="s">
        <v>725</v>
      </c>
      <c r="WCX328" s="7" t="s">
        <v>725</v>
      </c>
      <c r="WCY328" s="7" t="s">
        <v>725</v>
      </c>
      <c r="WCZ328" s="7" t="s">
        <v>725</v>
      </c>
      <c r="WDA328" s="7" t="s">
        <v>725</v>
      </c>
      <c r="WDB328" s="7" t="s">
        <v>725</v>
      </c>
      <c r="WDC328" s="7" t="s">
        <v>725</v>
      </c>
      <c r="WDD328" s="7" t="s">
        <v>725</v>
      </c>
      <c r="WDE328" s="7" t="s">
        <v>725</v>
      </c>
      <c r="WDF328" s="7" t="s">
        <v>725</v>
      </c>
      <c r="WDG328" s="7" t="s">
        <v>725</v>
      </c>
      <c r="WDH328" s="7" t="s">
        <v>725</v>
      </c>
      <c r="WDI328" s="7" t="s">
        <v>725</v>
      </c>
      <c r="WDJ328" s="7" t="s">
        <v>725</v>
      </c>
      <c r="WDK328" s="7" t="s">
        <v>725</v>
      </c>
      <c r="WDL328" s="7" t="s">
        <v>725</v>
      </c>
      <c r="WDM328" s="7" t="s">
        <v>725</v>
      </c>
      <c r="WDN328" s="7" t="s">
        <v>725</v>
      </c>
      <c r="WDO328" s="7" t="s">
        <v>725</v>
      </c>
      <c r="WDP328" s="7" t="s">
        <v>725</v>
      </c>
      <c r="WDQ328" s="7" t="s">
        <v>725</v>
      </c>
      <c r="WDR328" s="7" t="s">
        <v>725</v>
      </c>
      <c r="WDS328" s="7" t="s">
        <v>725</v>
      </c>
      <c r="WDT328" s="7" t="s">
        <v>725</v>
      </c>
      <c r="WDU328" s="7" t="s">
        <v>725</v>
      </c>
      <c r="WDV328" s="7" t="s">
        <v>725</v>
      </c>
      <c r="WDW328" s="7" t="s">
        <v>725</v>
      </c>
      <c r="WDX328" s="7" t="s">
        <v>725</v>
      </c>
      <c r="WDY328" s="7" t="s">
        <v>725</v>
      </c>
      <c r="WDZ328" s="7" t="s">
        <v>725</v>
      </c>
      <c r="WEA328" s="7" t="s">
        <v>725</v>
      </c>
      <c r="WEB328" s="7" t="s">
        <v>725</v>
      </c>
      <c r="WEC328" s="7" t="s">
        <v>725</v>
      </c>
      <c r="WED328" s="7" t="s">
        <v>725</v>
      </c>
      <c r="WEE328" s="7" t="s">
        <v>725</v>
      </c>
      <c r="WEF328" s="7" t="s">
        <v>725</v>
      </c>
      <c r="WEG328" s="7" t="s">
        <v>725</v>
      </c>
      <c r="WEH328" s="7" t="s">
        <v>725</v>
      </c>
      <c r="WEI328" s="7" t="s">
        <v>725</v>
      </c>
      <c r="WEJ328" s="7" t="s">
        <v>725</v>
      </c>
      <c r="WEK328" s="7" t="s">
        <v>725</v>
      </c>
      <c r="WEL328" s="7" t="s">
        <v>725</v>
      </c>
      <c r="WEM328" s="7" t="s">
        <v>725</v>
      </c>
      <c r="WEN328" s="7" t="s">
        <v>725</v>
      </c>
      <c r="WEO328" s="7" t="s">
        <v>725</v>
      </c>
      <c r="WEP328" s="7" t="s">
        <v>725</v>
      </c>
      <c r="WEQ328" s="7" t="s">
        <v>725</v>
      </c>
      <c r="WER328" s="7" t="s">
        <v>725</v>
      </c>
      <c r="WES328" s="7" t="s">
        <v>725</v>
      </c>
      <c r="WET328" s="7" t="s">
        <v>725</v>
      </c>
      <c r="WEU328" s="7" t="s">
        <v>725</v>
      </c>
      <c r="WEV328" s="7" t="s">
        <v>725</v>
      </c>
      <c r="WEW328" s="7" t="s">
        <v>725</v>
      </c>
      <c r="WEX328" s="7" t="s">
        <v>725</v>
      </c>
      <c r="WEY328" s="7" t="s">
        <v>725</v>
      </c>
      <c r="WEZ328" s="7" t="s">
        <v>725</v>
      </c>
      <c r="WFA328" s="7" t="s">
        <v>725</v>
      </c>
      <c r="WFB328" s="7" t="s">
        <v>725</v>
      </c>
      <c r="WFC328" s="7" t="s">
        <v>725</v>
      </c>
      <c r="WFD328" s="7" t="s">
        <v>725</v>
      </c>
      <c r="WFE328" s="7" t="s">
        <v>725</v>
      </c>
      <c r="WFF328" s="7" t="s">
        <v>725</v>
      </c>
      <c r="WFG328" s="7" t="s">
        <v>725</v>
      </c>
      <c r="WFH328" s="7" t="s">
        <v>725</v>
      </c>
      <c r="WFI328" s="7" t="s">
        <v>725</v>
      </c>
      <c r="WFJ328" s="7" t="s">
        <v>725</v>
      </c>
      <c r="WFK328" s="7" t="s">
        <v>725</v>
      </c>
      <c r="WFL328" s="7" t="s">
        <v>725</v>
      </c>
      <c r="WFM328" s="7" t="s">
        <v>725</v>
      </c>
      <c r="WFN328" s="7" t="s">
        <v>725</v>
      </c>
      <c r="WFO328" s="7" t="s">
        <v>725</v>
      </c>
      <c r="WFP328" s="7" t="s">
        <v>725</v>
      </c>
      <c r="WFQ328" s="7" t="s">
        <v>725</v>
      </c>
      <c r="WFR328" s="7" t="s">
        <v>725</v>
      </c>
      <c r="WFS328" s="7" t="s">
        <v>725</v>
      </c>
      <c r="WFT328" s="7" t="s">
        <v>725</v>
      </c>
      <c r="WFU328" s="7" t="s">
        <v>725</v>
      </c>
      <c r="WFV328" s="7" t="s">
        <v>725</v>
      </c>
      <c r="WFW328" s="7" t="s">
        <v>725</v>
      </c>
      <c r="WFX328" s="7" t="s">
        <v>725</v>
      </c>
      <c r="WFY328" s="7" t="s">
        <v>725</v>
      </c>
      <c r="WFZ328" s="7" t="s">
        <v>725</v>
      </c>
      <c r="WGA328" s="7" t="s">
        <v>725</v>
      </c>
      <c r="WGB328" s="7" t="s">
        <v>725</v>
      </c>
      <c r="WGC328" s="7" t="s">
        <v>725</v>
      </c>
      <c r="WGD328" s="7" t="s">
        <v>725</v>
      </c>
      <c r="WGE328" s="7" t="s">
        <v>725</v>
      </c>
      <c r="WGF328" s="7" t="s">
        <v>725</v>
      </c>
      <c r="WGG328" s="7" t="s">
        <v>725</v>
      </c>
      <c r="WGH328" s="7" t="s">
        <v>725</v>
      </c>
      <c r="WGI328" s="7" t="s">
        <v>725</v>
      </c>
      <c r="WGJ328" s="7" t="s">
        <v>725</v>
      </c>
      <c r="WGK328" s="7" t="s">
        <v>725</v>
      </c>
      <c r="WGL328" s="7" t="s">
        <v>725</v>
      </c>
      <c r="WGM328" s="7" t="s">
        <v>725</v>
      </c>
      <c r="WGN328" s="7" t="s">
        <v>725</v>
      </c>
      <c r="WGO328" s="7" t="s">
        <v>725</v>
      </c>
      <c r="WGP328" s="7" t="s">
        <v>725</v>
      </c>
      <c r="WGQ328" s="7" t="s">
        <v>725</v>
      </c>
      <c r="WGR328" s="7" t="s">
        <v>725</v>
      </c>
      <c r="WGS328" s="7" t="s">
        <v>725</v>
      </c>
      <c r="WGT328" s="7" t="s">
        <v>725</v>
      </c>
      <c r="WGU328" s="7" t="s">
        <v>725</v>
      </c>
      <c r="WGV328" s="7" t="s">
        <v>725</v>
      </c>
      <c r="WGW328" s="7" t="s">
        <v>725</v>
      </c>
      <c r="WGX328" s="7" t="s">
        <v>725</v>
      </c>
      <c r="WGY328" s="7" t="s">
        <v>725</v>
      </c>
      <c r="WGZ328" s="7" t="s">
        <v>725</v>
      </c>
      <c r="WHA328" s="7" t="s">
        <v>725</v>
      </c>
      <c r="WHB328" s="7" t="s">
        <v>725</v>
      </c>
      <c r="WHC328" s="7" t="s">
        <v>725</v>
      </c>
      <c r="WHD328" s="7" t="s">
        <v>725</v>
      </c>
      <c r="WHE328" s="7" t="s">
        <v>725</v>
      </c>
      <c r="WHF328" s="7" t="s">
        <v>725</v>
      </c>
      <c r="WHG328" s="7" t="s">
        <v>725</v>
      </c>
      <c r="WHH328" s="7" t="s">
        <v>725</v>
      </c>
      <c r="WHI328" s="7" t="s">
        <v>725</v>
      </c>
      <c r="WHJ328" s="7" t="s">
        <v>725</v>
      </c>
      <c r="WHK328" s="7" t="s">
        <v>725</v>
      </c>
      <c r="WHL328" s="7" t="s">
        <v>725</v>
      </c>
      <c r="WHM328" s="7" t="s">
        <v>725</v>
      </c>
      <c r="WHN328" s="7" t="s">
        <v>725</v>
      </c>
      <c r="WHO328" s="7" t="s">
        <v>725</v>
      </c>
      <c r="WHP328" s="7" t="s">
        <v>725</v>
      </c>
      <c r="WHQ328" s="7" t="s">
        <v>725</v>
      </c>
      <c r="WHR328" s="7" t="s">
        <v>725</v>
      </c>
      <c r="WHS328" s="7" t="s">
        <v>725</v>
      </c>
      <c r="WHT328" s="7" t="s">
        <v>725</v>
      </c>
      <c r="WHU328" s="7" t="s">
        <v>725</v>
      </c>
      <c r="WHV328" s="7" t="s">
        <v>725</v>
      </c>
      <c r="WHW328" s="7" t="s">
        <v>725</v>
      </c>
      <c r="WHX328" s="7" t="s">
        <v>725</v>
      </c>
      <c r="WHY328" s="7" t="s">
        <v>725</v>
      </c>
      <c r="WHZ328" s="7" t="s">
        <v>725</v>
      </c>
      <c r="WIA328" s="7" t="s">
        <v>725</v>
      </c>
      <c r="WIB328" s="7" t="s">
        <v>725</v>
      </c>
      <c r="WIC328" s="7" t="s">
        <v>725</v>
      </c>
      <c r="WID328" s="7" t="s">
        <v>725</v>
      </c>
      <c r="WIE328" s="7" t="s">
        <v>725</v>
      </c>
      <c r="WIF328" s="7" t="s">
        <v>725</v>
      </c>
      <c r="WIG328" s="7" t="s">
        <v>725</v>
      </c>
      <c r="WIH328" s="7" t="s">
        <v>725</v>
      </c>
      <c r="WII328" s="7" t="s">
        <v>725</v>
      </c>
      <c r="WIJ328" s="7" t="s">
        <v>725</v>
      </c>
      <c r="WIK328" s="7" t="s">
        <v>725</v>
      </c>
      <c r="WIL328" s="7" t="s">
        <v>725</v>
      </c>
      <c r="WIM328" s="7" t="s">
        <v>725</v>
      </c>
      <c r="WIN328" s="7" t="s">
        <v>725</v>
      </c>
      <c r="WIO328" s="7" t="s">
        <v>725</v>
      </c>
      <c r="WIP328" s="7" t="s">
        <v>725</v>
      </c>
      <c r="WIQ328" s="7" t="s">
        <v>725</v>
      </c>
      <c r="WIR328" s="7" t="s">
        <v>725</v>
      </c>
      <c r="WIS328" s="7" t="s">
        <v>725</v>
      </c>
      <c r="WIT328" s="7" t="s">
        <v>725</v>
      </c>
      <c r="WIU328" s="7" t="s">
        <v>725</v>
      </c>
      <c r="WIV328" s="7" t="s">
        <v>725</v>
      </c>
      <c r="WIW328" s="7" t="s">
        <v>725</v>
      </c>
      <c r="WIX328" s="7" t="s">
        <v>725</v>
      </c>
      <c r="WIY328" s="7" t="s">
        <v>725</v>
      </c>
      <c r="WIZ328" s="7" t="s">
        <v>725</v>
      </c>
      <c r="WJA328" s="7" t="s">
        <v>725</v>
      </c>
      <c r="WJB328" s="7" t="s">
        <v>725</v>
      </c>
      <c r="WJC328" s="7" t="s">
        <v>725</v>
      </c>
      <c r="WJD328" s="7" t="s">
        <v>725</v>
      </c>
      <c r="WJE328" s="7" t="s">
        <v>725</v>
      </c>
      <c r="WJF328" s="7" t="s">
        <v>725</v>
      </c>
      <c r="WJG328" s="7" t="s">
        <v>725</v>
      </c>
      <c r="WJH328" s="7" t="s">
        <v>725</v>
      </c>
      <c r="WJI328" s="7" t="s">
        <v>725</v>
      </c>
      <c r="WJJ328" s="7" t="s">
        <v>725</v>
      </c>
      <c r="WJK328" s="7" t="s">
        <v>725</v>
      </c>
      <c r="WJL328" s="7" t="s">
        <v>725</v>
      </c>
      <c r="WJM328" s="7" t="s">
        <v>725</v>
      </c>
      <c r="WJN328" s="7" t="s">
        <v>725</v>
      </c>
      <c r="WJO328" s="7" t="s">
        <v>725</v>
      </c>
      <c r="WJP328" s="7" t="s">
        <v>725</v>
      </c>
      <c r="WJQ328" s="7" t="s">
        <v>725</v>
      </c>
      <c r="WJR328" s="7" t="s">
        <v>725</v>
      </c>
      <c r="WJS328" s="7" t="s">
        <v>725</v>
      </c>
      <c r="WJT328" s="7" t="s">
        <v>725</v>
      </c>
      <c r="WJU328" s="7" t="s">
        <v>725</v>
      </c>
      <c r="WJV328" s="7" t="s">
        <v>725</v>
      </c>
      <c r="WJW328" s="7" t="s">
        <v>725</v>
      </c>
      <c r="WJX328" s="7" t="s">
        <v>725</v>
      </c>
      <c r="WJY328" s="7" t="s">
        <v>725</v>
      </c>
      <c r="WJZ328" s="7" t="s">
        <v>725</v>
      </c>
      <c r="WKA328" s="7" t="s">
        <v>725</v>
      </c>
      <c r="WKB328" s="7" t="s">
        <v>725</v>
      </c>
      <c r="WKC328" s="7" t="s">
        <v>725</v>
      </c>
      <c r="WKD328" s="7" t="s">
        <v>725</v>
      </c>
      <c r="WKE328" s="7" t="s">
        <v>725</v>
      </c>
      <c r="WKF328" s="7" t="s">
        <v>725</v>
      </c>
      <c r="WKG328" s="7" t="s">
        <v>725</v>
      </c>
      <c r="WKH328" s="7" t="s">
        <v>725</v>
      </c>
      <c r="WKI328" s="7" t="s">
        <v>725</v>
      </c>
      <c r="WKJ328" s="7" t="s">
        <v>725</v>
      </c>
      <c r="WKK328" s="7" t="s">
        <v>725</v>
      </c>
      <c r="WKL328" s="7" t="s">
        <v>725</v>
      </c>
      <c r="WKM328" s="7" t="s">
        <v>725</v>
      </c>
      <c r="WKN328" s="7" t="s">
        <v>725</v>
      </c>
      <c r="WKO328" s="7" t="s">
        <v>725</v>
      </c>
      <c r="WKP328" s="7" t="s">
        <v>725</v>
      </c>
      <c r="WKQ328" s="7" t="s">
        <v>725</v>
      </c>
      <c r="WKR328" s="7" t="s">
        <v>725</v>
      </c>
      <c r="WKS328" s="7" t="s">
        <v>725</v>
      </c>
      <c r="WKT328" s="7" t="s">
        <v>725</v>
      </c>
      <c r="WKU328" s="7" t="s">
        <v>725</v>
      </c>
      <c r="WKV328" s="7" t="s">
        <v>725</v>
      </c>
      <c r="WKW328" s="7" t="s">
        <v>725</v>
      </c>
      <c r="WKX328" s="7" t="s">
        <v>725</v>
      </c>
      <c r="WKY328" s="7" t="s">
        <v>725</v>
      </c>
      <c r="WKZ328" s="7" t="s">
        <v>725</v>
      </c>
      <c r="WLA328" s="7" t="s">
        <v>725</v>
      </c>
      <c r="WLB328" s="7" t="s">
        <v>725</v>
      </c>
      <c r="WLC328" s="7" t="s">
        <v>725</v>
      </c>
      <c r="WLD328" s="7" t="s">
        <v>725</v>
      </c>
      <c r="WLE328" s="7" t="s">
        <v>725</v>
      </c>
      <c r="WLF328" s="7" t="s">
        <v>725</v>
      </c>
      <c r="WLG328" s="7" t="s">
        <v>725</v>
      </c>
      <c r="WLH328" s="7" t="s">
        <v>725</v>
      </c>
      <c r="WLI328" s="7" t="s">
        <v>725</v>
      </c>
      <c r="WLJ328" s="7" t="s">
        <v>725</v>
      </c>
      <c r="WLK328" s="7" t="s">
        <v>725</v>
      </c>
      <c r="WLL328" s="7" t="s">
        <v>725</v>
      </c>
      <c r="WLM328" s="7" t="s">
        <v>725</v>
      </c>
      <c r="WLN328" s="7" t="s">
        <v>725</v>
      </c>
      <c r="WLO328" s="7" t="s">
        <v>725</v>
      </c>
      <c r="WLP328" s="7" t="s">
        <v>725</v>
      </c>
      <c r="WLQ328" s="7" t="s">
        <v>725</v>
      </c>
      <c r="WLR328" s="7" t="s">
        <v>725</v>
      </c>
      <c r="WLS328" s="7" t="s">
        <v>725</v>
      </c>
      <c r="WLT328" s="7" t="s">
        <v>725</v>
      </c>
      <c r="WLU328" s="7" t="s">
        <v>725</v>
      </c>
      <c r="WLV328" s="7" t="s">
        <v>725</v>
      </c>
      <c r="WLW328" s="7" t="s">
        <v>725</v>
      </c>
      <c r="WLX328" s="7" t="s">
        <v>725</v>
      </c>
      <c r="WLY328" s="7" t="s">
        <v>725</v>
      </c>
      <c r="WLZ328" s="7" t="s">
        <v>725</v>
      </c>
      <c r="WMA328" s="7" t="s">
        <v>725</v>
      </c>
      <c r="WMB328" s="7" t="s">
        <v>725</v>
      </c>
      <c r="WMC328" s="7" t="s">
        <v>725</v>
      </c>
      <c r="WMD328" s="7" t="s">
        <v>725</v>
      </c>
      <c r="WME328" s="7" t="s">
        <v>725</v>
      </c>
      <c r="WMF328" s="7" t="s">
        <v>725</v>
      </c>
      <c r="WMG328" s="7" t="s">
        <v>725</v>
      </c>
      <c r="WMH328" s="7" t="s">
        <v>725</v>
      </c>
      <c r="WMI328" s="7" t="s">
        <v>725</v>
      </c>
      <c r="WMJ328" s="7" t="s">
        <v>725</v>
      </c>
      <c r="WMK328" s="7" t="s">
        <v>725</v>
      </c>
      <c r="WML328" s="7" t="s">
        <v>725</v>
      </c>
      <c r="WMM328" s="7" t="s">
        <v>725</v>
      </c>
      <c r="WMN328" s="7" t="s">
        <v>725</v>
      </c>
      <c r="WMO328" s="7" t="s">
        <v>725</v>
      </c>
      <c r="WMP328" s="7" t="s">
        <v>725</v>
      </c>
      <c r="WMQ328" s="7" t="s">
        <v>725</v>
      </c>
      <c r="WMR328" s="7" t="s">
        <v>725</v>
      </c>
      <c r="WMS328" s="7" t="s">
        <v>725</v>
      </c>
      <c r="WMT328" s="7" t="s">
        <v>725</v>
      </c>
      <c r="WMU328" s="7" t="s">
        <v>725</v>
      </c>
      <c r="WMV328" s="7" t="s">
        <v>725</v>
      </c>
      <c r="WMW328" s="7" t="s">
        <v>725</v>
      </c>
      <c r="WMX328" s="7" t="s">
        <v>725</v>
      </c>
      <c r="WMY328" s="7" t="s">
        <v>725</v>
      </c>
      <c r="WMZ328" s="7" t="s">
        <v>725</v>
      </c>
      <c r="WNA328" s="7" t="s">
        <v>725</v>
      </c>
      <c r="WNB328" s="7" t="s">
        <v>725</v>
      </c>
      <c r="WNC328" s="7" t="s">
        <v>725</v>
      </c>
      <c r="WND328" s="7" t="s">
        <v>725</v>
      </c>
      <c r="WNE328" s="7" t="s">
        <v>725</v>
      </c>
      <c r="WNF328" s="7" t="s">
        <v>725</v>
      </c>
      <c r="WNG328" s="7" t="s">
        <v>725</v>
      </c>
      <c r="WNH328" s="7" t="s">
        <v>725</v>
      </c>
      <c r="WNI328" s="7" t="s">
        <v>725</v>
      </c>
      <c r="WNJ328" s="7" t="s">
        <v>725</v>
      </c>
      <c r="WNK328" s="7" t="s">
        <v>725</v>
      </c>
      <c r="WNL328" s="7" t="s">
        <v>725</v>
      </c>
      <c r="WNM328" s="7" t="s">
        <v>725</v>
      </c>
      <c r="WNN328" s="7" t="s">
        <v>725</v>
      </c>
      <c r="WNO328" s="7" t="s">
        <v>725</v>
      </c>
      <c r="WNP328" s="7" t="s">
        <v>725</v>
      </c>
      <c r="WNQ328" s="7" t="s">
        <v>725</v>
      </c>
      <c r="WNR328" s="7" t="s">
        <v>725</v>
      </c>
      <c r="WNS328" s="7" t="s">
        <v>725</v>
      </c>
      <c r="WNT328" s="7" t="s">
        <v>725</v>
      </c>
      <c r="WNU328" s="7" t="s">
        <v>725</v>
      </c>
      <c r="WNV328" s="7" t="s">
        <v>725</v>
      </c>
      <c r="WNW328" s="7" t="s">
        <v>725</v>
      </c>
      <c r="WNX328" s="7" t="s">
        <v>725</v>
      </c>
      <c r="WNY328" s="7" t="s">
        <v>725</v>
      </c>
      <c r="WNZ328" s="7" t="s">
        <v>725</v>
      </c>
      <c r="WOA328" s="7" t="s">
        <v>725</v>
      </c>
      <c r="WOB328" s="7" t="s">
        <v>725</v>
      </c>
      <c r="WOC328" s="7" t="s">
        <v>725</v>
      </c>
      <c r="WOD328" s="7" t="s">
        <v>725</v>
      </c>
      <c r="WOE328" s="7" t="s">
        <v>725</v>
      </c>
      <c r="WOF328" s="7" t="s">
        <v>725</v>
      </c>
      <c r="WOG328" s="7" t="s">
        <v>725</v>
      </c>
      <c r="WOH328" s="7" t="s">
        <v>725</v>
      </c>
      <c r="WOI328" s="7" t="s">
        <v>725</v>
      </c>
      <c r="WOJ328" s="7" t="s">
        <v>725</v>
      </c>
      <c r="WOK328" s="7" t="s">
        <v>725</v>
      </c>
      <c r="WOL328" s="7" t="s">
        <v>725</v>
      </c>
      <c r="WOM328" s="7" t="s">
        <v>725</v>
      </c>
      <c r="WON328" s="7" t="s">
        <v>725</v>
      </c>
      <c r="WOO328" s="7" t="s">
        <v>725</v>
      </c>
      <c r="WOP328" s="7" t="s">
        <v>725</v>
      </c>
      <c r="WOQ328" s="7" t="s">
        <v>725</v>
      </c>
      <c r="WOR328" s="7" t="s">
        <v>725</v>
      </c>
      <c r="WOS328" s="7" t="s">
        <v>725</v>
      </c>
      <c r="WOT328" s="7" t="s">
        <v>725</v>
      </c>
      <c r="WOU328" s="7" t="s">
        <v>725</v>
      </c>
      <c r="WOV328" s="7" t="s">
        <v>725</v>
      </c>
      <c r="WOW328" s="7" t="s">
        <v>725</v>
      </c>
      <c r="WOX328" s="7" t="s">
        <v>725</v>
      </c>
      <c r="WOY328" s="7" t="s">
        <v>725</v>
      </c>
      <c r="WOZ328" s="7" t="s">
        <v>725</v>
      </c>
      <c r="WPA328" s="7" t="s">
        <v>725</v>
      </c>
      <c r="WPB328" s="7" t="s">
        <v>725</v>
      </c>
      <c r="WPC328" s="7" t="s">
        <v>725</v>
      </c>
      <c r="WPD328" s="7" t="s">
        <v>725</v>
      </c>
      <c r="WPE328" s="7" t="s">
        <v>725</v>
      </c>
      <c r="WPF328" s="7" t="s">
        <v>725</v>
      </c>
      <c r="WPG328" s="7" t="s">
        <v>725</v>
      </c>
      <c r="WPH328" s="7" t="s">
        <v>725</v>
      </c>
      <c r="WPI328" s="7" t="s">
        <v>725</v>
      </c>
      <c r="WPJ328" s="7" t="s">
        <v>725</v>
      </c>
      <c r="WPK328" s="7" t="s">
        <v>725</v>
      </c>
      <c r="WPL328" s="7" t="s">
        <v>725</v>
      </c>
      <c r="WPM328" s="7" t="s">
        <v>725</v>
      </c>
      <c r="WPN328" s="7" t="s">
        <v>725</v>
      </c>
      <c r="WPO328" s="7" t="s">
        <v>725</v>
      </c>
      <c r="WPP328" s="7" t="s">
        <v>725</v>
      </c>
      <c r="WPQ328" s="7" t="s">
        <v>725</v>
      </c>
      <c r="WPR328" s="7" t="s">
        <v>725</v>
      </c>
      <c r="WPS328" s="7" t="s">
        <v>725</v>
      </c>
      <c r="WPT328" s="7" t="s">
        <v>725</v>
      </c>
      <c r="WPU328" s="7" t="s">
        <v>725</v>
      </c>
      <c r="WPV328" s="7" t="s">
        <v>725</v>
      </c>
      <c r="WPW328" s="7" t="s">
        <v>725</v>
      </c>
      <c r="WPX328" s="7" t="s">
        <v>725</v>
      </c>
      <c r="WPY328" s="7" t="s">
        <v>725</v>
      </c>
      <c r="WPZ328" s="7" t="s">
        <v>725</v>
      </c>
      <c r="WQA328" s="7" t="s">
        <v>725</v>
      </c>
      <c r="WQB328" s="7" t="s">
        <v>725</v>
      </c>
      <c r="WQC328" s="7" t="s">
        <v>725</v>
      </c>
      <c r="WQD328" s="7" t="s">
        <v>725</v>
      </c>
      <c r="WQE328" s="7" t="s">
        <v>725</v>
      </c>
      <c r="WQF328" s="7" t="s">
        <v>725</v>
      </c>
      <c r="WQG328" s="7" t="s">
        <v>725</v>
      </c>
      <c r="WQH328" s="7" t="s">
        <v>725</v>
      </c>
      <c r="WQI328" s="7" t="s">
        <v>725</v>
      </c>
      <c r="WQJ328" s="7" t="s">
        <v>725</v>
      </c>
      <c r="WQK328" s="7" t="s">
        <v>725</v>
      </c>
      <c r="WQL328" s="7" t="s">
        <v>725</v>
      </c>
      <c r="WQM328" s="7" t="s">
        <v>725</v>
      </c>
      <c r="WQN328" s="7" t="s">
        <v>725</v>
      </c>
      <c r="WQO328" s="7" t="s">
        <v>725</v>
      </c>
      <c r="WQP328" s="7" t="s">
        <v>725</v>
      </c>
      <c r="WQQ328" s="7" t="s">
        <v>725</v>
      </c>
      <c r="WQR328" s="7" t="s">
        <v>725</v>
      </c>
      <c r="WQS328" s="7" t="s">
        <v>725</v>
      </c>
      <c r="WQT328" s="7" t="s">
        <v>725</v>
      </c>
      <c r="WQU328" s="7" t="s">
        <v>725</v>
      </c>
      <c r="WQV328" s="7" t="s">
        <v>725</v>
      </c>
      <c r="WQW328" s="7" t="s">
        <v>725</v>
      </c>
      <c r="WQX328" s="7" t="s">
        <v>725</v>
      </c>
      <c r="WQY328" s="7" t="s">
        <v>725</v>
      </c>
      <c r="WQZ328" s="7" t="s">
        <v>725</v>
      </c>
      <c r="WRA328" s="7" t="s">
        <v>725</v>
      </c>
      <c r="WRB328" s="7" t="s">
        <v>725</v>
      </c>
      <c r="WRC328" s="7" t="s">
        <v>725</v>
      </c>
      <c r="WRD328" s="7" t="s">
        <v>725</v>
      </c>
      <c r="WRE328" s="7" t="s">
        <v>725</v>
      </c>
      <c r="WRF328" s="7" t="s">
        <v>725</v>
      </c>
      <c r="WRG328" s="7" t="s">
        <v>725</v>
      </c>
      <c r="WRH328" s="7" t="s">
        <v>725</v>
      </c>
      <c r="WRI328" s="7" t="s">
        <v>725</v>
      </c>
      <c r="WRJ328" s="7" t="s">
        <v>725</v>
      </c>
      <c r="WRK328" s="7" t="s">
        <v>725</v>
      </c>
      <c r="WRL328" s="7" t="s">
        <v>725</v>
      </c>
      <c r="WRM328" s="7" t="s">
        <v>725</v>
      </c>
      <c r="WRN328" s="7" t="s">
        <v>725</v>
      </c>
      <c r="WRO328" s="7" t="s">
        <v>725</v>
      </c>
      <c r="WRP328" s="7" t="s">
        <v>725</v>
      </c>
      <c r="WRQ328" s="7" t="s">
        <v>725</v>
      </c>
      <c r="WRR328" s="7" t="s">
        <v>725</v>
      </c>
      <c r="WRS328" s="7" t="s">
        <v>725</v>
      </c>
      <c r="WRT328" s="7" t="s">
        <v>725</v>
      </c>
      <c r="WRU328" s="7" t="s">
        <v>725</v>
      </c>
      <c r="WRV328" s="7" t="s">
        <v>725</v>
      </c>
      <c r="WRW328" s="7" t="s">
        <v>725</v>
      </c>
      <c r="WRX328" s="7" t="s">
        <v>725</v>
      </c>
      <c r="WRY328" s="7" t="s">
        <v>725</v>
      </c>
      <c r="WRZ328" s="7" t="s">
        <v>725</v>
      </c>
      <c r="WSA328" s="7" t="s">
        <v>725</v>
      </c>
      <c r="WSB328" s="7" t="s">
        <v>725</v>
      </c>
      <c r="WSC328" s="7" t="s">
        <v>725</v>
      </c>
      <c r="WSD328" s="7" t="s">
        <v>725</v>
      </c>
      <c r="WSE328" s="7" t="s">
        <v>725</v>
      </c>
      <c r="WSF328" s="7" t="s">
        <v>725</v>
      </c>
      <c r="WSG328" s="7" t="s">
        <v>725</v>
      </c>
      <c r="WSH328" s="7" t="s">
        <v>725</v>
      </c>
      <c r="WSI328" s="7" t="s">
        <v>725</v>
      </c>
      <c r="WSJ328" s="7" t="s">
        <v>725</v>
      </c>
      <c r="WSK328" s="7" t="s">
        <v>725</v>
      </c>
      <c r="WSL328" s="7" t="s">
        <v>725</v>
      </c>
      <c r="WSM328" s="7" t="s">
        <v>725</v>
      </c>
      <c r="WSN328" s="7" t="s">
        <v>725</v>
      </c>
      <c r="WSO328" s="7" t="s">
        <v>725</v>
      </c>
      <c r="WSP328" s="7" t="s">
        <v>725</v>
      </c>
      <c r="WSQ328" s="7" t="s">
        <v>725</v>
      </c>
      <c r="WSR328" s="7" t="s">
        <v>725</v>
      </c>
      <c r="WSS328" s="7" t="s">
        <v>725</v>
      </c>
      <c r="WST328" s="7" t="s">
        <v>725</v>
      </c>
      <c r="WSU328" s="7" t="s">
        <v>725</v>
      </c>
      <c r="WSV328" s="7" t="s">
        <v>725</v>
      </c>
      <c r="WSW328" s="7" t="s">
        <v>725</v>
      </c>
      <c r="WSX328" s="7" t="s">
        <v>725</v>
      </c>
      <c r="WSY328" s="7" t="s">
        <v>725</v>
      </c>
      <c r="WSZ328" s="7" t="s">
        <v>725</v>
      </c>
      <c r="WTA328" s="7" t="s">
        <v>725</v>
      </c>
      <c r="WTB328" s="7" t="s">
        <v>725</v>
      </c>
      <c r="WTC328" s="7" t="s">
        <v>725</v>
      </c>
      <c r="WTD328" s="7" t="s">
        <v>725</v>
      </c>
      <c r="WTE328" s="7" t="s">
        <v>725</v>
      </c>
      <c r="WTF328" s="7" t="s">
        <v>725</v>
      </c>
      <c r="WTG328" s="7" t="s">
        <v>725</v>
      </c>
      <c r="WTH328" s="7" t="s">
        <v>725</v>
      </c>
      <c r="WTI328" s="7" t="s">
        <v>725</v>
      </c>
      <c r="WTJ328" s="7" t="s">
        <v>725</v>
      </c>
      <c r="WTK328" s="7" t="s">
        <v>725</v>
      </c>
      <c r="WTL328" s="7" t="s">
        <v>725</v>
      </c>
      <c r="WTM328" s="7" t="s">
        <v>725</v>
      </c>
      <c r="WTN328" s="7" t="s">
        <v>725</v>
      </c>
      <c r="WTO328" s="7" t="s">
        <v>725</v>
      </c>
      <c r="WTP328" s="7" t="s">
        <v>725</v>
      </c>
      <c r="WTQ328" s="7" t="s">
        <v>725</v>
      </c>
      <c r="WTR328" s="7" t="s">
        <v>725</v>
      </c>
      <c r="WTS328" s="7" t="s">
        <v>725</v>
      </c>
      <c r="WTT328" s="7" t="s">
        <v>725</v>
      </c>
      <c r="WTU328" s="7" t="s">
        <v>725</v>
      </c>
      <c r="WTV328" s="7" t="s">
        <v>725</v>
      </c>
      <c r="WTW328" s="7" t="s">
        <v>725</v>
      </c>
      <c r="WTX328" s="7" t="s">
        <v>725</v>
      </c>
      <c r="WTY328" s="7" t="s">
        <v>725</v>
      </c>
      <c r="WTZ328" s="7" t="s">
        <v>725</v>
      </c>
      <c r="WUA328" s="7" t="s">
        <v>725</v>
      </c>
      <c r="WUB328" s="7" t="s">
        <v>725</v>
      </c>
      <c r="WUC328" s="7" t="s">
        <v>725</v>
      </c>
      <c r="WUD328" s="7" t="s">
        <v>725</v>
      </c>
      <c r="WUE328" s="7" t="s">
        <v>725</v>
      </c>
      <c r="WUF328" s="7" t="s">
        <v>725</v>
      </c>
      <c r="WUG328" s="7" t="s">
        <v>725</v>
      </c>
      <c r="WUH328" s="7" t="s">
        <v>725</v>
      </c>
      <c r="WUI328" s="7" t="s">
        <v>725</v>
      </c>
      <c r="WUJ328" s="7" t="s">
        <v>725</v>
      </c>
      <c r="WUK328" s="7" t="s">
        <v>725</v>
      </c>
      <c r="WUL328" s="7" t="s">
        <v>725</v>
      </c>
      <c r="WUM328" s="7" t="s">
        <v>725</v>
      </c>
      <c r="WUN328" s="7" t="s">
        <v>725</v>
      </c>
      <c r="WUO328" s="7" t="s">
        <v>725</v>
      </c>
      <c r="WUP328" s="7" t="s">
        <v>725</v>
      </c>
      <c r="WUQ328" s="7" t="s">
        <v>725</v>
      </c>
      <c r="WUR328" s="7" t="s">
        <v>725</v>
      </c>
      <c r="WUS328" s="7" t="s">
        <v>725</v>
      </c>
      <c r="WUT328" s="7" t="s">
        <v>725</v>
      </c>
      <c r="WUU328" s="7" t="s">
        <v>725</v>
      </c>
      <c r="WUV328" s="7" t="s">
        <v>725</v>
      </c>
      <c r="WUW328" s="7" t="s">
        <v>725</v>
      </c>
      <c r="WUX328" s="7" t="s">
        <v>725</v>
      </c>
      <c r="WUY328" s="7" t="s">
        <v>725</v>
      </c>
      <c r="WUZ328" s="7" t="s">
        <v>725</v>
      </c>
      <c r="WVA328" s="7" t="s">
        <v>725</v>
      </c>
      <c r="WVB328" s="7" t="s">
        <v>725</v>
      </c>
      <c r="WVC328" s="7" t="s">
        <v>725</v>
      </c>
      <c r="WVD328" s="7" t="s">
        <v>725</v>
      </c>
      <c r="WVE328" s="7" t="s">
        <v>725</v>
      </c>
      <c r="WVF328" s="7" t="s">
        <v>725</v>
      </c>
      <c r="WVG328" s="7" t="s">
        <v>725</v>
      </c>
      <c r="WVH328" s="7" t="s">
        <v>725</v>
      </c>
      <c r="WVI328" s="7" t="s">
        <v>725</v>
      </c>
      <c r="WVJ328" s="7" t="s">
        <v>725</v>
      </c>
      <c r="WVK328" s="7" t="s">
        <v>725</v>
      </c>
      <c r="WVL328" s="7" t="s">
        <v>725</v>
      </c>
      <c r="WVM328" s="7" t="s">
        <v>725</v>
      </c>
      <c r="WVN328" s="7" t="s">
        <v>725</v>
      </c>
      <c r="WVO328" s="7" t="s">
        <v>725</v>
      </c>
      <c r="WVP328" s="7" t="s">
        <v>725</v>
      </c>
      <c r="WVQ328" s="7" t="s">
        <v>725</v>
      </c>
      <c r="WVR328" s="7" t="s">
        <v>725</v>
      </c>
      <c r="WVS328" s="7" t="s">
        <v>725</v>
      </c>
      <c r="WVT328" s="7" t="s">
        <v>725</v>
      </c>
      <c r="WVU328" s="7" t="s">
        <v>725</v>
      </c>
      <c r="WVV328" s="7" t="s">
        <v>725</v>
      </c>
      <c r="WVW328" s="7" t="s">
        <v>725</v>
      </c>
      <c r="WVX328" s="7" t="s">
        <v>725</v>
      </c>
      <c r="WVY328" s="7" t="s">
        <v>725</v>
      </c>
      <c r="WVZ328" s="7" t="s">
        <v>725</v>
      </c>
      <c r="WWA328" s="7" t="s">
        <v>725</v>
      </c>
      <c r="WWB328" s="7" t="s">
        <v>725</v>
      </c>
      <c r="WWC328" s="7" t="s">
        <v>725</v>
      </c>
      <c r="WWD328" s="7" t="s">
        <v>725</v>
      </c>
      <c r="WWE328" s="7" t="s">
        <v>725</v>
      </c>
      <c r="WWF328" s="7" t="s">
        <v>725</v>
      </c>
      <c r="WWG328" s="7" t="s">
        <v>725</v>
      </c>
      <c r="WWH328" s="7" t="s">
        <v>725</v>
      </c>
      <c r="WWI328" s="7" t="s">
        <v>725</v>
      </c>
      <c r="WWJ328" s="7" t="s">
        <v>725</v>
      </c>
      <c r="WWK328" s="7" t="s">
        <v>725</v>
      </c>
      <c r="WWL328" s="7" t="s">
        <v>725</v>
      </c>
      <c r="WWM328" s="7" t="s">
        <v>725</v>
      </c>
      <c r="WWN328" s="7" t="s">
        <v>725</v>
      </c>
      <c r="WWO328" s="7" t="s">
        <v>725</v>
      </c>
      <c r="WWP328" s="7" t="s">
        <v>725</v>
      </c>
      <c r="WWQ328" s="7" t="s">
        <v>725</v>
      </c>
      <c r="WWR328" s="7" t="s">
        <v>725</v>
      </c>
      <c r="WWS328" s="7" t="s">
        <v>725</v>
      </c>
      <c r="WWT328" s="7" t="s">
        <v>725</v>
      </c>
      <c r="WWU328" s="7" t="s">
        <v>725</v>
      </c>
      <c r="WWV328" s="7" t="s">
        <v>725</v>
      </c>
      <c r="WWW328" s="7" t="s">
        <v>725</v>
      </c>
      <c r="WWX328" s="7" t="s">
        <v>725</v>
      </c>
      <c r="WWY328" s="7" t="s">
        <v>725</v>
      </c>
      <c r="WWZ328" s="7" t="s">
        <v>725</v>
      </c>
      <c r="WXA328" s="7" t="s">
        <v>725</v>
      </c>
      <c r="WXB328" s="7" t="s">
        <v>725</v>
      </c>
      <c r="WXC328" s="7" t="s">
        <v>725</v>
      </c>
      <c r="WXD328" s="7" t="s">
        <v>725</v>
      </c>
      <c r="WXE328" s="7" t="s">
        <v>725</v>
      </c>
      <c r="WXF328" s="7" t="s">
        <v>725</v>
      </c>
      <c r="WXG328" s="7" t="s">
        <v>725</v>
      </c>
      <c r="WXH328" s="7" t="s">
        <v>725</v>
      </c>
      <c r="WXI328" s="7" t="s">
        <v>725</v>
      </c>
      <c r="WXJ328" s="7" t="s">
        <v>725</v>
      </c>
      <c r="WXK328" s="7" t="s">
        <v>725</v>
      </c>
      <c r="WXL328" s="7" t="s">
        <v>725</v>
      </c>
      <c r="WXM328" s="7" t="s">
        <v>725</v>
      </c>
      <c r="WXN328" s="7" t="s">
        <v>725</v>
      </c>
      <c r="WXO328" s="7" t="s">
        <v>725</v>
      </c>
    </row>
    <row r="329" spans="1:16187">
      <c r="A329" s="25">
        <f t="shared" si="35"/>
        <v>314</v>
      </c>
      <c r="B329" s="26">
        <f t="shared" si="36"/>
        <v>121</v>
      </c>
      <c r="C329" s="27" t="s">
        <v>109</v>
      </c>
      <c r="D329" s="27" t="s">
        <v>393</v>
      </c>
      <c r="E329" s="28">
        <f t="shared" si="37"/>
        <v>1545862.696208</v>
      </c>
      <c r="F329" s="29">
        <v>0</v>
      </c>
      <c r="G329" s="29"/>
      <c r="H329" s="29"/>
      <c r="I329" s="29"/>
      <c r="J329" s="29">
        <v>1007894.07</v>
      </c>
      <c r="K329" s="29"/>
      <c r="L329" s="29"/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518300.47</v>
      </c>
      <c r="S329" s="29"/>
      <c r="T329" s="39">
        <v>19668.156208</v>
      </c>
      <c r="U329" s="37">
        <f t="shared" si="38"/>
        <v>1</v>
      </c>
    </row>
    <row r="330" spans="1:16187" s="7" customFormat="1">
      <c r="A330" s="25">
        <f t="shared" si="35"/>
        <v>315</v>
      </c>
      <c r="B330" s="26">
        <f t="shared" si="36"/>
        <v>122</v>
      </c>
      <c r="C330" s="55"/>
      <c r="D330" s="27" t="s">
        <v>394</v>
      </c>
      <c r="E330" s="28">
        <f t="shared" si="37"/>
        <v>2151481.9070240036</v>
      </c>
      <c r="F330" s="40"/>
      <c r="G330" s="40"/>
      <c r="H330" s="40"/>
      <c r="I330" s="40"/>
      <c r="J330" s="29">
        <v>1843469.38522569</v>
      </c>
      <c r="K330" s="29"/>
      <c r="L330" s="29"/>
      <c r="M330" s="29"/>
      <c r="N330" s="29"/>
      <c r="O330" s="29"/>
      <c r="P330" s="29"/>
      <c r="Q330" s="29"/>
      <c r="R330" s="29">
        <v>267699.58</v>
      </c>
      <c r="S330" s="29"/>
      <c r="T330" s="56">
        <v>40312.941798313601</v>
      </c>
      <c r="U330" s="37">
        <f t="shared" si="38"/>
        <v>1</v>
      </c>
    </row>
    <row r="331" spans="1:16187" s="7" customFormat="1">
      <c r="A331" s="25">
        <f t="shared" si="35"/>
        <v>316</v>
      </c>
      <c r="B331" s="26">
        <f t="shared" si="36"/>
        <v>123</v>
      </c>
      <c r="C331" s="55"/>
      <c r="D331" s="27" t="s">
        <v>395</v>
      </c>
      <c r="E331" s="28">
        <f t="shared" si="37"/>
        <v>2154465.0661119968</v>
      </c>
      <c r="F331" s="40"/>
      <c r="G331" s="40"/>
      <c r="H331" s="40"/>
      <c r="I331" s="40"/>
      <c r="J331" s="29">
        <v>1847918.7164512</v>
      </c>
      <c r="K331" s="29"/>
      <c r="L331" s="29"/>
      <c r="M331" s="29"/>
      <c r="N331" s="29"/>
      <c r="O331" s="29"/>
      <c r="P331" s="29"/>
      <c r="Q331" s="29"/>
      <c r="R331" s="29">
        <v>266136.11</v>
      </c>
      <c r="S331" s="29"/>
      <c r="T331" s="56">
        <v>40410.239660796797</v>
      </c>
      <c r="U331" s="37">
        <f t="shared" si="38"/>
        <v>1</v>
      </c>
    </row>
    <row r="332" spans="1:16187" s="7" customFormat="1">
      <c r="A332" s="25">
        <f t="shared" si="35"/>
        <v>317</v>
      </c>
      <c r="B332" s="26">
        <f t="shared" si="36"/>
        <v>124</v>
      </c>
      <c r="C332" s="55"/>
      <c r="D332" s="27" t="s">
        <v>396</v>
      </c>
      <c r="E332" s="28">
        <f t="shared" si="37"/>
        <v>17851669.850000013</v>
      </c>
      <c r="F332" s="40"/>
      <c r="G332" s="40"/>
      <c r="H332" s="40"/>
      <c r="I332" s="29">
        <v>1613543.15222058</v>
      </c>
      <c r="J332" s="29">
        <v>1170100.2345370101</v>
      </c>
      <c r="K332" s="29"/>
      <c r="L332" s="29"/>
      <c r="M332" s="29"/>
      <c r="N332" s="29"/>
      <c r="O332" s="29"/>
      <c r="P332" s="29">
        <v>6644076.9156807298</v>
      </c>
      <c r="Q332" s="29">
        <v>7272213.9060160602</v>
      </c>
      <c r="R332" s="29">
        <v>742671.38934712706</v>
      </c>
      <c r="S332" s="29">
        <v>43870.514143200002</v>
      </c>
      <c r="T332" s="56">
        <v>365193.73805530701</v>
      </c>
      <c r="U332" s="37">
        <f t="shared" si="38"/>
        <v>4</v>
      </c>
    </row>
    <row r="333" spans="1:16187">
      <c r="A333" s="25">
        <f t="shared" si="35"/>
        <v>318</v>
      </c>
      <c r="B333" s="26">
        <f t="shared" si="36"/>
        <v>125</v>
      </c>
      <c r="C333" s="27" t="s">
        <v>109</v>
      </c>
      <c r="D333" s="27" t="s">
        <v>193</v>
      </c>
      <c r="E333" s="28">
        <f t="shared" si="37"/>
        <v>43610106.900000006</v>
      </c>
      <c r="F333" s="29"/>
      <c r="G333" s="29">
        <v>5128114.1301600002</v>
      </c>
      <c r="H333" s="29">
        <v>5456239.5909000002</v>
      </c>
      <c r="I333" s="29">
        <v>4284881.5390919996</v>
      </c>
      <c r="J333" s="29"/>
      <c r="K333" s="29"/>
      <c r="L333" s="29"/>
      <c r="M333" s="29">
        <v>0</v>
      </c>
      <c r="N333" s="29">
        <v>15751030.220310001</v>
      </c>
      <c r="O333" s="29">
        <v>0</v>
      </c>
      <c r="P333" s="29"/>
      <c r="Q333" s="29">
        <v>12056585.131878</v>
      </c>
      <c r="R333" s="29"/>
      <c r="S333" s="38"/>
      <c r="T333" s="39">
        <v>933256.28766000003</v>
      </c>
      <c r="U333" s="37">
        <f t="shared" si="38"/>
        <v>5</v>
      </c>
    </row>
    <row r="334" spans="1:16187">
      <c r="A334" s="25">
        <f t="shared" si="35"/>
        <v>319</v>
      </c>
      <c r="B334" s="26">
        <f t="shared" si="36"/>
        <v>126</v>
      </c>
      <c r="C334" s="27" t="s">
        <v>109</v>
      </c>
      <c r="D334" s="27" t="s">
        <v>194</v>
      </c>
      <c r="E334" s="28">
        <f t="shared" si="37"/>
        <v>2202974.3462407403</v>
      </c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>
        <v>1144560.06</v>
      </c>
      <c r="R334" s="29"/>
      <c r="S334" s="38"/>
      <c r="T334" s="39">
        <v>1058414.28624074</v>
      </c>
      <c r="U334" s="37">
        <f t="shared" si="38"/>
        <v>1</v>
      </c>
      <c r="V334" s="6" t="s">
        <v>714</v>
      </c>
    </row>
    <row r="335" spans="1:16187">
      <c r="A335" s="25">
        <f t="shared" si="35"/>
        <v>320</v>
      </c>
      <c r="B335" s="26">
        <f t="shared" si="36"/>
        <v>127</v>
      </c>
      <c r="C335" s="27" t="s">
        <v>196</v>
      </c>
      <c r="D335" s="27" t="s">
        <v>398</v>
      </c>
      <c r="E335" s="28">
        <f t="shared" si="37"/>
        <v>2228458.7877622</v>
      </c>
      <c r="F335" s="29">
        <v>0</v>
      </c>
      <c r="G335" s="29"/>
      <c r="H335" s="29"/>
      <c r="I335" s="29"/>
      <c r="J335" s="29">
        <v>0</v>
      </c>
      <c r="K335" s="29"/>
      <c r="L335" s="29"/>
      <c r="M335" s="29">
        <v>0</v>
      </c>
      <c r="N335" s="29">
        <v>2139347.41</v>
      </c>
      <c r="O335" s="29">
        <v>0</v>
      </c>
      <c r="P335" s="29">
        <v>0</v>
      </c>
      <c r="Q335" s="29">
        <v>0</v>
      </c>
      <c r="R335" s="29"/>
      <c r="S335" s="38"/>
      <c r="T335" s="39">
        <v>89111.377762200005</v>
      </c>
      <c r="U335" s="37">
        <f t="shared" si="38"/>
        <v>1</v>
      </c>
      <c r="V335" s="6" t="s">
        <v>714</v>
      </c>
    </row>
    <row r="336" spans="1:16187">
      <c r="A336" s="25">
        <f t="shared" si="35"/>
        <v>321</v>
      </c>
      <c r="B336" s="26">
        <f t="shared" si="36"/>
        <v>128</v>
      </c>
      <c r="C336" s="27" t="s">
        <v>202</v>
      </c>
      <c r="D336" s="27" t="s">
        <v>399</v>
      </c>
      <c r="E336" s="28">
        <f t="shared" si="37"/>
        <v>5484113.5200000005</v>
      </c>
      <c r="F336" s="29">
        <v>2690748.568494</v>
      </c>
      <c r="G336" s="29">
        <v>1668343.007394</v>
      </c>
      <c r="H336" s="29"/>
      <c r="I336" s="29">
        <v>685043.907198</v>
      </c>
      <c r="J336" s="29">
        <v>0</v>
      </c>
      <c r="K336" s="29"/>
      <c r="L336" s="29">
        <v>262232.90488163999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40971.241300000002</v>
      </c>
      <c r="S336" s="38">
        <v>20734.3613</v>
      </c>
      <c r="T336" s="39">
        <v>116039.52943236</v>
      </c>
      <c r="U336" s="37">
        <f t="shared" si="38"/>
        <v>4</v>
      </c>
    </row>
    <row r="337" spans="1:22">
      <c r="A337" s="25">
        <f t="shared" si="35"/>
        <v>322</v>
      </c>
      <c r="B337" s="26">
        <f t="shared" si="36"/>
        <v>129</v>
      </c>
      <c r="C337" s="27" t="s">
        <v>202</v>
      </c>
      <c r="D337" s="27" t="s">
        <v>400</v>
      </c>
      <c r="E337" s="28">
        <f t="shared" si="37"/>
        <v>10279133.729999997</v>
      </c>
      <c r="F337" s="29">
        <v>4401647.2299239999</v>
      </c>
      <c r="G337" s="29">
        <v>2728944.7063199999</v>
      </c>
      <c r="H337" s="29">
        <v>1282797.7023539999</v>
      </c>
      <c r="I337" s="29">
        <v>1125093.5331300001</v>
      </c>
      <c r="J337" s="29">
        <v>0</v>
      </c>
      <c r="K337" s="29"/>
      <c r="L337" s="29">
        <v>428109.96493607998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66127.388600000006</v>
      </c>
      <c r="S337" s="38">
        <v>28463.998599999999</v>
      </c>
      <c r="T337" s="39">
        <v>217949.20613591999</v>
      </c>
      <c r="U337" s="37">
        <f t="shared" si="38"/>
        <v>5</v>
      </c>
    </row>
    <row r="338" spans="1:22">
      <c r="A338" s="25">
        <f t="shared" si="35"/>
        <v>323</v>
      </c>
      <c r="B338" s="26">
        <f t="shared" si="36"/>
        <v>130</v>
      </c>
      <c r="C338" s="27" t="s">
        <v>202</v>
      </c>
      <c r="D338" s="27" t="s">
        <v>401</v>
      </c>
      <c r="E338" s="28">
        <f t="shared" si="37"/>
        <v>5796292.5199999996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/>
      <c r="L338" s="29"/>
      <c r="M338" s="29">
        <v>0</v>
      </c>
      <c r="N338" s="29">
        <v>0</v>
      </c>
      <c r="O338" s="29">
        <v>0</v>
      </c>
      <c r="P338" s="29">
        <v>5611851.8558339998</v>
      </c>
      <c r="Q338" s="29">
        <v>0</v>
      </c>
      <c r="R338" s="29">
        <v>37720.83</v>
      </c>
      <c r="S338" s="38">
        <v>24000</v>
      </c>
      <c r="T338" s="39">
        <v>122719.834166</v>
      </c>
      <c r="U338" s="37">
        <f t="shared" si="38"/>
        <v>1</v>
      </c>
    </row>
    <row r="339" spans="1:22">
      <c r="A339" s="25">
        <f t="shared" si="35"/>
        <v>324</v>
      </c>
      <c r="B339" s="26">
        <f t="shared" si="36"/>
        <v>131</v>
      </c>
      <c r="C339" s="27" t="s">
        <v>204</v>
      </c>
      <c r="D339" s="27" t="s">
        <v>402</v>
      </c>
      <c r="E339" s="28">
        <f t="shared" si="37"/>
        <v>4448664.1270599999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/>
      <c r="L339" s="29"/>
      <c r="M339" s="29">
        <v>0</v>
      </c>
      <c r="N339" s="29">
        <v>4203546.0199999996</v>
      </c>
      <c r="O339" s="29">
        <v>0</v>
      </c>
      <c r="P339" s="29">
        <v>0</v>
      </c>
      <c r="Q339" s="29">
        <v>0</v>
      </c>
      <c r="R339" s="29">
        <v>45375.360000000001</v>
      </c>
      <c r="S339" s="38">
        <v>24000</v>
      </c>
      <c r="T339" s="39">
        <v>175742.74705999999</v>
      </c>
      <c r="U339" s="37">
        <f t="shared" si="38"/>
        <v>1</v>
      </c>
      <c r="V339" s="6" t="s">
        <v>716</v>
      </c>
    </row>
    <row r="340" spans="1:22">
      <c r="A340" s="25">
        <f t="shared" si="35"/>
        <v>325</v>
      </c>
      <c r="B340" s="26">
        <f t="shared" si="36"/>
        <v>132</v>
      </c>
      <c r="C340" s="27" t="s">
        <v>204</v>
      </c>
      <c r="D340" s="27" t="s">
        <v>403</v>
      </c>
      <c r="E340" s="28">
        <f t="shared" si="37"/>
        <v>11230594.252708001</v>
      </c>
      <c r="F340" s="29">
        <v>2339408.797698</v>
      </c>
      <c r="G340" s="29">
        <v>1449960.6375239999</v>
      </c>
      <c r="H340" s="29"/>
      <c r="I340" s="29"/>
      <c r="J340" s="29">
        <v>0</v>
      </c>
      <c r="K340" s="29"/>
      <c r="L340" s="29">
        <v>228234.10595495999</v>
      </c>
      <c r="M340" s="29">
        <v>0</v>
      </c>
      <c r="N340" s="29">
        <v>6850480.8288420001</v>
      </c>
      <c r="O340" s="29">
        <v>0</v>
      </c>
      <c r="P340" s="29">
        <v>0</v>
      </c>
      <c r="Q340" s="29">
        <v>0</v>
      </c>
      <c r="R340" s="29">
        <v>99074.368199999997</v>
      </c>
      <c r="S340" s="38">
        <v>26379.8482</v>
      </c>
      <c r="T340" s="39">
        <v>237055.66628904</v>
      </c>
      <c r="U340" s="37">
        <f t="shared" si="38"/>
        <v>4</v>
      </c>
    </row>
    <row r="341" spans="1:22">
      <c r="A341" s="25">
        <f t="shared" ref="A341:A397" si="39">+A340+1</f>
        <v>326</v>
      </c>
      <c r="B341" s="26">
        <f t="shared" ref="B341:B397" si="40">+B340+1</f>
        <v>133</v>
      </c>
      <c r="C341" s="27" t="s">
        <v>204</v>
      </c>
      <c r="D341" s="27" t="s">
        <v>206</v>
      </c>
      <c r="E341" s="28">
        <f t="shared" si="37"/>
        <v>2038187.14023974</v>
      </c>
      <c r="F341" s="29"/>
      <c r="G341" s="29"/>
      <c r="H341" s="29">
        <v>0</v>
      </c>
      <c r="I341" s="29">
        <v>1796569.131756</v>
      </c>
      <c r="J341" s="29"/>
      <c r="K341" s="29"/>
      <c r="L341" s="29"/>
      <c r="M341" s="29">
        <v>0</v>
      </c>
      <c r="N341" s="29">
        <v>0</v>
      </c>
      <c r="O341" s="29"/>
      <c r="P341" s="29">
        <v>0</v>
      </c>
      <c r="Q341" s="29"/>
      <c r="R341" s="29"/>
      <c r="S341" s="38"/>
      <c r="T341" s="39">
        <v>241618.00848374001</v>
      </c>
      <c r="U341" s="37">
        <f t="shared" si="38"/>
        <v>1</v>
      </c>
    </row>
    <row r="342" spans="1:22">
      <c r="A342" s="25">
        <f t="shared" si="39"/>
        <v>327</v>
      </c>
      <c r="B342" s="26">
        <f t="shared" si="40"/>
        <v>134</v>
      </c>
      <c r="C342" s="27" t="s">
        <v>204</v>
      </c>
      <c r="D342" s="27" t="s">
        <v>207</v>
      </c>
      <c r="E342" s="28">
        <f t="shared" si="37"/>
        <v>578480.11581599992</v>
      </c>
      <c r="F342" s="29">
        <v>0</v>
      </c>
      <c r="G342" s="29">
        <v>0</v>
      </c>
      <c r="H342" s="29">
        <v>448683.30485999997</v>
      </c>
      <c r="I342" s="29">
        <v>0</v>
      </c>
      <c r="J342" s="29">
        <v>0</v>
      </c>
      <c r="K342" s="29"/>
      <c r="L342" s="29"/>
      <c r="M342" s="29">
        <v>0</v>
      </c>
      <c r="N342" s="29"/>
      <c r="O342" s="29">
        <v>0</v>
      </c>
      <c r="P342" s="29">
        <v>0</v>
      </c>
      <c r="Q342" s="29">
        <v>0</v>
      </c>
      <c r="R342" s="29"/>
      <c r="S342" s="38"/>
      <c r="T342" s="39">
        <v>129796.810956</v>
      </c>
      <c r="U342" s="37">
        <f t="shared" si="38"/>
        <v>1</v>
      </c>
    </row>
    <row r="343" spans="1:22">
      <c r="A343" s="25">
        <f t="shared" si="39"/>
        <v>328</v>
      </c>
      <c r="B343" s="26">
        <f t="shared" si="40"/>
        <v>135</v>
      </c>
      <c r="C343" s="27" t="s">
        <v>204</v>
      </c>
      <c r="D343" s="27" t="s">
        <v>208</v>
      </c>
      <c r="E343" s="28">
        <f t="shared" si="37"/>
        <v>6447490.537716561</v>
      </c>
      <c r="F343" s="29"/>
      <c r="G343" s="29">
        <v>2485979.4267953401</v>
      </c>
      <c r="H343" s="29">
        <v>0</v>
      </c>
      <c r="I343" s="29">
        <v>1626070.4809314001</v>
      </c>
      <c r="J343" s="29"/>
      <c r="K343" s="29"/>
      <c r="L343" s="29"/>
      <c r="M343" s="29">
        <v>0</v>
      </c>
      <c r="N343" s="29">
        <v>0</v>
      </c>
      <c r="O343" s="29">
        <v>2047663.62</v>
      </c>
      <c r="P343" s="29">
        <v>0</v>
      </c>
      <c r="Q343" s="29"/>
      <c r="R343" s="29"/>
      <c r="S343" s="38"/>
      <c r="T343" s="39">
        <v>287777.00998982001</v>
      </c>
      <c r="U343" s="37">
        <f t="shared" si="38"/>
        <v>3</v>
      </c>
    </row>
    <row r="344" spans="1:22">
      <c r="A344" s="25">
        <f t="shared" si="39"/>
        <v>329</v>
      </c>
      <c r="B344" s="26">
        <f t="shared" si="40"/>
        <v>136</v>
      </c>
      <c r="C344" s="27" t="s">
        <v>204</v>
      </c>
      <c r="D344" s="27" t="s">
        <v>209</v>
      </c>
      <c r="E344" s="28">
        <f t="shared" si="37"/>
        <v>3056253.8263249602</v>
      </c>
      <c r="F344" s="29"/>
      <c r="G344" s="29"/>
      <c r="H344" s="29">
        <v>0</v>
      </c>
      <c r="I344" s="29">
        <v>1451323.2211791601</v>
      </c>
      <c r="J344" s="29"/>
      <c r="K344" s="29"/>
      <c r="L344" s="29"/>
      <c r="M344" s="29">
        <v>0</v>
      </c>
      <c r="N344" s="29">
        <v>0</v>
      </c>
      <c r="O344" s="29">
        <v>1396600.96</v>
      </c>
      <c r="P344" s="29">
        <v>0</v>
      </c>
      <c r="Q344" s="29"/>
      <c r="R344" s="29"/>
      <c r="S344" s="38"/>
      <c r="T344" s="39">
        <v>208329.64514579999</v>
      </c>
      <c r="U344" s="37">
        <f t="shared" si="38"/>
        <v>2</v>
      </c>
    </row>
    <row r="345" spans="1:22">
      <c r="A345" s="25">
        <f t="shared" si="39"/>
        <v>330</v>
      </c>
      <c r="B345" s="26">
        <f t="shared" si="40"/>
        <v>137</v>
      </c>
      <c r="C345" s="27" t="s">
        <v>204</v>
      </c>
      <c r="D345" s="27" t="s">
        <v>210</v>
      </c>
      <c r="E345" s="28">
        <f t="shared" si="37"/>
        <v>601192.01953599998</v>
      </c>
      <c r="F345" s="29">
        <v>0</v>
      </c>
      <c r="G345" s="29">
        <v>0</v>
      </c>
      <c r="H345" s="29">
        <v>467037.62309399998</v>
      </c>
      <c r="I345" s="29">
        <v>0</v>
      </c>
      <c r="J345" s="29">
        <v>0</v>
      </c>
      <c r="K345" s="29"/>
      <c r="L345" s="29"/>
      <c r="M345" s="29">
        <v>0</v>
      </c>
      <c r="N345" s="29"/>
      <c r="O345" s="29">
        <v>0</v>
      </c>
      <c r="P345" s="29">
        <v>0</v>
      </c>
      <c r="Q345" s="29">
        <v>0</v>
      </c>
      <c r="R345" s="29"/>
      <c r="S345" s="38"/>
      <c r="T345" s="39">
        <v>134154.396442</v>
      </c>
      <c r="U345" s="37">
        <f t="shared" si="38"/>
        <v>1</v>
      </c>
    </row>
    <row r="346" spans="1:22">
      <c r="A346" s="25">
        <f t="shared" si="39"/>
        <v>331</v>
      </c>
      <c r="B346" s="26">
        <f t="shared" si="40"/>
        <v>138</v>
      </c>
      <c r="C346" s="27" t="s">
        <v>204</v>
      </c>
      <c r="D346" s="27" t="s">
        <v>404</v>
      </c>
      <c r="E346" s="28">
        <f t="shared" si="37"/>
        <v>549084.61</v>
      </c>
      <c r="F346" s="29">
        <v>0</v>
      </c>
      <c r="G346" s="29">
        <v>0</v>
      </c>
      <c r="H346" s="29">
        <v>537334.19934599998</v>
      </c>
      <c r="I346" s="29">
        <v>0</v>
      </c>
      <c r="J346" s="29">
        <v>0</v>
      </c>
      <c r="K346" s="29"/>
      <c r="L346" s="29"/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/>
      <c r="S346" s="38"/>
      <c r="T346" s="39">
        <v>11750.410653999999</v>
      </c>
      <c r="U346" s="37">
        <f t="shared" si="38"/>
        <v>1</v>
      </c>
    </row>
    <row r="347" spans="1:22">
      <c r="A347" s="25">
        <f t="shared" si="39"/>
        <v>332</v>
      </c>
      <c r="B347" s="26">
        <f t="shared" si="40"/>
        <v>139</v>
      </c>
      <c r="C347" s="27" t="s">
        <v>211</v>
      </c>
      <c r="D347" s="27" t="s">
        <v>405</v>
      </c>
      <c r="E347" s="28">
        <f t="shared" si="37"/>
        <v>4035248.7116984073</v>
      </c>
      <c r="F347" s="29">
        <v>3828166.3</v>
      </c>
      <c r="G347" s="29"/>
      <c r="H347" s="29"/>
      <c r="I347" s="29"/>
      <c r="J347" s="29">
        <v>0</v>
      </c>
      <c r="K347" s="29"/>
      <c r="L347" s="29">
        <v>125708.395066618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/>
      <c r="S347" s="38"/>
      <c r="T347" s="39">
        <v>81374.016631789695</v>
      </c>
      <c r="U347" s="37">
        <f t="shared" si="38"/>
        <v>2</v>
      </c>
    </row>
    <row r="348" spans="1:22">
      <c r="A348" s="25">
        <f t="shared" si="39"/>
        <v>333</v>
      </c>
      <c r="B348" s="26">
        <f t="shared" si="40"/>
        <v>140</v>
      </c>
      <c r="C348" s="27" t="s">
        <v>211</v>
      </c>
      <c r="D348" s="27" t="s">
        <v>406</v>
      </c>
      <c r="E348" s="28">
        <f t="shared" si="37"/>
        <v>1947788.4374377711</v>
      </c>
      <c r="F348" s="29"/>
      <c r="G348" s="29"/>
      <c r="H348" s="29">
        <v>1910484.53</v>
      </c>
      <c r="I348" s="29">
        <v>0</v>
      </c>
      <c r="J348" s="29">
        <v>0</v>
      </c>
      <c r="K348" s="29"/>
      <c r="L348" s="29"/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/>
      <c r="S348" s="38"/>
      <c r="T348" s="39">
        <v>37303.907437770999</v>
      </c>
      <c r="U348" s="37">
        <f t="shared" si="38"/>
        <v>1</v>
      </c>
    </row>
    <row r="349" spans="1:22">
      <c r="A349" s="25">
        <f t="shared" si="39"/>
        <v>334</v>
      </c>
      <c r="B349" s="26">
        <f t="shared" si="40"/>
        <v>141</v>
      </c>
      <c r="C349" s="27" t="s">
        <v>211</v>
      </c>
      <c r="D349" s="27" t="s">
        <v>407</v>
      </c>
      <c r="E349" s="28">
        <f t="shared" si="37"/>
        <v>1365207.499136603</v>
      </c>
      <c r="F349" s="29"/>
      <c r="G349" s="29"/>
      <c r="H349" s="29">
        <v>1342966.97</v>
      </c>
      <c r="I349" s="29">
        <v>0</v>
      </c>
      <c r="J349" s="29">
        <v>0</v>
      </c>
      <c r="K349" s="29"/>
      <c r="L349" s="29"/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/>
      <c r="S349" s="38"/>
      <c r="T349" s="39">
        <v>22240.529136603102</v>
      </c>
      <c r="U349" s="37">
        <f t="shared" si="38"/>
        <v>1</v>
      </c>
    </row>
    <row r="350" spans="1:22">
      <c r="A350" s="25">
        <f t="shared" si="39"/>
        <v>335</v>
      </c>
      <c r="B350" s="26">
        <f t="shared" si="40"/>
        <v>142</v>
      </c>
      <c r="C350" s="27" t="s">
        <v>211</v>
      </c>
      <c r="D350" s="27" t="s">
        <v>408</v>
      </c>
      <c r="E350" s="28">
        <f t="shared" si="37"/>
        <v>6350031.4946001265</v>
      </c>
      <c r="F350" s="29">
        <v>0</v>
      </c>
      <c r="G350" s="29">
        <v>0</v>
      </c>
      <c r="H350" s="29">
        <v>3751583.61</v>
      </c>
      <c r="I350" s="29">
        <v>2478946.2599999998</v>
      </c>
      <c r="J350" s="29">
        <v>0</v>
      </c>
      <c r="K350" s="29"/>
      <c r="L350" s="29"/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/>
      <c r="S350" s="38"/>
      <c r="T350" s="39">
        <v>119501.624600127</v>
      </c>
      <c r="U350" s="37">
        <f t="shared" si="38"/>
        <v>2</v>
      </c>
    </row>
    <row r="351" spans="1:22">
      <c r="A351" s="25">
        <f t="shared" si="39"/>
        <v>336</v>
      </c>
      <c r="B351" s="26">
        <f t="shared" si="40"/>
        <v>143</v>
      </c>
      <c r="C351" s="27" t="s">
        <v>211</v>
      </c>
      <c r="D351" s="27" t="s">
        <v>409</v>
      </c>
      <c r="E351" s="28">
        <f t="shared" si="37"/>
        <v>1949615.1872890538</v>
      </c>
      <c r="F351" s="29">
        <v>0</v>
      </c>
      <c r="G351" s="29">
        <v>0</v>
      </c>
      <c r="H351" s="29">
        <v>1912288.29</v>
      </c>
      <c r="I351" s="29">
        <v>0</v>
      </c>
      <c r="J351" s="29">
        <v>0</v>
      </c>
      <c r="K351" s="29"/>
      <c r="L351" s="29"/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/>
      <c r="S351" s="38"/>
      <c r="T351" s="39">
        <v>37326.897289053799</v>
      </c>
      <c r="U351" s="37">
        <f t="shared" si="38"/>
        <v>1</v>
      </c>
    </row>
    <row r="352" spans="1:22">
      <c r="A352" s="25">
        <f t="shared" si="39"/>
        <v>337</v>
      </c>
      <c r="B352" s="26">
        <f t="shared" si="40"/>
        <v>144</v>
      </c>
      <c r="C352" s="27" t="s">
        <v>211</v>
      </c>
      <c r="D352" s="27" t="s">
        <v>410</v>
      </c>
      <c r="E352" s="28">
        <f t="shared" si="37"/>
        <v>948573.00123749382</v>
      </c>
      <c r="F352" s="29">
        <v>0</v>
      </c>
      <c r="G352" s="29">
        <v>0</v>
      </c>
      <c r="H352" s="29">
        <v>932883.87</v>
      </c>
      <c r="I352" s="29">
        <v>0</v>
      </c>
      <c r="J352" s="29">
        <v>0</v>
      </c>
      <c r="K352" s="29"/>
      <c r="L352" s="29"/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/>
      <c r="S352" s="38"/>
      <c r="T352" s="39">
        <v>15689.131237493801</v>
      </c>
      <c r="U352" s="37">
        <f t="shared" si="38"/>
        <v>1</v>
      </c>
    </row>
    <row r="353" spans="1:22">
      <c r="A353" s="25">
        <f t="shared" si="39"/>
        <v>338</v>
      </c>
      <c r="B353" s="26">
        <f t="shared" si="40"/>
        <v>145</v>
      </c>
      <c r="C353" s="27" t="s">
        <v>211</v>
      </c>
      <c r="D353" s="27" t="s">
        <v>411</v>
      </c>
      <c r="E353" s="28">
        <f t="shared" si="37"/>
        <v>721601.24847460387</v>
      </c>
      <c r="F353" s="29">
        <v>0</v>
      </c>
      <c r="G353" s="29">
        <v>0</v>
      </c>
      <c r="H353" s="29">
        <v>709630.28</v>
      </c>
      <c r="I353" s="29">
        <v>0</v>
      </c>
      <c r="J353" s="29">
        <v>0</v>
      </c>
      <c r="K353" s="29"/>
      <c r="L353" s="29"/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/>
      <c r="S353" s="38"/>
      <c r="T353" s="39">
        <v>11970.9684746038</v>
      </c>
      <c r="U353" s="37">
        <f t="shared" si="38"/>
        <v>1</v>
      </c>
    </row>
    <row r="354" spans="1:22">
      <c r="A354" s="25">
        <f t="shared" si="39"/>
        <v>339</v>
      </c>
      <c r="B354" s="26">
        <f t="shared" si="40"/>
        <v>146</v>
      </c>
      <c r="C354" s="27" t="s">
        <v>211</v>
      </c>
      <c r="D354" s="27" t="s">
        <v>412</v>
      </c>
      <c r="E354" s="28">
        <f t="shared" si="37"/>
        <v>21093264.575755343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/>
      <c r="L354" s="29"/>
      <c r="M354" s="29">
        <v>0</v>
      </c>
      <c r="N354" s="29">
        <v>20690674.18</v>
      </c>
      <c r="O354" s="29">
        <v>0</v>
      </c>
      <c r="P354" s="29">
        <v>0</v>
      </c>
      <c r="Q354" s="29">
        <v>0</v>
      </c>
      <c r="R354" s="29"/>
      <c r="S354" s="38"/>
      <c r="T354" s="39">
        <v>402590.39575534302</v>
      </c>
      <c r="U354" s="37">
        <f t="shared" si="38"/>
        <v>1</v>
      </c>
    </row>
    <row r="355" spans="1:22">
      <c r="A355" s="25">
        <f t="shared" si="39"/>
        <v>340</v>
      </c>
      <c r="B355" s="26">
        <f t="shared" si="40"/>
        <v>147</v>
      </c>
      <c r="C355" s="27" t="s">
        <v>211</v>
      </c>
      <c r="D355" s="27" t="s">
        <v>413</v>
      </c>
      <c r="E355" s="28">
        <f t="shared" ref="E355:E430" si="41">SUBTOTAL(9,F355:T355)</f>
        <v>951471.12648802751</v>
      </c>
      <c r="F355" s="29"/>
      <c r="G355" s="29"/>
      <c r="H355" s="29">
        <v>935865.11</v>
      </c>
      <c r="I355" s="29">
        <v>0</v>
      </c>
      <c r="J355" s="29">
        <v>0</v>
      </c>
      <c r="K355" s="29"/>
      <c r="L355" s="29"/>
      <c r="M355" s="29">
        <v>0</v>
      </c>
      <c r="N355" s="29">
        <v>0</v>
      </c>
      <c r="O355" s="29">
        <v>0</v>
      </c>
      <c r="P355" s="29"/>
      <c r="Q355" s="29">
        <v>0</v>
      </c>
      <c r="R355" s="29"/>
      <c r="S355" s="38"/>
      <c r="T355" s="39">
        <v>15606.016488027501</v>
      </c>
      <c r="U355" s="37">
        <f t="shared" ref="U355:U430" si="42">COUNTIF(F355:Q355,"&gt;0")</f>
        <v>1</v>
      </c>
    </row>
    <row r="356" spans="1:22">
      <c r="A356" s="25">
        <f t="shared" si="39"/>
        <v>341</v>
      </c>
      <c r="B356" s="26">
        <f t="shared" si="40"/>
        <v>148</v>
      </c>
      <c r="C356" s="27" t="s">
        <v>211</v>
      </c>
      <c r="D356" s="27" t="s">
        <v>414</v>
      </c>
      <c r="E356" s="28">
        <f t="shared" si="41"/>
        <v>6917016.3592651244</v>
      </c>
      <c r="F356" s="29"/>
      <c r="G356" s="29"/>
      <c r="H356" s="29">
        <v>0</v>
      </c>
      <c r="I356" s="29">
        <v>0</v>
      </c>
      <c r="J356" s="29">
        <v>0</v>
      </c>
      <c r="K356" s="29"/>
      <c r="L356" s="29"/>
      <c r="M356" s="29">
        <v>0</v>
      </c>
      <c r="N356" s="29">
        <v>6651408.9900000002</v>
      </c>
      <c r="O356" s="29">
        <v>0</v>
      </c>
      <c r="P356" s="29"/>
      <c r="Q356" s="29">
        <v>0</v>
      </c>
      <c r="R356" s="29"/>
      <c r="S356" s="38"/>
      <c r="T356" s="39">
        <v>265607.36926512403</v>
      </c>
      <c r="U356" s="37">
        <f t="shared" si="42"/>
        <v>1</v>
      </c>
    </row>
    <row r="357" spans="1:22">
      <c r="A357" s="25">
        <f t="shared" si="39"/>
        <v>342</v>
      </c>
      <c r="B357" s="26">
        <f t="shared" si="40"/>
        <v>149</v>
      </c>
      <c r="C357" s="27" t="s">
        <v>211</v>
      </c>
      <c r="D357" s="27" t="s">
        <v>415</v>
      </c>
      <c r="E357" s="28">
        <f t="shared" si="41"/>
        <v>8854298.596650539</v>
      </c>
      <c r="F357" s="29"/>
      <c r="G357" s="29"/>
      <c r="H357" s="29">
        <v>1419024.89</v>
      </c>
      <c r="I357" s="29">
        <v>0</v>
      </c>
      <c r="J357" s="29">
        <v>0</v>
      </c>
      <c r="K357" s="29"/>
      <c r="L357" s="29"/>
      <c r="M357" s="29">
        <v>0</v>
      </c>
      <c r="N357" s="29">
        <v>7127323.29</v>
      </c>
      <c r="O357" s="29">
        <v>0</v>
      </c>
      <c r="P357" s="29"/>
      <c r="Q357" s="29">
        <v>0</v>
      </c>
      <c r="R357" s="29"/>
      <c r="S357" s="38"/>
      <c r="T357" s="39">
        <v>307950.41665053897</v>
      </c>
      <c r="U357" s="37">
        <f t="shared" si="42"/>
        <v>2</v>
      </c>
    </row>
    <row r="358" spans="1:22">
      <c r="A358" s="25">
        <f t="shared" si="39"/>
        <v>343</v>
      </c>
      <c r="B358" s="26">
        <f t="shared" si="40"/>
        <v>150</v>
      </c>
      <c r="C358" s="27" t="s">
        <v>211</v>
      </c>
      <c r="D358" s="27" t="s">
        <v>416</v>
      </c>
      <c r="E358" s="28">
        <f t="shared" si="41"/>
        <v>1465551.9724496503</v>
      </c>
      <c r="F358" s="29">
        <v>0</v>
      </c>
      <c r="G358" s="29">
        <v>0</v>
      </c>
      <c r="H358" s="29">
        <v>1437331.93</v>
      </c>
      <c r="I358" s="29">
        <v>0</v>
      </c>
      <c r="J358" s="29">
        <v>0</v>
      </c>
      <c r="K358" s="29"/>
      <c r="L358" s="29"/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/>
      <c r="S358" s="38"/>
      <c r="T358" s="39">
        <v>28220.042449650398</v>
      </c>
      <c r="U358" s="37">
        <f t="shared" si="42"/>
        <v>1</v>
      </c>
    </row>
    <row r="359" spans="1:22">
      <c r="A359" s="25">
        <f t="shared" si="39"/>
        <v>344</v>
      </c>
      <c r="B359" s="26">
        <f t="shared" si="40"/>
        <v>151</v>
      </c>
      <c r="C359" s="27" t="s">
        <v>211</v>
      </c>
      <c r="D359" s="27" t="s">
        <v>214</v>
      </c>
      <c r="E359" s="28">
        <f t="shared" si="41"/>
        <v>3442953.7404099633</v>
      </c>
      <c r="F359" s="29">
        <v>0</v>
      </c>
      <c r="G359" s="29">
        <v>0</v>
      </c>
      <c r="H359" s="29">
        <v>3374225.58</v>
      </c>
      <c r="I359" s="29">
        <v>0</v>
      </c>
      <c r="J359" s="29">
        <v>0</v>
      </c>
      <c r="K359" s="29"/>
      <c r="L359" s="29"/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/>
      <c r="S359" s="38"/>
      <c r="T359" s="39">
        <v>68728.160409963093</v>
      </c>
      <c r="U359" s="37">
        <f t="shared" si="42"/>
        <v>1</v>
      </c>
    </row>
    <row r="360" spans="1:22">
      <c r="A360" s="25">
        <f t="shared" si="39"/>
        <v>345</v>
      </c>
      <c r="B360" s="26">
        <f t="shared" si="40"/>
        <v>152</v>
      </c>
      <c r="C360" s="27" t="s">
        <v>211</v>
      </c>
      <c r="D360" s="27" t="s">
        <v>417</v>
      </c>
      <c r="E360" s="28">
        <f t="shared" si="41"/>
        <v>3592563.7737581315</v>
      </c>
      <c r="F360" s="29">
        <v>0</v>
      </c>
      <c r="G360" s="29">
        <v>0</v>
      </c>
      <c r="H360" s="29">
        <v>3521068.21</v>
      </c>
      <c r="I360" s="29">
        <v>0</v>
      </c>
      <c r="J360" s="29">
        <v>0</v>
      </c>
      <c r="K360" s="29"/>
      <c r="L360" s="29"/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/>
      <c r="S360" s="38"/>
      <c r="T360" s="39">
        <v>71495.563758131495</v>
      </c>
      <c r="U360" s="37">
        <f t="shared" si="42"/>
        <v>1</v>
      </c>
    </row>
    <row r="361" spans="1:22">
      <c r="A361" s="25">
        <f t="shared" si="39"/>
        <v>346</v>
      </c>
      <c r="B361" s="26">
        <f t="shared" si="40"/>
        <v>153</v>
      </c>
      <c r="C361" s="27" t="s">
        <v>211</v>
      </c>
      <c r="D361" s="27" t="s">
        <v>418</v>
      </c>
      <c r="E361" s="28">
        <f t="shared" si="41"/>
        <v>3127146.275568313</v>
      </c>
      <c r="F361" s="29">
        <v>0</v>
      </c>
      <c r="G361" s="29">
        <v>0</v>
      </c>
      <c r="H361" s="29">
        <v>3067621.24</v>
      </c>
      <c r="I361" s="29">
        <v>0</v>
      </c>
      <c r="J361" s="29">
        <v>0</v>
      </c>
      <c r="K361" s="29"/>
      <c r="L361" s="29"/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/>
      <c r="S361" s="38"/>
      <c r="T361" s="39">
        <v>59525.035568312902</v>
      </c>
      <c r="U361" s="37">
        <f t="shared" si="42"/>
        <v>1</v>
      </c>
    </row>
    <row r="362" spans="1:22">
      <c r="A362" s="25">
        <f t="shared" si="39"/>
        <v>347</v>
      </c>
      <c r="B362" s="26">
        <f t="shared" si="40"/>
        <v>154</v>
      </c>
      <c r="C362" s="27" t="s">
        <v>215</v>
      </c>
      <c r="D362" s="27" t="s">
        <v>419</v>
      </c>
      <c r="E362" s="28">
        <f t="shared" si="41"/>
        <v>3025771.3497837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/>
      <c r="L362" s="29"/>
      <c r="M362" s="29">
        <v>0</v>
      </c>
      <c r="N362" s="29"/>
      <c r="O362" s="29">
        <v>0</v>
      </c>
      <c r="P362" s="29">
        <v>0</v>
      </c>
      <c r="Q362" s="29">
        <v>1825581.15</v>
      </c>
      <c r="R362" s="29"/>
      <c r="S362" s="38"/>
      <c r="T362" s="39">
        <v>1200190.1997837001</v>
      </c>
      <c r="U362" s="37">
        <f t="shared" si="42"/>
        <v>1</v>
      </c>
      <c r="V362" s="6" t="s">
        <v>714</v>
      </c>
    </row>
    <row r="363" spans="1:22">
      <c r="A363" s="25">
        <f t="shared" si="39"/>
        <v>348</v>
      </c>
      <c r="B363" s="26">
        <f t="shared" si="40"/>
        <v>155</v>
      </c>
      <c r="C363" s="27" t="s">
        <v>215</v>
      </c>
      <c r="D363" s="27" t="s">
        <v>420</v>
      </c>
      <c r="E363" s="28">
        <f t="shared" si="41"/>
        <v>1422083.61</v>
      </c>
      <c r="F363" s="29"/>
      <c r="G363" s="29"/>
      <c r="H363" s="29">
        <v>758098.38</v>
      </c>
      <c r="I363" s="29">
        <v>627792.72</v>
      </c>
      <c r="J363" s="29">
        <v>0</v>
      </c>
      <c r="K363" s="29"/>
      <c r="L363" s="29"/>
      <c r="M363" s="29">
        <v>0</v>
      </c>
      <c r="N363" s="29"/>
      <c r="O363" s="29">
        <v>0</v>
      </c>
      <c r="P363" s="29">
        <v>0</v>
      </c>
      <c r="Q363" s="29">
        <v>0</v>
      </c>
      <c r="R363" s="41"/>
      <c r="S363" s="41"/>
      <c r="T363" s="39">
        <v>36192.51</v>
      </c>
      <c r="U363" s="37">
        <f t="shared" si="42"/>
        <v>2</v>
      </c>
      <c r="V363" s="6" t="s">
        <v>714</v>
      </c>
    </row>
    <row r="364" spans="1:22">
      <c r="A364" s="25">
        <f t="shared" si="39"/>
        <v>349</v>
      </c>
      <c r="B364" s="26">
        <f t="shared" si="40"/>
        <v>156</v>
      </c>
      <c r="C364" s="27" t="s">
        <v>215</v>
      </c>
      <c r="D364" s="27" t="s">
        <v>216</v>
      </c>
      <c r="E364" s="28">
        <f t="shared" si="41"/>
        <v>9096345.9675319996</v>
      </c>
      <c r="F364" s="29"/>
      <c r="G364" s="29"/>
      <c r="H364" s="29">
        <v>2221327.14</v>
      </c>
      <c r="I364" s="29"/>
      <c r="J364" s="29"/>
      <c r="K364" s="29"/>
      <c r="L364" s="29"/>
      <c r="M364" s="29"/>
      <c r="N364" s="29"/>
      <c r="O364" s="29">
        <v>0</v>
      </c>
      <c r="P364" s="29"/>
      <c r="Q364" s="29">
        <v>6200769.6399999997</v>
      </c>
      <c r="R364" s="29"/>
      <c r="S364" s="38"/>
      <c r="T364" s="39">
        <v>674249.18753200001</v>
      </c>
      <c r="U364" s="37">
        <f t="shared" si="42"/>
        <v>2</v>
      </c>
      <c r="V364" s="6" t="s">
        <v>714</v>
      </c>
    </row>
    <row r="365" spans="1:22">
      <c r="A365" s="25">
        <f t="shared" si="39"/>
        <v>350</v>
      </c>
      <c r="B365" s="26">
        <f t="shared" si="40"/>
        <v>157</v>
      </c>
      <c r="C365" s="27" t="s">
        <v>217</v>
      </c>
      <c r="D365" s="27" t="s">
        <v>218</v>
      </c>
      <c r="E365" s="28">
        <f t="shared" si="41"/>
        <v>15184767.467377329</v>
      </c>
      <c r="F365" s="29"/>
      <c r="G365" s="29"/>
      <c r="H365" s="29">
        <v>3949042.3</v>
      </c>
      <c r="I365" s="29"/>
      <c r="J365" s="29">
        <v>0</v>
      </c>
      <c r="K365" s="29"/>
      <c r="L365" s="29"/>
      <c r="M365" s="29">
        <v>0</v>
      </c>
      <c r="N365" s="29"/>
      <c r="O365" s="29">
        <v>0</v>
      </c>
      <c r="P365" s="29">
        <v>10229706.1</v>
      </c>
      <c r="Q365" s="43"/>
      <c r="R365" s="29"/>
      <c r="S365" s="29"/>
      <c r="T365" s="39">
        <v>1006019.06737733</v>
      </c>
      <c r="U365" s="37">
        <f t="shared" si="42"/>
        <v>2</v>
      </c>
      <c r="V365" s="6" t="s">
        <v>714</v>
      </c>
    </row>
    <row r="366" spans="1:22">
      <c r="A366" s="25">
        <f t="shared" si="39"/>
        <v>351</v>
      </c>
      <c r="B366" s="26">
        <f t="shared" si="40"/>
        <v>158</v>
      </c>
      <c r="C366" s="27"/>
      <c r="D366" s="27" t="s">
        <v>421</v>
      </c>
      <c r="E366" s="28">
        <f t="shared" si="41"/>
        <v>7182719.9999999972</v>
      </c>
      <c r="F366" s="29"/>
      <c r="G366" s="29"/>
      <c r="H366" s="29"/>
      <c r="I366" s="29"/>
      <c r="J366" s="29"/>
      <c r="K366" s="29"/>
      <c r="L366" s="29"/>
      <c r="M366" s="29">
        <v>6868490.3575085597</v>
      </c>
      <c r="N366" s="29"/>
      <c r="O366" s="29"/>
      <c r="P366" s="29"/>
      <c r="Q366" s="29"/>
      <c r="R366" s="29">
        <v>140029.66941696001</v>
      </c>
      <c r="S366" s="38">
        <v>24000</v>
      </c>
      <c r="T366" s="39">
        <v>150199.97307447699</v>
      </c>
      <c r="U366" s="37">
        <f t="shared" ref="U366" si="43">COUNTIF(F366:Q366,"&gt;0")</f>
        <v>1</v>
      </c>
      <c r="V366" s="6" t="s">
        <v>422</v>
      </c>
    </row>
    <row r="367" spans="1:22">
      <c r="A367" s="25">
        <f t="shared" si="39"/>
        <v>352</v>
      </c>
      <c r="B367" s="26">
        <f t="shared" si="40"/>
        <v>159</v>
      </c>
      <c r="C367" s="27" t="s">
        <v>221</v>
      </c>
      <c r="D367" s="27" t="s">
        <v>224</v>
      </c>
      <c r="E367" s="28">
        <f t="shared" si="41"/>
        <v>1761916.0853639999</v>
      </c>
      <c r="F367" s="29">
        <v>1651254.39</v>
      </c>
      <c r="G367" s="29"/>
      <c r="H367" s="29"/>
      <c r="I367" s="29"/>
      <c r="J367" s="29">
        <v>0</v>
      </c>
      <c r="K367" s="29"/>
      <c r="L367" s="29"/>
      <c r="M367" s="29">
        <v>0</v>
      </c>
      <c r="N367" s="29"/>
      <c r="O367" s="29">
        <v>0</v>
      </c>
      <c r="P367" s="29"/>
      <c r="Q367" s="29"/>
      <c r="R367" s="29"/>
      <c r="S367" s="38"/>
      <c r="T367" s="39">
        <v>110661.695364</v>
      </c>
      <c r="U367" s="37">
        <f t="shared" si="42"/>
        <v>1</v>
      </c>
      <c r="V367" s="6" t="s">
        <v>714</v>
      </c>
    </row>
    <row r="368" spans="1:22">
      <c r="A368" s="25">
        <f t="shared" si="39"/>
        <v>353</v>
      </c>
      <c r="B368" s="26">
        <f t="shared" si="40"/>
        <v>160</v>
      </c>
      <c r="C368" s="27" t="s">
        <v>221</v>
      </c>
      <c r="D368" s="27" t="s">
        <v>225</v>
      </c>
      <c r="E368" s="28">
        <f t="shared" si="41"/>
        <v>1735833.0986333198</v>
      </c>
      <c r="F368" s="29">
        <v>1454801.65</v>
      </c>
      <c r="G368" s="29"/>
      <c r="H368" s="29"/>
      <c r="I368" s="29"/>
      <c r="J368" s="29">
        <v>0</v>
      </c>
      <c r="K368" s="29"/>
      <c r="L368" s="29"/>
      <c r="M368" s="29">
        <v>0</v>
      </c>
      <c r="N368" s="29"/>
      <c r="O368" s="29">
        <v>0</v>
      </c>
      <c r="P368" s="29"/>
      <c r="Q368" s="29"/>
      <c r="R368" s="29"/>
      <c r="S368" s="38"/>
      <c r="T368" s="39">
        <v>281031.44863331999</v>
      </c>
      <c r="U368" s="37">
        <f t="shared" si="42"/>
        <v>1</v>
      </c>
      <c r="V368" s="6" t="s">
        <v>714</v>
      </c>
    </row>
    <row r="369" spans="1:22">
      <c r="A369" s="25">
        <f t="shared" si="39"/>
        <v>354</v>
      </c>
      <c r="B369" s="26">
        <f t="shared" si="40"/>
        <v>161</v>
      </c>
      <c r="C369" s="27" t="s">
        <v>221</v>
      </c>
      <c r="D369" s="27" t="s">
        <v>226</v>
      </c>
      <c r="E369" s="28">
        <f t="shared" si="41"/>
        <v>659637.19081836008</v>
      </c>
      <c r="F369" s="29"/>
      <c r="G369" s="29"/>
      <c r="H369" s="29"/>
      <c r="I369" s="29"/>
      <c r="J369" s="29">
        <v>0</v>
      </c>
      <c r="K369" s="29"/>
      <c r="L369" s="29"/>
      <c r="M369" s="29">
        <v>0</v>
      </c>
      <c r="N369" s="29">
        <v>393320.57</v>
      </c>
      <c r="O369" s="29"/>
      <c r="P369" s="29"/>
      <c r="Q369" s="29"/>
      <c r="R369" s="29"/>
      <c r="S369" s="38"/>
      <c r="T369" s="39">
        <v>266316.62081836001</v>
      </c>
      <c r="U369" s="37">
        <f t="shared" si="42"/>
        <v>1</v>
      </c>
      <c r="V369" s="6" t="s">
        <v>714</v>
      </c>
    </row>
    <row r="370" spans="1:22">
      <c r="A370" s="25">
        <f t="shared" si="39"/>
        <v>355</v>
      </c>
      <c r="B370" s="26">
        <f t="shared" si="40"/>
        <v>162</v>
      </c>
      <c r="C370" s="27" t="s">
        <v>221</v>
      </c>
      <c r="D370" s="27" t="s">
        <v>227</v>
      </c>
      <c r="E370" s="28">
        <f t="shared" si="41"/>
        <v>545953.08824800001</v>
      </c>
      <c r="F370" s="29"/>
      <c r="G370" s="29"/>
      <c r="H370" s="29"/>
      <c r="I370" s="29"/>
      <c r="J370" s="29">
        <v>0</v>
      </c>
      <c r="K370" s="29"/>
      <c r="L370" s="29"/>
      <c r="M370" s="29">
        <v>0</v>
      </c>
      <c r="N370" s="29">
        <v>227029.93</v>
      </c>
      <c r="O370" s="29">
        <v>0</v>
      </c>
      <c r="P370" s="29"/>
      <c r="Q370" s="29"/>
      <c r="R370" s="29"/>
      <c r="S370" s="38"/>
      <c r="T370" s="39">
        <v>318923.15824800002</v>
      </c>
      <c r="U370" s="37">
        <f t="shared" si="42"/>
        <v>1</v>
      </c>
      <c r="V370" s="6" t="s">
        <v>714</v>
      </c>
    </row>
    <row r="371" spans="1:22">
      <c r="A371" s="25">
        <f t="shared" si="39"/>
        <v>356</v>
      </c>
      <c r="B371" s="26">
        <f t="shared" si="40"/>
        <v>163</v>
      </c>
      <c r="C371" s="27" t="s">
        <v>228</v>
      </c>
      <c r="D371" s="27" t="s">
        <v>423</v>
      </c>
      <c r="E371" s="28">
        <f t="shared" si="41"/>
        <v>1324762.0579570399</v>
      </c>
      <c r="F371" s="29"/>
      <c r="G371" s="29"/>
      <c r="H371" s="29">
        <v>436138.45</v>
      </c>
      <c r="I371" s="29">
        <v>808134.48</v>
      </c>
      <c r="J371" s="29">
        <v>0</v>
      </c>
      <c r="K371" s="29"/>
      <c r="L371" s="29"/>
      <c r="M371" s="29">
        <v>0</v>
      </c>
      <c r="N371" s="29"/>
      <c r="O371" s="29">
        <v>0</v>
      </c>
      <c r="P371" s="29"/>
      <c r="Q371" s="29"/>
      <c r="R371" s="29"/>
      <c r="S371" s="38"/>
      <c r="T371" s="39">
        <v>80489.127957039993</v>
      </c>
      <c r="U371" s="37">
        <f t="shared" si="42"/>
        <v>2</v>
      </c>
      <c r="V371" s="6" t="s">
        <v>714</v>
      </c>
    </row>
    <row r="372" spans="1:22">
      <c r="A372" s="25">
        <f t="shared" si="39"/>
        <v>357</v>
      </c>
      <c r="B372" s="26">
        <f t="shared" si="40"/>
        <v>164</v>
      </c>
      <c r="C372" s="27" t="s">
        <v>228</v>
      </c>
      <c r="D372" s="27" t="s">
        <v>424</v>
      </c>
      <c r="E372" s="28">
        <f t="shared" si="41"/>
        <v>5574824.3400000008</v>
      </c>
      <c r="F372" s="29">
        <v>0</v>
      </c>
      <c r="G372" s="29"/>
      <c r="H372" s="29">
        <v>5455523.0991240004</v>
      </c>
      <c r="I372" s="29">
        <v>0</v>
      </c>
      <c r="J372" s="29">
        <v>0</v>
      </c>
      <c r="K372" s="29"/>
      <c r="L372" s="29"/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/>
      <c r="S372" s="38"/>
      <c r="T372" s="39">
        <v>119301.240876</v>
      </c>
      <c r="U372" s="37">
        <f t="shared" si="42"/>
        <v>1</v>
      </c>
    </row>
    <row r="373" spans="1:22">
      <c r="A373" s="25">
        <f t="shared" si="39"/>
        <v>358</v>
      </c>
      <c r="B373" s="26">
        <f t="shared" si="40"/>
        <v>165</v>
      </c>
      <c r="C373" s="27" t="s">
        <v>228</v>
      </c>
      <c r="D373" s="27" t="s">
        <v>425</v>
      </c>
      <c r="E373" s="28">
        <f t="shared" si="41"/>
        <v>14592894.3048</v>
      </c>
      <c r="F373" s="29">
        <v>4695224.6562059997</v>
      </c>
      <c r="G373" s="29">
        <v>3264310.7159879999</v>
      </c>
      <c r="H373" s="29">
        <v>1988887.4398680001</v>
      </c>
      <c r="I373" s="29">
        <v>1830087.6300840001</v>
      </c>
      <c r="J373" s="29">
        <v>0</v>
      </c>
      <c r="K373" s="29"/>
      <c r="L373" s="29">
        <v>209268.31068528001</v>
      </c>
      <c r="M373" s="29">
        <v>0</v>
      </c>
      <c r="N373" s="29">
        <v>2292827.6138459998</v>
      </c>
      <c r="O373" s="29">
        <v>0</v>
      </c>
      <c r="P373" s="29">
        <v>0</v>
      </c>
      <c r="Q373" s="29">
        <v>0</v>
      </c>
      <c r="R373" s="29"/>
      <c r="S373" s="38"/>
      <c r="T373" s="39">
        <v>312287.93812271999</v>
      </c>
      <c r="U373" s="37">
        <f t="shared" si="42"/>
        <v>6</v>
      </c>
    </row>
    <row r="374" spans="1:22">
      <c r="A374" s="25">
        <f t="shared" si="39"/>
        <v>359</v>
      </c>
      <c r="B374" s="26">
        <f t="shared" si="40"/>
        <v>166</v>
      </c>
      <c r="C374" s="27" t="s">
        <v>228</v>
      </c>
      <c r="D374" s="27" t="s">
        <v>426</v>
      </c>
      <c r="E374" s="28">
        <f t="shared" si="41"/>
        <v>2471396.1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/>
      <c r="L374" s="29"/>
      <c r="M374" s="29">
        <v>0</v>
      </c>
      <c r="N374" s="29">
        <v>2418508.22346</v>
      </c>
      <c r="O374" s="29">
        <v>0</v>
      </c>
      <c r="P374" s="29">
        <v>0</v>
      </c>
      <c r="Q374" s="29">
        <v>0</v>
      </c>
      <c r="R374" s="29"/>
      <c r="S374" s="38"/>
      <c r="T374" s="39">
        <v>52887.876539999997</v>
      </c>
      <c r="U374" s="37">
        <f t="shared" si="42"/>
        <v>1</v>
      </c>
    </row>
    <row r="375" spans="1:22">
      <c r="A375" s="25">
        <f t="shared" si="39"/>
        <v>360</v>
      </c>
      <c r="B375" s="26">
        <f t="shared" si="40"/>
        <v>167</v>
      </c>
      <c r="C375" s="27" t="s">
        <v>228</v>
      </c>
      <c r="D375" s="27" t="s">
        <v>231</v>
      </c>
      <c r="E375" s="28">
        <f t="shared" si="41"/>
        <v>48060490.1515311</v>
      </c>
      <c r="F375" s="29">
        <v>13963940.4881831</v>
      </c>
      <c r="G375" s="29">
        <v>10655365.976849999</v>
      </c>
      <c r="H375" s="29">
        <v>6430588.8852239996</v>
      </c>
      <c r="I375" s="29">
        <v>6043467.3980940003</v>
      </c>
      <c r="J375" s="29">
        <v>0</v>
      </c>
      <c r="K375" s="29"/>
      <c r="L375" s="29">
        <v>671777.6317728</v>
      </c>
      <c r="M375" s="29">
        <v>0</v>
      </c>
      <c r="N375" s="29">
        <v>7452985.1104800003</v>
      </c>
      <c r="O375" s="29">
        <v>0</v>
      </c>
      <c r="P375" s="29"/>
      <c r="Q375" s="29"/>
      <c r="R375" s="29"/>
      <c r="S375" s="38"/>
      <c r="T375" s="39">
        <v>2842364.6609272002</v>
      </c>
      <c r="U375" s="37">
        <f t="shared" si="42"/>
        <v>6</v>
      </c>
    </row>
    <row r="376" spans="1:22">
      <c r="A376" s="25">
        <f t="shared" si="39"/>
        <v>361</v>
      </c>
      <c r="B376" s="26">
        <f t="shared" si="40"/>
        <v>168</v>
      </c>
      <c r="C376" s="27" t="s">
        <v>228</v>
      </c>
      <c r="D376" s="27" t="s">
        <v>427</v>
      </c>
      <c r="E376" s="28">
        <f t="shared" si="41"/>
        <v>2922653.7443820001</v>
      </c>
      <c r="F376" s="29"/>
      <c r="G376" s="29"/>
      <c r="H376" s="29">
        <v>2862800.1293219998</v>
      </c>
      <c r="I376" s="29"/>
      <c r="J376" s="29">
        <v>0</v>
      </c>
      <c r="K376" s="29"/>
      <c r="L376" s="29"/>
      <c r="M376" s="29"/>
      <c r="N376" s="29"/>
      <c r="O376" s="29">
        <v>0</v>
      </c>
      <c r="P376" s="29">
        <v>0</v>
      </c>
      <c r="Q376" s="29">
        <v>0</v>
      </c>
      <c r="R376" s="29"/>
      <c r="S376" s="38"/>
      <c r="T376" s="39">
        <v>59853.615059999996</v>
      </c>
      <c r="U376" s="37">
        <f t="shared" si="42"/>
        <v>1</v>
      </c>
    </row>
    <row r="377" spans="1:22">
      <c r="A377" s="25">
        <f t="shared" si="39"/>
        <v>362</v>
      </c>
      <c r="B377" s="26">
        <f t="shared" si="40"/>
        <v>169</v>
      </c>
      <c r="C377" s="27" t="s">
        <v>228</v>
      </c>
      <c r="D377" s="27" t="s">
        <v>428</v>
      </c>
      <c r="E377" s="28">
        <f t="shared" si="41"/>
        <v>2330029.3229999999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/>
      <c r="L377" s="29"/>
      <c r="M377" s="29">
        <v>0</v>
      </c>
      <c r="N377" s="29">
        <v>2280166.6954878001</v>
      </c>
      <c r="O377" s="29">
        <v>0</v>
      </c>
      <c r="P377" s="29">
        <v>0</v>
      </c>
      <c r="Q377" s="29">
        <v>0</v>
      </c>
      <c r="R377" s="29"/>
      <c r="S377" s="38"/>
      <c r="T377" s="39">
        <v>49862.627512200001</v>
      </c>
      <c r="U377" s="37">
        <f t="shared" si="42"/>
        <v>1</v>
      </c>
    </row>
    <row r="378" spans="1:22">
      <c r="A378" s="25">
        <f t="shared" si="39"/>
        <v>363</v>
      </c>
      <c r="B378" s="26">
        <f t="shared" si="40"/>
        <v>170</v>
      </c>
      <c r="C378" s="27" t="s">
        <v>228</v>
      </c>
      <c r="D378" s="27" t="s">
        <v>429</v>
      </c>
      <c r="E378" s="28">
        <f t="shared" si="41"/>
        <v>1941365.751134</v>
      </c>
      <c r="F378" s="29"/>
      <c r="G378" s="29"/>
      <c r="H378" s="29">
        <v>1904080.8091200001</v>
      </c>
      <c r="I378" s="29"/>
      <c r="J378" s="29">
        <v>0</v>
      </c>
      <c r="K378" s="29"/>
      <c r="L378" s="29"/>
      <c r="M378" s="29"/>
      <c r="N378" s="29"/>
      <c r="O378" s="29">
        <v>0</v>
      </c>
      <c r="P378" s="29">
        <v>0</v>
      </c>
      <c r="Q378" s="29">
        <v>0</v>
      </c>
      <c r="R378" s="29"/>
      <c r="S378" s="38"/>
      <c r="T378" s="39">
        <v>37284.942014</v>
      </c>
      <c r="U378" s="37">
        <f t="shared" si="42"/>
        <v>1</v>
      </c>
    </row>
    <row r="379" spans="1:22">
      <c r="A379" s="25">
        <f t="shared" si="39"/>
        <v>364</v>
      </c>
      <c r="B379" s="26">
        <f t="shared" si="40"/>
        <v>171</v>
      </c>
      <c r="C379" s="27" t="s">
        <v>228</v>
      </c>
      <c r="D379" s="27" t="s">
        <v>430</v>
      </c>
      <c r="E379" s="28">
        <f t="shared" si="41"/>
        <v>1477282.3724399998</v>
      </c>
      <c r="F379" s="29"/>
      <c r="G379" s="29"/>
      <c r="H379" s="29">
        <v>1448805.3415079999</v>
      </c>
      <c r="I379" s="29"/>
      <c r="J379" s="29">
        <v>0</v>
      </c>
      <c r="K379" s="29"/>
      <c r="L379" s="29"/>
      <c r="M379" s="29"/>
      <c r="N379" s="29"/>
      <c r="O379" s="29">
        <v>0</v>
      </c>
      <c r="P379" s="29">
        <v>0</v>
      </c>
      <c r="Q379" s="29">
        <v>0</v>
      </c>
      <c r="R379" s="29"/>
      <c r="S379" s="38"/>
      <c r="T379" s="39">
        <v>28477.030932000001</v>
      </c>
      <c r="U379" s="37">
        <f t="shared" si="42"/>
        <v>1</v>
      </c>
    </row>
    <row r="380" spans="1:22">
      <c r="A380" s="25">
        <f t="shared" si="39"/>
        <v>365</v>
      </c>
      <c r="B380" s="26">
        <f t="shared" si="40"/>
        <v>172</v>
      </c>
      <c r="C380" s="27" t="s">
        <v>228</v>
      </c>
      <c r="D380" s="27" t="s">
        <v>431</v>
      </c>
      <c r="E380" s="28">
        <f t="shared" si="41"/>
        <v>1889068.518868</v>
      </c>
      <c r="F380" s="29"/>
      <c r="G380" s="29"/>
      <c r="H380" s="29">
        <v>1850698.86414</v>
      </c>
      <c r="I380" s="29"/>
      <c r="J380" s="29">
        <v>0</v>
      </c>
      <c r="K380" s="29"/>
      <c r="L380" s="29"/>
      <c r="M380" s="29"/>
      <c r="N380" s="29"/>
      <c r="O380" s="29">
        <v>0</v>
      </c>
      <c r="P380" s="29">
        <v>0</v>
      </c>
      <c r="Q380" s="29">
        <v>0</v>
      </c>
      <c r="R380" s="29"/>
      <c r="S380" s="38"/>
      <c r="T380" s="39">
        <v>38369.654728000001</v>
      </c>
      <c r="U380" s="37">
        <f t="shared" si="42"/>
        <v>1</v>
      </c>
    </row>
    <row r="381" spans="1:22">
      <c r="A381" s="25">
        <f t="shared" si="39"/>
        <v>366</v>
      </c>
      <c r="B381" s="26">
        <f t="shared" si="40"/>
        <v>173</v>
      </c>
      <c r="C381" s="27" t="s">
        <v>228</v>
      </c>
      <c r="D381" s="27" t="s">
        <v>432</v>
      </c>
      <c r="E381" s="28">
        <f t="shared" si="41"/>
        <v>1536021.1428999999</v>
      </c>
      <c r="F381" s="29"/>
      <c r="G381" s="29"/>
      <c r="H381" s="29">
        <v>1504229.3604659999</v>
      </c>
      <c r="I381" s="29"/>
      <c r="J381" s="29">
        <v>0</v>
      </c>
      <c r="K381" s="29"/>
      <c r="L381" s="29"/>
      <c r="M381" s="29"/>
      <c r="N381" s="29"/>
      <c r="O381" s="29">
        <v>0</v>
      </c>
      <c r="P381" s="29">
        <v>0</v>
      </c>
      <c r="Q381" s="29">
        <v>0</v>
      </c>
      <c r="R381" s="29"/>
      <c r="S381" s="38"/>
      <c r="T381" s="39">
        <v>31791.782434000001</v>
      </c>
      <c r="U381" s="37">
        <f t="shared" si="42"/>
        <v>1</v>
      </c>
    </row>
    <row r="382" spans="1:22">
      <c r="A382" s="25">
        <f t="shared" si="39"/>
        <v>367</v>
      </c>
      <c r="B382" s="26">
        <f t="shared" si="40"/>
        <v>174</v>
      </c>
      <c r="C382" s="27" t="s">
        <v>228</v>
      </c>
      <c r="D382" s="27" t="s">
        <v>433</v>
      </c>
      <c r="E382" s="28">
        <f t="shared" si="41"/>
        <v>1344004.72</v>
      </c>
      <c r="F382" s="29"/>
      <c r="G382" s="29"/>
      <c r="H382" s="29">
        <v>1315243.018992</v>
      </c>
      <c r="I382" s="29"/>
      <c r="J382" s="29">
        <v>0</v>
      </c>
      <c r="K382" s="29"/>
      <c r="L382" s="29"/>
      <c r="M382" s="29"/>
      <c r="N382" s="29"/>
      <c r="O382" s="29">
        <v>0</v>
      </c>
      <c r="P382" s="29">
        <v>0</v>
      </c>
      <c r="Q382" s="29">
        <v>0</v>
      </c>
      <c r="R382" s="29"/>
      <c r="S382" s="38"/>
      <c r="T382" s="39">
        <v>28761.701008</v>
      </c>
      <c r="U382" s="37">
        <f t="shared" si="42"/>
        <v>1</v>
      </c>
    </row>
    <row r="383" spans="1:22">
      <c r="A383" s="25">
        <f t="shared" si="39"/>
        <v>368</v>
      </c>
      <c r="B383" s="26">
        <f t="shared" si="40"/>
        <v>175</v>
      </c>
      <c r="C383" s="27" t="s">
        <v>228</v>
      </c>
      <c r="D383" s="27" t="s">
        <v>434</v>
      </c>
      <c r="E383" s="28">
        <f t="shared" si="41"/>
        <v>1553171.629552</v>
      </c>
      <c r="F383" s="29"/>
      <c r="G383" s="29"/>
      <c r="H383" s="29">
        <v>1521963.5496660001</v>
      </c>
      <c r="I383" s="29"/>
      <c r="J383" s="29">
        <v>0</v>
      </c>
      <c r="K383" s="29"/>
      <c r="L383" s="29"/>
      <c r="M383" s="29"/>
      <c r="N383" s="29"/>
      <c r="O383" s="29">
        <v>0</v>
      </c>
      <c r="P383" s="29">
        <v>0</v>
      </c>
      <c r="Q383" s="29">
        <v>0</v>
      </c>
      <c r="R383" s="29"/>
      <c r="S383" s="38"/>
      <c r="T383" s="39">
        <v>31208.079886</v>
      </c>
      <c r="U383" s="37">
        <f t="shared" si="42"/>
        <v>1</v>
      </c>
    </row>
    <row r="384" spans="1:22">
      <c r="A384" s="25">
        <f t="shared" si="39"/>
        <v>369</v>
      </c>
      <c r="B384" s="26">
        <f t="shared" si="40"/>
        <v>176</v>
      </c>
      <c r="C384" s="27" t="s">
        <v>228</v>
      </c>
      <c r="D384" s="27" t="s">
        <v>435</v>
      </c>
      <c r="E384" s="28">
        <f t="shared" si="41"/>
        <v>1527666.804064</v>
      </c>
      <c r="F384" s="29"/>
      <c r="G384" s="29"/>
      <c r="H384" s="29">
        <v>1495590.896184</v>
      </c>
      <c r="I384" s="29"/>
      <c r="J384" s="29">
        <v>0</v>
      </c>
      <c r="K384" s="29"/>
      <c r="L384" s="29"/>
      <c r="M384" s="29"/>
      <c r="N384" s="29"/>
      <c r="O384" s="29">
        <v>0</v>
      </c>
      <c r="P384" s="29">
        <v>0</v>
      </c>
      <c r="Q384" s="29">
        <v>0</v>
      </c>
      <c r="R384" s="29"/>
      <c r="S384" s="38"/>
      <c r="T384" s="39">
        <v>32075.907879999999</v>
      </c>
      <c r="U384" s="37">
        <f t="shared" si="42"/>
        <v>1</v>
      </c>
    </row>
    <row r="385" spans="1:21">
      <c r="A385" s="25">
        <f t="shared" si="39"/>
        <v>370</v>
      </c>
      <c r="B385" s="26">
        <f t="shared" si="40"/>
        <v>177</v>
      </c>
      <c r="C385" s="27" t="s">
        <v>228</v>
      </c>
      <c r="D385" s="27" t="s">
        <v>436</v>
      </c>
      <c r="E385" s="28">
        <f t="shared" si="41"/>
        <v>13671731.356000001</v>
      </c>
      <c r="F385" s="29">
        <v>4011119.128548</v>
      </c>
      <c r="G385" s="29"/>
      <c r="H385" s="29">
        <v>1562537.0591879999</v>
      </c>
      <c r="I385" s="29"/>
      <c r="J385" s="29">
        <v>0</v>
      </c>
      <c r="K385" s="29"/>
      <c r="L385" s="29">
        <v>122036.0252916</v>
      </c>
      <c r="M385" s="29">
        <v>0</v>
      </c>
      <c r="N385" s="29">
        <v>7683464.0919540003</v>
      </c>
      <c r="O385" s="29">
        <v>0</v>
      </c>
      <c r="P385" s="29">
        <v>0</v>
      </c>
      <c r="Q385" s="29">
        <v>0</v>
      </c>
      <c r="R385" s="29"/>
      <c r="S385" s="38"/>
      <c r="T385" s="39">
        <v>292575.0510184</v>
      </c>
      <c r="U385" s="37">
        <f t="shared" si="42"/>
        <v>4</v>
      </c>
    </row>
    <row r="386" spans="1:21">
      <c r="A386" s="25">
        <f t="shared" si="39"/>
        <v>371</v>
      </c>
      <c r="B386" s="26">
        <f t="shared" si="40"/>
        <v>178</v>
      </c>
      <c r="C386" s="27" t="s">
        <v>228</v>
      </c>
      <c r="D386" s="27" t="s">
        <v>437</v>
      </c>
      <c r="E386" s="28">
        <f t="shared" si="41"/>
        <v>24002564.149400003</v>
      </c>
      <c r="F386" s="29">
        <v>6351405.7500179997</v>
      </c>
      <c r="G386" s="29">
        <v>2342376.7642799998</v>
      </c>
      <c r="H386" s="29">
        <v>2475810.0485999999</v>
      </c>
      <c r="I386" s="29"/>
      <c r="J386" s="29">
        <v>0</v>
      </c>
      <c r="K386" s="29"/>
      <c r="L386" s="29">
        <v>192437.14870883999</v>
      </c>
      <c r="M386" s="29">
        <v>0</v>
      </c>
      <c r="N386" s="29">
        <v>12126879.564996</v>
      </c>
      <c r="O386" s="29">
        <v>0</v>
      </c>
      <c r="P386" s="29">
        <v>0</v>
      </c>
      <c r="Q386" s="29">
        <v>0</v>
      </c>
      <c r="R386" s="29"/>
      <c r="S386" s="38"/>
      <c r="T386" s="39">
        <v>513654.87279716</v>
      </c>
      <c r="U386" s="37">
        <f t="shared" si="42"/>
        <v>5</v>
      </c>
    </row>
    <row r="387" spans="1:21">
      <c r="A387" s="25">
        <f t="shared" si="39"/>
        <v>372</v>
      </c>
      <c r="B387" s="26">
        <f t="shared" si="40"/>
        <v>179</v>
      </c>
      <c r="C387" s="27" t="s">
        <v>228</v>
      </c>
      <c r="D387" s="27" t="s">
        <v>438</v>
      </c>
      <c r="E387" s="28">
        <f t="shared" si="41"/>
        <v>2465306.1624440001</v>
      </c>
      <c r="F387" s="29"/>
      <c r="G387" s="29"/>
      <c r="H387" s="29">
        <v>2416203.8455380001</v>
      </c>
      <c r="I387" s="29"/>
      <c r="J387" s="29">
        <v>0</v>
      </c>
      <c r="K387" s="29"/>
      <c r="L387" s="29"/>
      <c r="M387" s="29"/>
      <c r="N387" s="29"/>
      <c r="O387" s="29">
        <v>0</v>
      </c>
      <c r="P387" s="29">
        <v>0</v>
      </c>
      <c r="Q387" s="29">
        <v>0</v>
      </c>
      <c r="R387" s="29"/>
      <c r="S387" s="38"/>
      <c r="T387" s="39">
        <v>49102.316906</v>
      </c>
      <c r="U387" s="37">
        <f t="shared" si="42"/>
        <v>1</v>
      </c>
    </row>
    <row r="388" spans="1:21">
      <c r="A388" s="25">
        <f t="shared" si="39"/>
        <v>373</v>
      </c>
      <c r="B388" s="26">
        <f t="shared" si="40"/>
        <v>180</v>
      </c>
      <c r="C388" s="27" t="s">
        <v>228</v>
      </c>
      <c r="D388" s="27" t="s">
        <v>439</v>
      </c>
      <c r="E388" s="28">
        <f t="shared" si="41"/>
        <v>1582950.193768</v>
      </c>
      <c r="F388" s="29"/>
      <c r="G388" s="29"/>
      <c r="H388" s="29">
        <v>1551107.314554</v>
      </c>
      <c r="I388" s="29"/>
      <c r="J388" s="29">
        <v>0</v>
      </c>
      <c r="K388" s="29"/>
      <c r="L388" s="29"/>
      <c r="M388" s="29"/>
      <c r="N388" s="29"/>
      <c r="O388" s="29">
        <v>0</v>
      </c>
      <c r="P388" s="29">
        <v>0</v>
      </c>
      <c r="Q388" s="29">
        <v>0</v>
      </c>
      <c r="R388" s="29"/>
      <c r="S388" s="38"/>
      <c r="T388" s="39">
        <v>31842.879214000001</v>
      </c>
      <c r="U388" s="37">
        <f t="shared" si="42"/>
        <v>1</v>
      </c>
    </row>
    <row r="389" spans="1:21">
      <c r="A389" s="25">
        <f t="shared" si="39"/>
        <v>374</v>
      </c>
      <c r="B389" s="26">
        <f t="shared" si="40"/>
        <v>181</v>
      </c>
      <c r="C389" s="27" t="s">
        <v>228</v>
      </c>
      <c r="D389" s="27" t="s">
        <v>440</v>
      </c>
      <c r="E389" s="28">
        <f t="shared" si="41"/>
        <v>8465154.9948999994</v>
      </c>
      <c r="F389" s="29"/>
      <c r="G389" s="29"/>
      <c r="H389" s="29">
        <v>1401560.9593595399</v>
      </c>
      <c r="I389" s="29"/>
      <c r="J389" s="29"/>
      <c r="K389" s="29"/>
      <c r="L389" s="29"/>
      <c r="M389" s="29">
        <v>0</v>
      </c>
      <c r="N389" s="29">
        <v>6882439.7186495997</v>
      </c>
      <c r="O389" s="29">
        <v>0</v>
      </c>
      <c r="P389" s="29">
        <v>0</v>
      </c>
      <c r="Q389" s="29">
        <v>0</v>
      </c>
      <c r="R389" s="29"/>
      <c r="S389" s="38"/>
      <c r="T389" s="39">
        <v>181154.31689086001</v>
      </c>
      <c r="U389" s="37">
        <f t="shared" si="42"/>
        <v>2</v>
      </c>
    </row>
    <row r="390" spans="1:21">
      <c r="A390" s="25">
        <f t="shared" si="39"/>
        <v>375</v>
      </c>
      <c r="B390" s="26">
        <f t="shared" si="40"/>
        <v>182</v>
      </c>
      <c r="C390" s="27" t="s">
        <v>228</v>
      </c>
      <c r="D390" s="27" t="s">
        <v>441</v>
      </c>
      <c r="E390" s="28">
        <f t="shared" si="41"/>
        <v>8463831.2803000007</v>
      </c>
      <c r="F390" s="29"/>
      <c r="G390" s="29"/>
      <c r="H390" s="29">
        <v>1401341.7924949799</v>
      </c>
      <c r="I390" s="29"/>
      <c r="J390" s="29"/>
      <c r="K390" s="29"/>
      <c r="L390" s="29"/>
      <c r="M390" s="29">
        <v>0</v>
      </c>
      <c r="N390" s="29">
        <v>6881363.4984066002</v>
      </c>
      <c r="O390" s="29">
        <v>0</v>
      </c>
      <c r="P390" s="29">
        <v>0</v>
      </c>
      <c r="Q390" s="29">
        <v>0</v>
      </c>
      <c r="R390" s="29"/>
      <c r="S390" s="38"/>
      <c r="T390" s="39">
        <v>181125.98939842</v>
      </c>
      <c r="U390" s="37">
        <f t="shared" si="42"/>
        <v>2</v>
      </c>
    </row>
    <row r="391" spans="1:21">
      <c r="A391" s="25">
        <f t="shared" si="39"/>
        <v>376</v>
      </c>
      <c r="B391" s="26">
        <f t="shared" si="40"/>
        <v>183</v>
      </c>
      <c r="C391" s="27" t="s">
        <v>228</v>
      </c>
      <c r="D391" s="27" t="s">
        <v>442</v>
      </c>
      <c r="E391" s="28">
        <f t="shared" si="41"/>
        <v>1600414.445874</v>
      </c>
      <c r="F391" s="29"/>
      <c r="G391" s="29"/>
      <c r="H391" s="29">
        <v>1568314.713588</v>
      </c>
      <c r="I391" s="29"/>
      <c r="J391" s="29"/>
      <c r="K391" s="29"/>
      <c r="L391" s="29"/>
      <c r="M391" s="29">
        <v>0</v>
      </c>
      <c r="N391" s="29"/>
      <c r="O391" s="29">
        <v>0</v>
      </c>
      <c r="P391" s="29">
        <v>0</v>
      </c>
      <c r="Q391" s="29">
        <v>0</v>
      </c>
      <c r="R391" s="29"/>
      <c r="S391" s="38"/>
      <c r="T391" s="39">
        <v>32099.732285999999</v>
      </c>
      <c r="U391" s="37">
        <f t="shared" si="42"/>
        <v>1</v>
      </c>
    </row>
    <row r="392" spans="1:21">
      <c r="A392" s="25">
        <f t="shared" si="39"/>
        <v>377</v>
      </c>
      <c r="B392" s="26">
        <f t="shared" si="40"/>
        <v>184</v>
      </c>
      <c r="C392" s="27" t="s">
        <v>228</v>
      </c>
      <c r="D392" s="27" t="s">
        <v>443</v>
      </c>
      <c r="E392" s="28">
        <f t="shared" si="41"/>
        <v>9106068.5073560011</v>
      </c>
      <c r="F392" s="29"/>
      <c r="G392" s="29"/>
      <c r="H392" s="29">
        <v>1513519.582134</v>
      </c>
      <c r="I392" s="29"/>
      <c r="J392" s="29"/>
      <c r="K392" s="29"/>
      <c r="L392" s="29"/>
      <c r="M392" s="29">
        <v>0</v>
      </c>
      <c r="N392" s="29">
        <v>7398774.3793740002</v>
      </c>
      <c r="O392" s="29">
        <v>0</v>
      </c>
      <c r="P392" s="29">
        <v>0</v>
      </c>
      <c r="Q392" s="29">
        <v>0</v>
      </c>
      <c r="R392" s="29"/>
      <c r="S392" s="38"/>
      <c r="T392" s="39">
        <v>193774.54584800001</v>
      </c>
      <c r="U392" s="37">
        <f t="shared" si="42"/>
        <v>2</v>
      </c>
    </row>
    <row r="393" spans="1:21">
      <c r="A393" s="25">
        <f t="shared" si="39"/>
        <v>378</v>
      </c>
      <c r="B393" s="26">
        <f t="shared" si="40"/>
        <v>185</v>
      </c>
      <c r="C393" s="27" t="s">
        <v>228</v>
      </c>
      <c r="D393" s="27" t="s">
        <v>444</v>
      </c>
      <c r="E393" s="28">
        <f t="shared" si="41"/>
        <v>9257725.9846659992</v>
      </c>
      <c r="F393" s="29"/>
      <c r="G393" s="29"/>
      <c r="H393" s="29">
        <v>1538875.675722</v>
      </c>
      <c r="I393" s="29"/>
      <c r="J393" s="29">
        <v>0</v>
      </c>
      <c r="K393" s="29"/>
      <c r="L393" s="29"/>
      <c r="M393" s="29">
        <v>0</v>
      </c>
      <c r="N393" s="29">
        <v>7521830.6773680001</v>
      </c>
      <c r="O393" s="29">
        <v>0</v>
      </c>
      <c r="P393" s="29">
        <v>0</v>
      </c>
      <c r="Q393" s="29">
        <v>0</v>
      </c>
      <c r="R393" s="29"/>
      <c r="S393" s="38"/>
      <c r="T393" s="39">
        <v>197019.63157600001</v>
      </c>
      <c r="U393" s="37">
        <f t="shared" si="42"/>
        <v>2</v>
      </c>
    </row>
    <row r="394" spans="1:21">
      <c r="A394" s="25">
        <f t="shared" si="39"/>
        <v>379</v>
      </c>
      <c r="B394" s="26">
        <f t="shared" si="40"/>
        <v>186</v>
      </c>
      <c r="C394" s="27" t="s">
        <v>228</v>
      </c>
      <c r="D394" s="27" t="s">
        <v>445</v>
      </c>
      <c r="E394" s="28">
        <f t="shared" si="41"/>
        <v>3110187.22</v>
      </c>
      <c r="F394" s="29">
        <v>0</v>
      </c>
      <c r="G394" s="29">
        <v>0</v>
      </c>
      <c r="H394" s="29">
        <v>3043629.213492</v>
      </c>
      <c r="I394" s="29">
        <v>0</v>
      </c>
      <c r="J394" s="29">
        <v>0</v>
      </c>
      <c r="K394" s="29"/>
      <c r="L394" s="29"/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/>
      <c r="S394" s="38"/>
      <c r="T394" s="39">
        <v>66558.006508000006</v>
      </c>
      <c r="U394" s="37">
        <f t="shared" si="42"/>
        <v>1</v>
      </c>
    </row>
    <row r="395" spans="1:21">
      <c r="A395" s="25">
        <f t="shared" si="39"/>
        <v>380</v>
      </c>
      <c r="B395" s="26">
        <f t="shared" si="40"/>
        <v>187</v>
      </c>
      <c r="C395" s="27" t="s">
        <v>228</v>
      </c>
      <c r="D395" s="27" t="s">
        <v>446</v>
      </c>
      <c r="E395" s="28">
        <f t="shared" si="41"/>
        <v>6443087.8999999994</v>
      </c>
      <c r="F395" s="29">
        <v>6305205.8189399997</v>
      </c>
      <c r="G395" s="29">
        <v>0</v>
      </c>
      <c r="H395" s="29">
        <v>0</v>
      </c>
      <c r="I395" s="29">
        <v>0</v>
      </c>
      <c r="J395" s="29">
        <v>0</v>
      </c>
      <c r="K395" s="29"/>
      <c r="L395" s="29"/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/>
      <c r="S395" s="38"/>
      <c r="T395" s="39">
        <v>137882.08106</v>
      </c>
      <c r="U395" s="37">
        <f t="shared" si="42"/>
        <v>1</v>
      </c>
    </row>
    <row r="396" spans="1:21">
      <c r="A396" s="25">
        <f t="shared" si="39"/>
        <v>381</v>
      </c>
      <c r="B396" s="26">
        <f t="shared" si="40"/>
        <v>188</v>
      </c>
      <c r="C396" s="27" t="s">
        <v>228</v>
      </c>
      <c r="D396" s="27" t="s">
        <v>447</v>
      </c>
      <c r="E396" s="28">
        <f t="shared" si="41"/>
        <v>20025195.279999997</v>
      </c>
      <c r="F396" s="29">
        <v>4698966.264804</v>
      </c>
      <c r="G396" s="29">
        <v>3271249.5477900002</v>
      </c>
      <c r="H396" s="29">
        <v>1989640.022412</v>
      </c>
      <c r="I396" s="29">
        <v>1832647.696614</v>
      </c>
      <c r="J396" s="29">
        <v>0</v>
      </c>
      <c r="K396" s="29"/>
      <c r="L396" s="29">
        <v>209478.56798399999</v>
      </c>
      <c r="M396" s="29">
        <v>0</v>
      </c>
      <c r="N396" s="29">
        <v>2295609.7247159998</v>
      </c>
      <c r="O396" s="29">
        <v>0</v>
      </c>
      <c r="P396" s="29">
        <v>0</v>
      </c>
      <c r="Q396" s="29">
        <v>5299064.2766880002</v>
      </c>
      <c r="R396" s="29"/>
      <c r="S396" s="38"/>
      <c r="T396" s="39">
        <v>428539.178992</v>
      </c>
      <c r="U396" s="37">
        <f t="shared" si="42"/>
        <v>7</v>
      </c>
    </row>
    <row r="397" spans="1:21">
      <c r="A397" s="25">
        <f t="shared" si="39"/>
        <v>382</v>
      </c>
      <c r="B397" s="26">
        <f t="shared" si="40"/>
        <v>189</v>
      </c>
      <c r="C397" s="27" t="s">
        <v>228</v>
      </c>
      <c r="D397" s="27" t="s">
        <v>448</v>
      </c>
      <c r="E397" s="28">
        <f t="shared" si="41"/>
        <v>21345856.605785999</v>
      </c>
      <c r="F397" s="29">
        <v>5008921.6874759998</v>
      </c>
      <c r="G397" s="29">
        <v>3483953.1116459998</v>
      </c>
      <c r="H397" s="29">
        <v>2121517.0782960001</v>
      </c>
      <c r="I397" s="29">
        <v>1954219.3801200001</v>
      </c>
      <c r="J397" s="29">
        <v>0</v>
      </c>
      <c r="K397" s="29"/>
      <c r="L397" s="29">
        <v>223072.98168960001</v>
      </c>
      <c r="M397" s="29">
        <v>0</v>
      </c>
      <c r="N397" s="29">
        <v>2447118.710064</v>
      </c>
      <c r="O397" s="29">
        <v>0</v>
      </c>
      <c r="P397" s="29">
        <v>0</v>
      </c>
      <c r="Q397" s="29">
        <v>5650252.32534</v>
      </c>
      <c r="R397" s="29"/>
      <c r="S397" s="38"/>
      <c r="T397" s="39">
        <v>456801.33115440002</v>
      </c>
      <c r="U397" s="37">
        <f t="shared" si="42"/>
        <v>7</v>
      </c>
    </row>
    <row r="398" spans="1:21">
      <c r="A398" s="25">
        <f t="shared" ref="A398:A456" si="44">+A397+1</f>
        <v>383</v>
      </c>
      <c r="B398" s="26">
        <f t="shared" ref="B398:B456" si="45">+B397+1</f>
        <v>190</v>
      </c>
      <c r="C398" s="27" t="s">
        <v>228</v>
      </c>
      <c r="D398" s="27" t="s">
        <v>449</v>
      </c>
      <c r="E398" s="28">
        <f t="shared" si="41"/>
        <v>12608792.023100039</v>
      </c>
      <c r="F398" s="29">
        <v>12338963.8738057</v>
      </c>
      <c r="G398" s="29">
        <v>0</v>
      </c>
      <c r="H398" s="29">
        <v>0</v>
      </c>
      <c r="I398" s="29"/>
      <c r="J398" s="29">
        <v>0</v>
      </c>
      <c r="K398" s="29"/>
      <c r="L398" s="29"/>
      <c r="M398" s="29">
        <v>0</v>
      </c>
      <c r="N398" s="29">
        <v>0</v>
      </c>
      <c r="O398" s="29">
        <v>0</v>
      </c>
      <c r="P398" s="29"/>
      <c r="Q398" s="29"/>
      <c r="R398" s="29"/>
      <c r="S398" s="38"/>
      <c r="T398" s="39">
        <v>269828.14929433999</v>
      </c>
      <c r="U398" s="37">
        <f t="shared" si="42"/>
        <v>1</v>
      </c>
    </row>
    <row r="399" spans="1:21">
      <c r="A399" s="25">
        <f t="shared" si="44"/>
        <v>384</v>
      </c>
      <c r="B399" s="26">
        <f t="shared" si="45"/>
        <v>191</v>
      </c>
      <c r="C399" s="27" t="s">
        <v>228</v>
      </c>
      <c r="D399" s="27" t="s">
        <v>241</v>
      </c>
      <c r="E399" s="28">
        <f t="shared" si="41"/>
        <v>11997336.196300019</v>
      </c>
      <c r="F399" s="29">
        <v>11740593.201699199</v>
      </c>
      <c r="G399" s="29">
        <v>0</v>
      </c>
      <c r="H399" s="29">
        <v>0</v>
      </c>
      <c r="I399" s="29">
        <v>0</v>
      </c>
      <c r="J399" s="29">
        <v>0</v>
      </c>
      <c r="K399" s="29"/>
      <c r="L399" s="29"/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/>
      <c r="S399" s="38"/>
      <c r="T399" s="39">
        <v>256742.99460082001</v>
      </c>
      <c r="U399" s="37">
        <f t="shared" si="42"/>
        <v>1</v>
      </c>
    </row>
    <row r="400" spans="1:21">
      <c r="A400" s="25">
        <f t="shared" si="44"/>
        <v>385</v>
      </c>
      <c r="B400" s="26">
        <f t="shared" si="45"/>
        <v>192</v>
      </c>
      <c r="C400" s="27" t="s">
        <v>228</v>
      </c>
      <c r="D400" s="27" t="s">
        <v>450</v>
      </c>
      <c r="E400" s="28">
        <f t="shared" si="41"/>
        <v>8799436.5950600002</v>
      </c>
      <c r="F400" s="29"/>
      <c r="G400" s="29"/>
      <c r="H400" s="29">
        <v>1454526.423042</v>
      </c>
      <c r="I400" s="29"/>
      <c r="J400" s="29">
        <v>0</v>
      </c>
      <c r="K400" s="29"/>
      <c r="L400" s="29"/>
      <c r="M400" s="29">
        <v>0</v>
      </c>
      <c r="N400" s="29">
        <v>7157698.5886559999</v>
      </c>
      <c r="O400" s="29">
        <v>0</v>
      </c>
      <c r="P400" s="29">
        <v>0</v>
      </c>
      <c r="Q400" s="29">
        <v>0</v>
      </c>
      <c r="R400" s="29"/>
      <c r="S400" s="38"/>
      <c r="T400" s="39">
        <v>187211.583362</v>
      </c>
      <c r="U400" s="37">
        <f t="shared" si="42"/>
        <v>2</v>
      </c>
    </row>
    <row r="401" spans="1:22">
      <c r="A401" s="25">
        <f t="shared" si="44"/>
        <v>386</v>
      </c>
      <c r="B401" s="26">
        <f t="shared" si="45"/>
        <v>193</v>
      </c>
      <c r="C401" s="27" t="s">
        <v>228</v>
      </c>
      <c r="D401" s="27" t="s">
        <v>243</v>
      </c>
      <c r="E401" s="28">
        <f t="shared" si="41"/>
        <v>15102403.13374236</v>
      </c>
      <c r="F401" s="29">
        <v>14114712.016718</v>
      </c>
      <c r="G401" s="29"/>
      <c r="H401" s="29"/>
      <c r="I401" s="29"/>
      <c r="J401" s="29"/>
      <c r="K401" s="29"/>
      <c r="L401" s="29">
        <v>679030.95234239998</v>
      </c>
      <c r="M401" s="29">
        <v>0</v>
      </c>
      <c r="N401" s="29"/>
      <c r="O401" s="29">
        <v>0</v>
      </c>
      <c r="P401" s="29"/>
      <c r="Q401" s="29"/>
      <c r="R401" s="29"/>
      <c r="S401" s="38"/>
      <c r="T401" s="39">
        <v>308660.16468196001</v>
      </c>
      <c r="U401" s="37">
        <f t="shared" si="42"/>
        <v>2</v>
      </c>
    </row>
    <row r="402" spans="1:22">
      <c r="A402" s="25">
        <f t="shared" si="44"/>
        <v>387</v>
      </c>
      <c r="B402" s="26">
        <f t="shared" si="45"/>
        <v>194</v>
      </c>
      <c r="C402" s="27" t="s">
        <v>228</v>
      </c>
      <c r="D402" s="27" t="s">
        <v>451</v>
      </c>
      <c r="E402" s="28">
        <f t="shared" si="41"/>
        <v>5340335.5010031993</v>
      </c>
      <c r="F402" s="29">
        <v>5007132.5620259997</v>
      </c>
      <c r="G402" s="29"/>
      <c r="H402" s="29"/>
      <c r="I402" s="29"/>
      <c r="J402" s="29"/>
      <c r="K402" s="29"/>
      <c r="L402" s="29">
        <v>223707.09100320001</v>
      </c>
      <c r="M402" s="29">
        <v>0</v>
      </c>
      <c r="N402" s="29">
        <v>0</v>
      </c>
      <c r="O402" s="29">
        <v>0</v>
      </c>
      <c r="P402" s="29">
        <v>0</v>
      </c>
      <c r="Q402" s="29"/>
      <c r="R402" s="29"/>
      <c r="S402" s="38"/>
      <c r="T402" s="39">
        <v>109495.847974</v>
      </c>
      <c r="U402" s="37">
        <f t="shared" si="42"/>
        <v>2</v>
      </c>
    </row>
    <row r="403" spans="1:22">
      <c r="A403" s="25">
        <f t="shared" si="44"/>
        <v>388</v>
      </c>
      <c r="B403" s="26">
        <f t="shared" si="45"/>
        <v>195</v>
      </c>
      <c r="C403" s="27" t="s">
        <v>228</v>
      </c>
      <c r="D403" s="27" t="s">
        <v>452</v>
      </c>
      <c r="E403" s="28">
        <f t="shared" si="41"/>
        <v>25200863.72312158</v>
      </c>
      <c r="F403" s="29">
        <v>18821465.971318901</v>
      </c>
      <c r="G403" s="29">
        <v>5062346.8099999996</v>
      </c>
      <c r="H403" s="29"/>
      <c r="I403" s="29"/>
      <c r="J403" s="29"/>
      <c r="K403" s="29"/>
      <c r="L403" s="29">
        <v>905463.60092160001</v>
      </c>
      <c r="M403" s="29">
        <v>0</v>
      </c>
      <c r="N403" s="29"/>
      <c r="O403" s="29">
        <v>0</v>
      </c>
      <c r="P403" s="29">
        <v>0</v>
      </c>
      <c r="Q403" s="29"/>
      <c r="R403" s="29"/>
      <c r="S403" s="38"/>
      <c r="T403" s="39">
        <v>411587.34088108002</v>
      </c>
      <c r="U403" s="37">
        <f t="shared" si="42"/>
        <v>3</v>
      </c>
    </row>
    <row r="404" spans="1:22">
      <c r="A404" s="25">
        <f t="shared" si="44"/>
        <v>389</v>
      </c>
      <c r="B404" s="26">
        <f t="shared" si="45"/>
        <v>196</v>
      </c>
      <c r="C404" s="27" t="s">
        <v>228</v>
      </c>
      <c r="D404" s="27" t="s">
        <v>244</v>
      </c>
      <c r="E404" s="28">
        <f t="shared" si="41"/>
        <v>14909658.087223198</v>
      </c>
      <c r="F404" s="29">
        <v>13934572.418976299</v>
      </c>
      <c r="G404" s="29"/>
      <c r="H404" s="29"/>
      <c r="I404" s="29"/>
      <c r="J404" s="29"/>
      <c r="K404" s="29"/>
      <c r="L404" s="29">
        <v>670364.7917232</v>
      </c>
      <c r="M404" s="29">
        <v>0</v>
      </c>
      <c r="N404" s="29">
        <v>0</v>
      </c>
      <c r="O404" s="29">
        <v>0</v>
      </c>
      <c r="P404" s="29">
        <v>0</v>
      </c>
      <c r="Q404" s="29"/>
      <c r="R404" s="29"/>
      <c r="S404" s="38"/>
      <c r="T404" s="39">
        <v>304720.87652370002</v>
      </c>
      <c r="U404" s="37">
        <f t="shared" si="42"/>
        <v>2</v>
      </c>
    </row>
    <row r="405" spans="1:22">
      <c r="A405" s="25">
        <f t="shared" si="44"/>
        <v>390</v>
      </c>
      <c r="B405" s="26">
        <f t="shared" si="45"/>
        <v>197</v>
      </c>
      <c r="C405" s="27" t="s">
        <v>228</v>
      </c>
      <c r="D405" s="27" t="s">
        <v>242</v>
      </c>
      <c r="E405" s="28">
        <f t="shared" si="41"/>
        <v>39658580.604182005</v>
      </c>
      <c r="F405" s="29">
        <v>20377265.934942</v>
      </c>
      <c r="G405" s="29"/>
      <c r="H405" s="29">
        <v>8667695.4358680006</v>
      </c>
      <c r="I405" s="29">
        <v>8067730.7190899998</v>
      </c>
      <c r="J405" s="29">
        <v>0</v>
      </c>
      <c r="K405" s="29"/>
      <c r="L405" s="29">
        <v>897798.66553440003</v>
      </c>
      <c r="M405" s="29">
        <v>0</v>
      </c>
      <c r="N405" s="29">
        <v>0</v>
      </c>
      <c r="O405" s="29">
        <v>0</v>
      </c>
      <c r="P405" s="29">
        <v>0</v>
      </c>
      <c r="Q405" s="29"/>
      <c r="R405" s="29"/>
      <c r="S405" s="38"/>
      <c r="T405" s="39">
        <v>1648089.8487476001</v>
      </c>
      <c r="U405" s="37">
        <f t="shared" si="42"/>
        <v>4</v>
      </c>
    </row>
    <row r="406" spans="1:22">
      <c r="A406" s="25">
        <f t="shared" si="44"/>
        <v>391</v>
      </c>
      <c r="B406" s="26">
        <f t="shared" si="45"/>
        <v>198</v>
      </c>
      <c r="C406" s="27" t="s">
        <v>228</v>
      </c>
      <c r="D406" s="27" t="s">
        <v>453</v>
      </c>
      <c r="E406" s="28">
        <f t="shared" si="41"/>
        <v>24395451.924600039</v>
      </c>
      <c r="F406" s="29"/>
      <c r="G406" s="29"/>
      <c r="H406" s="29"/>
      <c r="I406" s="29"/>
      <c r="J406" s="29"/>
      <c r="K406" s="29"/>
      <c r="L406" s="29"/>
      <c r="M406" s="29"/>
      <c r="N406" s="29">
        <v>0</v>
      </c>
      <c r="O406" s="29">
        <v>0</v>
      </c>
      <c r="P406" s="29">
        <v>23873389.253413599</v>
      </c>
      <c r="Q406" s="29"/>
      <c r="R406" s="29"/>
      <c r="S406" s="38"/>
      <c r="T406" s="39">
        <v>522062.67118643998</v>
      </c>
      <c r="U406" s="37">
        <f t="shared" si="42"/>
        <v>1</v>
      </c>
    </row>
    <row r="407" spans="1:22">
      <c r="A407" s="25">
        <f t="shared" si="44"/>
        <v>392</v>
      </c>
      <c r="B407" s="26">
        <f t="shared" si="45"/>
        <v>199</v>
      </c>
      <c r="C407" s="27" t="s">
        <v>228</v>
      </c>
      <c r="D407" s="27" t="s">
        <v>454</v>
      </c>
      <c r="E407" s="28">
        <f t="shared" si="41"/>
        <v>8858174.1696719993</v>
      </c>
      <c r="F407" s="29">
        <v>4988188.1969219996</v>
      </c>
      <c r="G407" s="29">
        <v>3464508.143712</v>
      </c>
      <c r="H407" s="29">
        <v>0</v>
      </c>
      <c r="I407" s="29">
        <v>0</v>
      </c>
      <c r="J407" s="29">
        <v>0</v>
      </c>
      <c r="K407" s="29"/>
      <c r="L407" s="29">
        <v>222883.86136800001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/>
      <c r="S407" s="38"/>
      <c r="T407" s="39">
        <v>182593.96767000001</v>
      </c>
      <c r="U407" s="37">
        <f t="shared" si="42"/>
        <v>3</v>
      </c>
    </row>
    <row r="408" spans="1:22">
      <c r="A408" s="25">
        <f t="shared" si="44"/>
        <v>393</v>
      </c>
      <c r="B408" s="26">
        <f t="shared" si="45"/>
        <v>200</v>
      </c>
      <c r="C408" s="27" t="s">
        <v>228</v>
      </c>
      <c r="D408" s="27" t="s">
        <v>455</v>
      </c>
      <c r="E408" s="28">
        <f t="shared" si="41"/>
        <v>7481358.0205419995</v>
      </c>
      <c r="F408" s="29">
        <v>4993428.7956419997</v>
      </c>
      <c r="G408" s="29"/>
      <c r="H408" s="29">
        <v>2109950.6526000001</v>
      </c>
      <c r="I408" s="29">
        <v>0</v>
      </c>
      <c r="J408" s="29">
        <v>0</v>
      </c>
      <c r="K408" s="29"/>
      <c r="L408" s="29">
        <v>222783.73884480001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/>
      <c r="S408" s="38"/>
      <c r="T408" s="39">
        <v>155194.83345519999</v>
      </c>
      <c r="U408" s="37">
        <f t="shared" si="42"/>
        <v>3</v>
      </c>
    </row>
    <row r="409" spans="1:22">
      <c r="A409" s="25">
        <f t="shared" si="44"/>
        <v>394</v>
      </c>
      <c r="B409" s="26">
        <f t="shared" si="45"/>
        <v>201</v>
      </c>
      <c r="C409" s="27" t="s">
        <v>228</v>
      </c>
      <c r="D409" s="27" t="s">
        <v>456</v>
      </c>
      <c r="E409" s="28">
        <f t="shared" si="41"/>
        <v>2192601.5954139996</v>
      </c>
      <c r="F409" s="29"/>
      <c r="G409" s="29"/>
      <c r="H409" s="29">
        <v>2147628.2009279998</v>
      </c>
      <c r="I409" s="29">
        <v>0</v>
      </c>
      <c r="J409" s="29">
        <v>0</v>
      </c>
      <c r="K409" s="29"/>
      <c r="L409" s="29"/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/>
      <c r="S409" s="38"/>
      <c r="T409" s="39">
        <v>44973.394485999997</v>
      </c>
      <c r="U409" s="37">
        <f t="shared" si="42"/>
        <v>1</v>
      </c>
    </row>
    <row r="410" spans="1:22">
      <c r="A410" s="25">
        <f t="shared" si="44"/>
        <v>395</v>
      </c>
      <c r="B410" s="26">
        <f t="shared" si="45"/>
        <v>202</v>
      </c>
      <c r="C410" s="27" t="s">
        <v>228</v>
      </c>
      <c r="D410" s="27" t="s">
        <v>457</v>
      </c>
      <c r="E410" s="28">
        <f t="shared" si="41"/>
        <v>5983323.2458999995</v>
      </c>
      <c r="F410" s="29">
        <v>5855280.1284377398</v>
      </c>
      <c r="G410" s="29">
        <v>0</v>
      </c>
      <c r="H410" s="29">
        <v>0</v>
      </c>
      <c r="I410" s="29">
        <v>0</v>
      </c>
      <c r="J410" s="29">
        <v>0</v>
      </c>
      <c r="K410" s="29"/>
      <c r="L410" s="29"/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/>
      <c r="S410" s="38"/>
      <c r="T410" s="39">
        <v>128043.11746225999</v>
      </c>
      <c r="U410" s="37">
        <f t="shared" si="42"/>
        <v>1</v>
      </c>
    </row>
    <row r="411" spans="1:22">
      <c r="A411" s="25">
        <f t="shared" si="44"/>
        <v>396</v>
      </c>
      <c r="B411" s="26">
        <f t="shared" si="45"/>
        <v>203</v>
      </c>
      <c r="C411" s="27" t="s">
        <v>228</v>
      </c>
      <c r="D411" s="27" t="s">
        <v>247</v>
      </c>
      <c r="E411" s="28">
        <f t="shared" si="41"/>
        <v>9815875.3841793202</v>
      </c>
      <c r="F411" s="29"/>
      <c r="G411" s="29"/>
      <c r="H411" s="29"/>
      <c r="I411" s="29"/>
      <c r="J411" s="29"/>
      <c r="K411" s="29"/>
      <c r="L411" s="29"/>
      <c r="M411" s="29">
        <v>0</v>
      </c>
      <c r="N411" s="29">
        <v>0</v>
      </c>
      <c r="O411" s="29">
        <v>0</v>
      </c>
      <c r="P411" s="29">
        <v>9240803.6899999995</v>
      </c>
      <c r="Q411" s="29"/>
      <c r="R411" s="29"/>
      <c r="S411" s="38"/>
      <c r="T411" s="39">
        <v>575071.69417932001</v>
      </c>
      <c r="U411" s="37">
        <f t="shared" si="42"/>
        <v>1</v>
      </c>
      <c r="V411" s="6" t="s">
        <v>714</v>
      </c>
    </row>
    <row r="412" spans="1:22">
      <c r="A412" s="25">
        <f t="shared" si="44"/>
        <v>397</v>
      </c>
      <c r="B412" s="26">
        <f t="shared" si="45"/>
        <v>204</v>
      </c>
      <c r="C412" s="27" t="s">
        <v>228</v>
      </c>
      <c r="D412" s="27" t="s">
        <v>458</v>
      </c>
      <c r="E412" s="28">
        <f t="shared" si="41"/>
        <v>3195363.8498400003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/>
      <c r="L412" s="29"/>
      <c r="M412" s="29">
        <v>0</v>
      </c>
      <c r="N412" s="29">
        <v>3054781.0748700001</v>
      </c>
      <c r="O412" s="29">
        <v>0</v>
      </c>
      <c r="P412" s="29">
        <v>0</v>
      </c>
      <c r="Q412" s="29">
        <v>0</v>
      </c>
      <c r="R412" s="29"/>
      <c r="S412" s="38"/>
      <c r="T412" s="39">
        <v>140582.77497</v>
      </c>
      <c r="U412" s="37">
        <f t="shared" si="42"/>
        <v>1</v>
      </c>
    </row>
    <row r="413" spans="1:22">
      <c r="A413" s="25">
        <f t="shared" si="44"/>
        <v>398</v>
      </c>
      <c r="B413" s="26">
        <f t="shared" si="45"/>
        <v>205</v>
      </c>
      <c r="C413" s="27" t="s">
        <v>228</v>
      </c>
      <c r="D413" s="27" t="s">
        <v>248</v>
      </c>
      <c r="E413" s="28">
        <f t="shared" si="41"/>
        <v>13125184.475528559</v>
      </c>
      <c r="F413" s="29">
        <v>12305507</v>
      </c>
      <c r="G413" s="29"/>
      <c r="H413" s="29"/>
      <c r="I413" s="29"/>
      <c r="J413" s="29">
        <v>0</v>
      </c>
      <c r="K413" s="29"/>
      <c r="L413" s="29">
        <v>386031.94970676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/>
      <c r="S413" s="38"/>
      <c r="T413" s="39">
        <v>433645.52582179999</v>
      </c>
      <c r="U413" s="37">
        <f t="shared" si="42"/>
        <v>2</v>
      </c>
    </row>
    <row r="414" spans="1:22">
      <c r="A414" s="25">
        <f t="shared" si="44"/>
        <v>399</v>
      </c>
      <c r="B414" s="26">
        <f t="shared" si="45"/>
        <v>206</v>
      </c>
      <c r="C414" s="27" t="s">
        <v>249</v>
      </c>
      <c r="D414" s="27" t="s">
        <v>250</v>
      </c>
      <c r="E414" s="28">
        <f t="shared" si="41"/>
        <v>19747257.494667001</v>
      </c>
      <c r="F414" s="29">
        <v>13442149.36827</v>
      </c>
      <c r="G414" s="29">
        <v>4980833.6754120002</v>
      </c>
      <c r="H414" s="29">
        <v>0</v>
      </c>
      <c r="I414" s="29">
        <v>0</v>
      </c>
      <c r="J414" s="29">
        <v>0</v>
      </c>
      <c r="K414" s="29"/>
      <c r="L414" s="29">
        <v>406248.53806488001</v>
      </c>
      <c r="M414" s="29">
        <v>0</v>
      </c>
      <c r="N414" s="29"/>
      <c r="O414" s="29">
        <v>0</v>
      </c>
      <c r="P414" s="29">
        <v>0</v>
      </c>
      <c r="Q414" s="29">
        <v>0</v>
      </c>
      <c r="R414" s="29"/>
      <c r="S414" s="38"/>
      <c r="T414" s="39">
        <v>918025.91292012006</v>
      </c>
      <c r="U414" s="37">
        <f t="shared" si="42"/>
        <v>3</v>
      </c>
    </row>
    <row r="415" spans="1:22">
      <c r="A415" s="25">
        <f t="shared" si="44"/>
        <v>400</v>
      </c>
      <c r="B415" s="26">
        <f t="shared" si="45"/>
        <v>207</v>
      </c>
      <c r="C415" s="27" t="s">
        <v>249</v>
      </c>
      <c r="D415" s="27" t="s">
        <v>251</v>
      </c>
      <c r="E415" s="28">
        <f t="shared" si="41"/>
        <v>24458262.938599996</v>
      </c>
      <c r="F415" s="29">
        <v>13364467.924122</v>
      </c>
      <c r="G415" s="29">
        <v>4951357.8128279997</v>
      </c>
      <c r="H415" s="29">
        <v>5214934.7490659999</v>
      </c>
      <c r="I415" s="29">
        <v>0</v>
      </c>
      <c r="J415" s="29">
        <v>0</v>
      </c>
      <c r="K415" s="29"/>
      <c r="L415" s="29">
        <v>404095.62569795997</v>
      </c>
      <c r="M415" s="29">
        <v>0</v>
      </c>
      <c r="N415" s="29"/>
      <c r="O415" s="29">
        <v>0</v>
      </c>
      <c r="P415" s="29">
        <v>0</v>
      </c>
      <c r="Q415" s="29">
        <v>0</v>
      </c>
      <c r="R415" s="29"/>
      <c r="S415" s="38"/>
      <c r="T415" s="39">
        <v>523406.82688603998</v>
      </c>
      <c r="U415" s="37">
        <f t="shared" si="42"/>
        <v>4</v>
      </c>
    </row>
    <row r="416" spans="1:22">
      <c r="A416" s="25">
        <f t="shared" si="44"/>
        <v>401</v>
      </c>
      <c r="B416" s="26">
        <f t="shared" si="45"/>
        <v>208</v>
      </c>
      <c r="C416" s="27" t="s">
        <v>249</v>
      </c>
      <c r="D416" s="27" t="s">
        <v>459</v>
      </c>
      <c r="E416" s="28">
        <f t="shared" si="41"/>
        <v>6450583.4850393999</v>
      </c>
      <c r="F416" s="29"/>
      <c r="G416" s="29"/>
      <c r="H416" s="29"/>
      <c r="I416" s="29"/>
      <c r="J416" s="29"/>
      <c r="K416" s="29"/>
      <c r="L416" s="29"/>
      <c r="M416" s="29">
        <v>0</v>
      </c>
      <c r="N416" s="29">
        <v>6165071.1131499996</v>
      </c>
      <c r="O416" s="29">
        <v>0</v>
      </c>
      <c r="P416" s="29">
        <v>0</v>
      </c>
      <c r="Q416" s="29">
        <v>0</v>
      </c>
      <c r="R416" s="29"/>
      <c r="S416" s="38"/>
      <c r="T416" s="39">
        <v>285512.3718894</v>
      </c>
      <c r="U416" s="37">
        <f t="shared" si="42"/>
        <v>1</v>
      </c>
      <c r="V416" s="6" t="s">
        <v>714</v>
      </c>
    </row>
    <row r="417" spans="1:22">
      <c r="A417" s="25">
        <f t="shared" si="44"/>
        <v>402</v>
      </c>
      <c r="B417" s="26">
        <f t="shared" si="45"/>
        <v>209</v>
      </c>
      <c r="C417" s="27" t="s">
        <v>249</v>
      </c>
      <c r="D417" s="27" t="s">
        <v>460</v>
      </c>
      <c r="E417" s="28">
        <f t="shared" si="41"/>
        <v>16843607.011849999</v>
      </c>
      <c r="F417" s="29">
        <v>7387365.7431420004</v>
      </c>
      <c r="G417" s="29">
        <v>2724118.5447</v>
      </c>
      <c r="H417" s="29">
        <v>0</v>
      </c>
      <c r="I417" s="29">
        <v>0</v>
      </c>
      <c r="J417" s="29">
        <v>0</v>
      </c>
      <c r="K417" s="29"/>
      <c r="L417" s="29">
        <v>224044.32360912001</v>
      </c>
      <c r="M417" s="29">
        <v>0</v>
      </c>
      <c r="N417" s="29">
        <v>6282061.3226500005</v>
      </c>
      <c r="O417" s="29">
        <v>0</v>
      </c>
      <c r="P417" s="29">
        <v>0</v>
      </c>
      <c r="Q417" s="29">
        <v>0</v>
      </c>
      <c r="R417" s="29"/>
      <c r="S417" s="38"/>
      <c r="T417" s="39">
        <v>226017.07774887999</v>
      </c>
      <c r="U417" s="37">
        <f t="shared" si="42"/>
        <v>4</v>
      </c>
    </row>
    <row r="418" spans="1:22">
      <c r="A418" s="25">
        <f t="shared" si="44"/>
        <v>403</v>
      </c>
      <c r="B418" s="26">
        <f t="shared" si="45"/>
        <v>210</v>
      </c>
      <c r="C418" s="27" t="s">
        <v>249</v>
      </c>
      <c r="D418" s="27" t="s">
        <v>461</v>
      </c>
      <c r="E418" s="28">
        <f t="shared" si="41"/>
        <v>28815163.8424908</v>
      </c>
      <c r="F418" s="29">
        <v>13389086.339244001</v>
      </c>
      <c r="G418" s="29">
        <v>4961562.7514880002</v>
      </c>
      <c r="H418" s="29">
        <v>0</v>
      </c>
      <c r="I418" s="29">
        <v>0</v>
      </c>
      <c r="J418" s="29">
        <v>0</v>
      </c>
      <c r="K418" s="29"/>
      <c r="L418" s="29">
        <v>404624.41455659998</v>
      </c>
      <c r="M418" s="29">
        <v>0</v>
      </c>
      <c r="N418" s="29">
        <v>9145505.7300000004</v>
      </c>
      <c r="O418" s="29">
        <v>0</v>
      </c>
      <c r="P418" s="29">
        <v>0</v>
      </c>
      <c r="Q418" s="29">
        <v>0</v>
      </c>
      <c r="R418" s="29"/>
      <c r="S418" s="38"/>
      <c r="T418" s="39">
        <v>914384.60720219999</v>
      </c>
      <c r="U418" s="37">
        <f t="shared" si="42"/>
        <v>4</v>
      </c>
    </row>
    <row r="419" spans="1:22">
      <c r="A419" s="25">
        <f t="shared" si="44"/>
        <v>404</v>
      </c>
      <c r="B419" s="26">
        <f t="shared" si="45"/>
        <v>211</v>
      </c>
      <c r="C419" s="27" t="s">
        <v>249</v>
      </c>
      <c r="D419" s="27" t="s">
        <v>462</v>
      </c>
      <c r="E419" s="28">
        <f t="shared" si="41"/>
        <v>32574012.911933001</v>
      </c>
      <c r="F419" s="29">
        <v>10856660.689999999</v>
      </c>
      <c r="G419" s="29">
        <v>4871890.16</v>
      </c>
      <c r="H419" s="29">
        <v>0</v>
      </c>
      <c r="I419" s="29">
        <v>0</v>
      </c>
      <c r="J419" s="29">
        <v>0</v>
      </c>
      <c r="K419" s="29"/>
      <c r="L419" s="29">
        <v>408137.05600247998</v>
      </c>
      <c r="M419" s="29">
        <v>0</v>
      </c>
      <c r="N419" s="29">
        <v>15514967.27</v>
      </c>
      <c r="O419" s="29">
        <v>0</v>
      </c>
      <c r="P419" s="29">
        <v>0</v>
      </c>
      <c r="Q419" s="29">
        <v>0</v>
      </c>
      <c r="R419" s="29"/>
      <c r="S419" s="38"/>
      <c r="T419" s="39">
        <v>922357.73593051999</v>
      </c>
      <c r="U419" s="37">
        <f t="shared" si="42"/>
        <v>4</v>
      </c>
      <c r="V419" s="6" t="s">
        <v>726</v>
      </c>
    </row>
    <row r="420" spans="1:22">
      <c r="A420" s="25">
        <f t="shared" si="44"/>
        <v>405</v>
      </c>
      <c r="B420" s="26">
        <f t="shared" si="45"/>
        <v>212</v>
      </c>
      <c r="C420" s="27" t="s">
        <v>463</v>
      </c>
      <c r="D420" s="27" t="s">
        <v>464</v>
      </c>
      <c r="E420" s="28">
        <f t="shared" si="41"/>
        <v>22010479.830000002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/>
      <c r="L420" s="29"/>
      <c r="M420" s="29">
        <v>0</v>
      </c>
      <c r="N420" s="29">
        <v>21539455.561638001</v>
      </c>
      <c r="O420" s="29">
        <v>0</v>
      </c>
      <c r="P420" s="29">
        <v>0</v>
      </c>
      <c r="Q420" s="29">
        <v>0</v>
      </c>
      <c r="R420" s="29"/>
      <c r="S420" s="38"/>
      <c r="T420" s="39">
        <v>471024.268362</v>
      </c>
      <c r="U420" s="37">
        <f t="shared" si="42"/>
        <v>1</v>
      </c>
    </row>
    <row r="421" spans="1:22">
      <c r="A421" s="25">
        <f t="shared" si="44"/>
        <v>406</v>
      </c>
      <c r="B421" s="26">
        <f t="shared" si="45"/>
        <v>213</v>
      </c>
      <c r="C421" s="27" t="s">
        <v>463</v>
      </c>
      <c r="D421" s="27" t="s">
        <v>465</v>
      </c>
      <c r="E421" s="28">
        <f t="shared" si="41"/>
        <v>3633489.3452695999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/>
      <c r="L421" s="29"/>
      <c r="M421" s="29">
        <v>0</v>
      </c>
      <c r="N421" s="29">
        <v>3409155.6744499998</v>
      </c>
      <c r="O421" s="29">
        <v>0</v>
      </c>
      <c r="P421" s="29">
        <v>0</v>
      </c>
      <c r="Q421" s="29">
        <v>0</v>
      </c>
      <c r="R421" s="29"/>
      <c r="S421" s="38"/>
      <c r="T421" s="39">
        <v>224333.6708196</v>
      </c>
      <c r="U421" s="37">
        <f t="shared" si="42"/>
        <v>1</v>
      </c>
      <c r="V421" s="6" t="s">
        <v>714</v>
      </c>
    </row>
    <row r="422" spans="1:22">
      <c r="A422" s="25">
        <f t="shared" si="44"/>
        <v>407</v>
      </c>
      <c r="B422" s="26">
        <f t="shared" si="45"/>
        <v>214</v>
      </c>
      <c r="C422" s="27" t="s">
        <v>254</v>
      </c>
      <c r="D422" s="27" t="s">
        <v>255</v>
      </c>
      <c r="E422" s="28">
        <f t="shared" si="41"/>
        <v>1832846.1297638123</v>
      </c>
      <c r="F422" s="29"/>
      <c r="G422" s="29">
        <v>880894.3</v>
      </c>
      <c r="H422" s="29">
        <v>292852.17</v>
      </c>
      <c r="I422" s="29">
        <v>569808.16</v>
      </c>
      <c r="J422" s="29">
        <v>0</v>
      </c>
      <c r="K422" s="29"/>
      <c r="L422" s="29"/>
      <c r="M422" s="29">
        <v>0</v>
      </c>
      <c r="N422" s="43"/>
      <c r="O422" s="29"/>
      <c r="P422" s="29"/>
      <c r="Q422" s="29"/>
      <c r="R422" s="29"/>
      <c r="S422" s="38"/>
      <c r="T422" s="39">
        <v>89291.499763812506</v>
      </c>
      <c r="U422" s="37">
        <f t="shared" si="42"/>
        <v>3</v>
      </c>
    </row>
    <row r="423" spans="1:22">
      <c r="A423" s="25">
        <f t="shared" si="44"/>
        <v>408</v>
      </c>
      <c r="B423" s="26">
        <f t="shared" si="45"/>
        <v>215</v>
      </c>
      <c r="C423" s="27" t="s">
        <v>254</v>
      </c>
      <c r="D423" s="27" t="s">
        <v>256</v>
      </c>
      <c r="E423" s="28">
        <f t="shared" si="41"/>
        <v>8034419.9657033095</v>
      </c>
      <c r="F423" s="29">
        <v>0</v>
      </c>
      <c r="G423" s="29">
        <v>0</v>
      </c>
      <c r="H423" s="29">
        <v>2128126.3097030199</v>
      </c>
      <c r="I423" s="29"/>
      <c r="J423" s="29"/>
      <c r="K423" s="29"/>
      <c r="L423" s="29"/>
      <c r="M423" s="29"/>
      <c r="N423" s="29"/>
      <c r="O423" s="29"/>
      <c r="P423" s="29"/>
      <c r="Q423" s="29">
        <v>5673685.3984161103</v>
      </c>
      <c r="R423" s="29"/>
      <c r="S423" s="38"/>
      <c r="T423" s="39">
        <v>232608.25758418001</v>
      </c>
      <c r="U423" s="37">
        <f t="shared" si="42"/>
        <v>2</v>
      </c>
    </row>
    <row r="424" spans="1:22">
      <c r="A424" s="25">
        <f t="shared" si="44"/>
        <v>409</v>
      </c>
      <c r="B424" s="26">
        <f t="shared" si="45"/>
        <v>216</v>
      </c>
      <c r="C424" s="27" t="s">
        <v>254</v>
      </c>
      <c r="D424" s="27" t="s">
        <v>466</v>
      </c>
      <c r="E424" s="28">
        <f t="shared" si="41"/>
        <v>9688406.258375138</v>
      </c>
      <c r="F424" s="29">
        <v>1130532.8799999999</v>
      </c>
      <c r="G424" s="29">
        <v>322661.12</v>
      </c>
      <c r="H424" s="29">
        <v>2032941.39</v>
      </c>
      <c r="I424" s="29">
        <v>361992.49</v>
      </c>
      <c r="J424" s="29">
        <v>0</v>
      </c>
      <c r="K424" s="29"/>
      <c r="L424" s="29"/>
      <c r="M424" s="29">
        <v>0</v>
      </c>
      <c r="N424" s="29">
        <v>0</v>
      </c>
      <c r="O424" s="29">
        <v>0</v>
      </c>
      <c r="P424" s="29">
        <v>0</v>
      </c>
      <c r="Q424" s="29">
        <v>5683076.9400000004</v>
      </c>
      <c r="R424" s="29"/>
      <c r="S424" s="38"/>
      <c r="T424" s="39">
        <v>157201.43837513801</v>
      </c>
      <c r="U424" s="37">
        <f t="shared" si="42"/>
        <v>5</v>
      </c>
    </row>
    <row r="425" spans="1:22">
      <c r="A425" s="25">
        <f t="shared" si="44"/>
        <v>410</v>
      </c>
      <c r="B425" s="26">
        <f t="shared" si="45"/>
        <v>217</v>
      </c>
      <c r="C425" s="27" t="s">
        <v>254</v>
      </c>
      <c r="D425" s="27" t="s">
        <v>467</v>
      </c>
      <c r="E425" s="28">
        <f t="shared" si="41"/>
        <v>6648750.9974128036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/>
      <c r="L425" s="29"/>
      <c r="M425" s="29">
        <v>0</v>
      </c>
      <c r="N425" s="29">
        <v>0</v>
      </c>
      <c r="O425" s="29">
        <v>0</v>
      </c>
      <c r="P425" s="29">
        <v>6506467.7260681698</v>
      </c>
      <c r="Q425" s="29"/>
      <c r="R425" s="29"/>
      <c r="S425" s="38"/>
      <c r="T425" s="39">
        <v>142283.27134463401</v>
      </c>
      <c r="U425" s="37">
        <f t="shared" si="42"/>
        <v>1</v>
      </c>
    </row>
    <row r="426" spans="1:22">
      <c r="A426" s="25">
        <f t="shared" si="44"/>
        <v>411</v>
      </c>
      <c r="B426" s="26">
        <f t="shared" si="45"/>
        <v>218</v>
      </c>
      <c r="C426" s="27" t="s">
        <v>254</v>
      </c>
      <c r="D426" s="27" t="s">
        <v>468</v>
      </c>
      <c r="E426" s="28">
        <f t="shared" si="41"/>
        <v>9102569.4658067245</v>
      </c>
      <c r="F426" s="29">
        <v>0</v>
      </c>
      <c r="G426" s="29">
        <v>0</v>
      </c>
      <c r="H426" s="29">
        <v>2428644.2700873101</v>
      </c>
      <c r="I426" s="29">
        <v>0</v>
      </c>
      <c r="J426" s="29">
        <v>0</v>
      </c>
      <c r="K426" s="29"/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6479130.2091511497</v>
      </c>
      <c r="R426" s="29"/>
      <c r="S426" s="38"/>
      <c r="T426" s="39">
        <v>194794.98656826399</v>
      </c>
      <c r="U426" s="37">
        <f t="shared" si="42"/>
        <v>2</v>
      </c>
    </row>
    <row r="427" spans="1:22">
      <c r="A427" s="25">
        <f t="shared" si="44"/>
        <v>412</v>
      </c>
      <c r="B427" s="26">
        <f t="shared" si="45"/>
        <v>219</v>
      </c>
      <c r="C427" s="27" t="s">
        <v>254</v>
      </c>
      <c r="D427" s="27" t="s">
        <v>257</v>
      </c>
      <c r="E427" s="28">
        <f t="shared" si="41"/>
        <v>7717731.9717803607</v>
      </c>
      <c r="F427" s="29">
        <v>0</v>
      </c>
      <c r="G427" s="29">
        <v>0</v>
      </c>
      <c r="H427" s="29">
        <v>1228652.79</v>
      </c>
      <c r="I427" s="29">
        <v>1678642.03</v>
      </c>
      <c r="J427" s="29">
        <v>0</v>
      </c>
      <c r="K427" s="29"/>
      <c r="L427" s="29"/>
      <c r="M427" s="29">
        <v>0</v>
      </c>
      <c r="N427" s="29">
        <v>3803871.23</v>
      </c>
      <c r="O427" s="29">
        <v>0</v>
      </c>
      <c r="P427" s="29">
        <v>0</v>
      </c>
      <c r="Q427" s="29"/>
      <c r="R427" s="29"/>
      <c r="S427" s="38"/>
      <c r="T427" s="39">
        <v>1006565.92178036</v>
      </c>
      <c r="U427" s="37">
        <f t="shared" si="42"/>
        <v>3</v>
      </c>
      <c r="V427" s="6" t="s">
        <v>714</v>
      </c>
    </row>
    <row r="428" spans="1:22">
      <c r="A428" s="25">
        <f t="shared" si="44"/>
        <v>413</v>
      </c>
      <c r="B428" s="26">
        <f t="shared" si="45"/>
        <v>220</v>
      </c>
      <c r="C428" s="27" t="s">
        <v>254</v>
      </c>
      <c r="D428" s="27" t="s">
        <v>469</v>
      </c>
      <c r="E428" s="28">
        <f t="shared" si="41"/>
        <v>6161823.346674839</v>
      </c>
      <c r="F428" s="29">
        <v>0</v>
      </c>
      <c r="G428" s="29">
        <v>0</v>
      </c>
      <c r="H428" s="29">
        <v>1076716.6299999999</v>
      </c>
      <c r="I428" s="29">
        <v>1632309.59</v>
      </c>
      <c r="J428" s="29">
        <v>0</v>
      </c>
      <c r="K428" s="29"/>
      <c r="L428" s="29"/>
      <c r="M428" s="29">
        <v>0</v>
      </c>
      <c r="N428" s="29">
        <v>2825101.65</v>
      </c>
      <c r="O428" s="29">
        <v>0</v>
      </c>
      <c r="P428" s="29"/>
      <c r="Q428" s="29"/>
      <c r="R428" s="29"/>
      <c r="S428" s="38"/>
      <c r="T428" s="39">
        <v>627695.47667483997</v>
      </c>
      <c r="U428" s="37">
        <f t="shared" si="42"/>
        <v>3</v>
      </c>
      <c r="V428" s="6" t="s">
        <v>714</v>
      </c>
    </row>
    <row r="429" spans="1:22">
      <c r="A429" s="25">
        <f t="shared" si="44"/>
        <v>414</v>
      </c>
      <c r="B429" s="26">
        <f t="shared" si="45"/>
        <v>221</v>
      </c>
      <c r="C429" s="27" t="s">
        <v>254</v>
      </c>
      <c r="D429" s="27" t="s">
        <v>470</v>
      </c>
      <c r="E429" s="28">
        <f t="shared" si="41"/>
        <v>8194296.4237568062</v>
      </c>
      <c r="F429" s="29"/>
      <c r="G429" s="29"/>
      <c r="H429" s="29">
        <v>2187835.78837976</v>
      </c>
      <c r="I429" s="29"/>
      <c r="J429" s="29"/>
      <c r="K429" s="29"/>
      <c r="L429" s="29"/>
      <c r="M429" s="29"/>
      <c r="N429" s="29"/>
      <c r="O429" s="29"/>
      <c r="P429" s="29"/>
      <c r="Q429" s="29">
        <v>5831102.6919086501</v>
      </c>
      <c r="R429" s="29"/>
      <c r="S429" s="38"/>
      <c r="T429" s="39">
        <v>175357.943468396</v>
      </c>
      <c r="U429" s="37">
        <f t="shared" si="42"/>
        <v>2</v>
      </c>
    </row>
    <row r="430" spans="1:22">
      <c r="A430" s="25">
        <f t="shared" si="44"/>
        <v>415</v>
      </c>
      <c r="B430" s="26">
        <f t="shared" si="45"/>
        <v>222</v>
      </c>
      <c r="C430" s="27" t="s">
        <v>471</v>
      </c>
      <c r="D430" s="27" t="s">
        <v>472</v>
      </c>
      <c r="E430" s="28">
        <f t="shared" si="41"/>
        <v>7441099.7124260003</v>
      </c>
      <c r="F430" s="29"/>
      <c r="G430" s="29">
        <v>539640.37</v>
      </c>
      <c r="H430" s="29">
        <v>0</v>
      </c>
      <c r="I430" s="29">
        <v>0</v>
      </c>
      <c r="J430" s="29">
        <v>0</v>
      </c>
      <c r="K430" s="29"/>
      <c r="L430" s="29"/>
      <c r="M430" s="29">
        <v>0</v>
      </c>
      <c r="N430" s="29">
        <v>6713480.5099999998</v>
      </c>
      <c r="O430" s="29">
        <v>0</v>
      </c>
      <c r="P430" s="29">
        <v>0</v>
      </c>
      <c r="Q430" s="29">
        <v>0</v>
      </c>
      <c r="R430" s="29"/>
      <c r="S430" s="38"/>
      <c r="T430" s="39">
        <v>187978.83242600001</v>
      </c>
      <c r="U430" s="37">
        <f t="shared" si="42"/>
        <v>2</v>
      </c>
    </row>
    <row r="431" spans="1:22">
      <c r="A431" s="25">
        <f t="shared" si="44"/>
        <v>416</v>
      </c>
      <c r="B431" s="26">
        <f t="shared" si="45"/>
        <v>223</v>
      </c>
      <c r="C431" s="27" t="s">
        <v>471</v>
      </c>
      <c r="D431" s="27" t="s">
        <v>473</v>
      </c>
      <c r="E431" s="28">
        <f t="shared" ref="E431:E497" si="46">SUBTOTAL(9,F431:T431)</f>
        <v>3577560.5734000001</v>
      </c>
      <c r="F431" s="29">
        <v>1767665.613168</v>
      </c>
      <c r="G431" s="29">
        <v>815853.27133799996</v>
      </c>
      <c r="H431" s="29">
        <v>842442.90979800001</v>
      </c>
      <c r="I431" s="29">
        <v>0</v>
      </c>
      <c r="J431" s="29">
        <v>0</v>
      </c>
      <c r="K431" s="29"/>
      <c r="L431" s="29">
        <v>75038.982825240004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/>
      <c r="S431" s="38"/>
      <c r="T431" s="39">
        <v>76559.796270759995</v>
      </c>
      <c r="U431" s="37">
        <f t="shared" ref="U431:U497" si="47">COUNTIF(F431:Q431,"&gt;0")</f>
        <v>4</v>
      </c>
    </row>
    <row r="432" spans="1:22">
      <c r="A432" s="25">
        <f t="shared" si="44"/>
        <v>417</v>
      </c>
      <c r="B432" s="26">
        <f t="shared" si="45"/>
        <v>224</v>
      </c>
      <c r="C432" s="27" t="s">
        <v>471</v>
      </c>
      <c r="D432" s="27" t="s">
        <v>474</v>
      </c>
      <c r="E432" s="28">
        <f t="shared" si="46"/>
        <v>17965449.162177999</v>
      </c>
      <c r="F432" s="29">
        <v>6428842.3899999997</v>
      </c>
      <c r="G432" s="29">
        <v>1825378.91</v>
      </c>
      <c r="H432" s="29">
        <v>1830078.26</v>
      </c>
      <c r="I432" s="29"/>
      <c r="J432" s="29">
        <v>0</v>
      </c>
      <c r="K432" s="29"/>
      <c r="L432" s="29"/>
      <c r="M432" s="29">
        <v>0</v>
      </c>
      <c r="N432" s="29">
        <v>0</v>
      </c>
      <c r="O432" s="29">
        <v>0</v>
      </c>
      <c r="P432" s="29">
        <v>7416801.1399999997</v>
      </c>
      <c r="Q432" s="29">
        <v>0</v>
      </c>
      <c r="R432" s="29"/>
      <c r="S432" s="38"/>
      <c r="T432" s="39">
        <v>464348.46217800002</v>
      </c>
      <c r="U432" s="37">
        <f t="shared" si="47"/>
        <v>4</v>
      </c>
    </row>
    <row r="433" spans="1:22">
      <c r="A433" s="25">
        <f t="shared" si="44"/>
        <v>418</v>
      </c>
      <c r="B433" s="26">
        <f t="shared" si="45"/>
        <v>225</v>
      </c>
      <c r="C433" s="27" t="s">
        <v>471</v>
      </c>
      <c r="D433" s="27" t="s">
        <v>475</v>
      </c>
      <c r="E433" s="28">
        <f t="shared" si="46"/>
        <v>7768881.3499999996</v>
      </c>
      <c r="F433" s="29">
        <v>3912372.017862</v>
      </c>
      <c r="G433" s="29">
        <v>1821795.805494</v>
      </c>
      <c r="H433" s="29">
        <v>1868459.465754</v>
      </c>
      <c r="I433" s="29"/>
      <c r="J433" s="29">
        <v>0</v>
      </c>
      <c r="K433" s="29"/>
      <c r="L433" s="29"/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/>
      <c r="S433" s="38"/>
      <c r="T433" s="39">
        <v>166254.06088999999</v>
      </c>
      <c r="U433" s="37">
        <f t="shared" si="47"/>
        <v>3</v>
      </c>
    </row>
    <row r="434" spans="1:22">
      <c r="A434" s="25">
        <f t="shared" si="44"/>
        <v>419</v>
      </c>
      <c r="B434" s="26">
        <f t="shared" si="45"/>
        <v>226</v>
      </c>
      <c r="C434" s="27" t="s">
        <v>471</v>
      </c>
      <c r="D434" s="27" t="s">
        <v>476</v>
      </c>
      <c r="E434" s="28">
        <f t="shared" si="46"/>
        <v>10164042.110000001</v>
      </c>
      <c r="F434" s="29">
        <v>6784576.1506740004</v>
      </c>
      <c r="G434" s="29">
        <v>3161955.458172</v>
      </c>
      <c r="H434" s="29">
        <v>0</v>
      </c>
      <c r="I434" s="29"/>
      <c r="J434" s="29">
        <v>0</v>
      </c>
      <c r="K434" s="29"/>
      <c r="L434" s="29"/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/>
      <c r="S434" s="38"/>
      <c r="T434" s="39">
        <v>217510.501154</v>
      </c>
      <c r="U434" s="37">
        <f t="shared" si="47"/>
        <v>2</v>
      </c>
    </row>
    <row r="435" spans="1:22">
      <c r="A435" s="25">
        <f t="shared" si="44"/>
        <v>420</v>
      </c>
      <c r="B435" s="26">
        <f t="shared" si="45"/>
        <v>227</v>
      </c>
      <c r="C435" s="27" t="s">
        <v>471</v>
      </c>
      <c r="D435" s="27" t="s">
        <v>477</v>
      </c>
      <c r="E435" s="28">
        <f t="shared" si="46"/>
        <v>9321568.8579660002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/>
      <c r="L435" s="29"/>
      <c r="M435" s="29">
        <v>0</v>
      </c>
      <c r="N435" s="29">
        <v>9023845.8800000008</v>
      </c>
      <c r="O435" s="29">
        <v>0</v>
      </c>
      <c r="P435" s="29"/>
      <c r="Q435" s="29">
        <v>0</v>
      </c>
      <c r="R435" s="29"/>
      <c r="S435" s="38"/>
      <c r="T435" s="39">
        <v>297722.97796599998</v>
      </c>
      <c r="U435" s="37">
        <f t="shared" si="47"/>
        <v>1</v>
      </c>
    </row>
    <row r="436" spans="1:22">
      <c r="A436" s="25">
        <f t="shared" si="44"/>
        <v>421</v>
      </c>
      <c r="B436" s="26">
        <f t="shared" si="45"/>
        <v>228</v>
      </c>
      <c r="C436" s="27" t="s">
        <v>471</v>
      </c>
      <c r="D436" s="27" t="s">
        <v>478</v>
      </c>
      <c r="E436" s="28">
        <f t="shared" si="46"/>
        <v>1811123.542842</v>
      </c>
      <c r="F436" s="29"/>
      <c r="G436" s="29">
        <v>1775821.500432</v>
      </c>
      <c r="H436" s="29">
        <v>0</v>
      </c>
      <c r="I436" s="29">
        <v>0</v>
      </c>
      <c r="J436" s="29">
        <v>0</v>
      </c>
      <c r="K436" s="29"/>
      <c r="L436" s="29"/>
      <c r="M436" s="29">
        <v>0</v>
      </c>
      <c r="N436" s="29">
        <v>0</v>
      </c>
      <c r="O436" s="29">
        <v>0</v>
      </c>
      <c r="P436" s="29"/>
      <c r="Q436" s="29">
        <v>0</v>
      </c>
      <c r="R436" s="29"/>
      <c r="S436" s="38"/>
      <c r="T436" s="39">
        <v>35302.042410000002</v>
      </c>
      <c r="U436" s="37">
        <f t="shared" si="47"/>
        <v>1</v>
      </c>
    </row>
    <row r="437" spans="1:22">
      <c r="A437" s="25">
        <f t="shared" si="44"/>
        <v>422</v>
      </c>
      <c r="B437" s="26">
        <f t="shared" si="45"/>
        <v>229</v>
      </c>
      <c r="C437" s="27" t="s">
        <v>260</v>
      </c>
      <c r="D437" s="27" t="s">
        <v>479</v>
      </c>
      <c r="E437" s="28">
        <f t="shared" si="46"/>
        <v>28484598.610168267</v>
      </c>
      <c r="F437" s="29">
        <v>5786157.6164384196</v>
      </c>
      <c r="G437" s="29">
        <v>2662659.40133753</v>
      </c>
      <c r="H437" s="29">
        <v>2785550.9406979601</v>
      </c>
      <c r="I437" s="29">
        <v>1765690.02492953</v>
      </c>
      <c r="J437" s="29">
        <v>0</v>
      </c>
      <c r="K437" s="29"/>
      <c r="L437" s="29">
        <v>255018.074922584</v>
      </c>
      <c r="M437" s="29">
        <v>0</v>
      </c>
      <c r="N437" s="29">
        <v>14062573.097874001</v>
      </c>
      <c r="O437" s="29">
        <v>0</v>
      </c>
      <c r="P437" s="29">
        <v>0</v>
      </c>
      <c r="Q437" s="29">
        <v>0</v>
      </c>
      <c r="R437" s="29">
        <v>588328.4</v>
      </c>
      <c r="S437" s="38"/>
      <c r="T437" s="39">
        <v>578621.05396824202</v>
      </c>
      <c r="U437" s="37">
        <f t="shared" si="47"/>
        <v>6</v>
      </c>
    </row>
    <row r="438" spans="1:22">
      <c r="A438" s="25">
        <f t="shared" si="44"/>
        <v>423</v>
      </c>
      <c r="B438" s="26">
        <f t="shared" si="45"/>
        <v>230</v>
      </c>
      <c r="C438" s="27" t="s">
        <v>260</v>
      </c>
      <c r="D438" s="27" t="s">
        <v>262</v>
      </c>
      <c r="E438" s="28">
        <f t="shared" si="46"/>
        <v>7852669.346012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/>
      <c r="L438" s="29"/>
      <c r="M438" s="29">
        <v>0</v>
      </c>
      <c r="N438" s="29"/>
      <c r="O438" s="29">
        <v>0</v>
      </c>
      <c r="P438" s="29">
        <v>0</v>
      </c>
      <c r="Q438" s="29">
        <v>7388743.1422140002</v>
      </c>
      <c r="R438" s="29"/>
      <c r="S438" s="38"/>
      <c r="T438" s="39">
        <v>463926.203798</v>
      </c>
      <c r="U438" s="37">
        <f t="shared" si="47"/>
        <v>1</v>
      </c>
    </row>
    <row r="439" spans="1:22">
      <c r="A439" s="25">
        <f t="shared" si="44"/>
        <v>424</v>
      </c>
      <c r="B439" s="26">
        <f t="shared" si="45"/>
        <v>231</v>
      </c>
      <c r="C439" s="27" t="s">
        <v>480</v>
      </c>
      <c r="D439" s="27" t="s">
        <v>481</v>
      </c>
      <c r="E439" s="28">
        <f t="shared" si="46"/>
        <v>2792199.2437518002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/>
      <c r="L439" s="29"/>
      <c r="M439" s="29">
        <v>0</v>
      </c>
      <c r="N439" s="29">
        <v>2736680.7350400002</v>
      </c>
      <c r="O439" s="29">
        <v>0</v>
      </c>
      <c r="P439" s="29">
        <v>0</v>
      </c>
      <c r="Q439" s="29"/>
      <c r="R439" s="29"/>
      <c r="S439" s="38"/>
      <c r="T439" s="39">
        <v>55518.508711800001</v>
      </c>
      <c r="U439" s="37">
        <f t="shared" si="47"/>
        <v>1</v>
      </c>
    </row>
    <row r="440" spans="1:22">
      <c r="A440" s="25">
        <f t="shared" si="44"/>
        <v>425</v>
      </c>
      <c r="B440" s="26">
        <f t="shared" si="45"/>
        <v>232</v>
      </c>
      <c r="C440" s="27" t="s">
        <v>480</v>
      </c>
      <c r="D440" s="27" t="s">
        <v>483</v>
      </c>
      <c r="E440" s="28">
        <f t="shared" si="46"/>
        <v>6636678.46</v>
      </c>
      <c r="F440" s="29">
        <v>1320658.3173839999</v>
      </c>
      <c r="G440" s="29">
        <v>0</v>
      </c>
      <c r="H440" s="29">
        <v>0</v>
      </c>
      <c r="I440" s="29">
        <v>737257.57992599998</v>
      </c>
      <c r="J440" s="29">
        <v>0</v>
      </c>
      <c r="K440" s="29"/>
      <c r="L440" s="29"/>
      <c r="M440" s="29">
        <v>0</v>
      </c>
      <c r="N440" s="29">
        <v>1613252.1332340001</v>
      </c>
      <c r="O440" s="29">
        <v>0</v>
      </c>
      <c r="P440" s="29">
        <v>2823485.5104120001</v>
      </c>
      <c r="Q440" s="29">
        <v>0</v>
      </c>
      <c r="R440" s="29"/>
      <c r="S440" s="38"/>
      <c r="T440" s="39">
        <v>142024.91904400001</v>
      </c>
      <c r="U440" s="37">
        <f t="shared" si="47"/>
        <v>4</v>
      </c>
    </row>
    <row r="441" spans="1:22">
      <c r="A441" s="25">
        <f t="shared" si="44"/>
        <v>426</v>
      </c>
      <c r="B441" s="26">
        <f t="shared" si="45"/>
        <v>233</v>
      </c>
      <c r="C441" s="27" t="s">
        <v>480</v>
      </c>
      <c r="D441" s="27" t="s">
        <v>484</v>
      </c>
      <c r="E441" s="28">
        <f t="shared" si="46"/>
        <v>1958541.8158535201</v>
      </c>
      <c r="F441" s="29">
        <v>0</v>
      </c>
      <c r="G441" s="29">
        <v>0</v>
      </c>
      <c r="H441" s="29"/>
      <c r="I441" s="29">
        <v>0</v>
      </c>
      <c r="J441" s="29">
        <v>0</v>
      </c>
      <c r="K441" s="29"/>
      <c r="L441" s="29"/>
      <c r="M441" s="29">
        <v>0</v>
      </c>
      <c r="N441" s="29">
        <v>0</v>
      </c>
      <c r="O441" s="29">
        <v>0</v>
      </c>
      <c r="P441" s="29">
        <v>1919964.769086</v>
      </c>
      <c r="Q441" s="29">
        <v>0</v>
      </c>
      <c r="R441" s="29"/>
      <c r="S441" s="38"/>
      <c r="T441" s="39">
        <v>38577.046767519998</v>
      </c>
      <c r="U441" s="37">
        <f t="shared" si="47"/>
        <v>1</v>
      </c>
    </row>
    <row r="442" spans="1:22">
      <c r="A442" s="25">
        <f t="shared" si="44"/>
        <v>427</v>
      </c>
      <c r="B442" s="26">
        <f t="shared" si="45"/>
        <v>234</v>
      </c>
      <c r="C442" s="27" t="s">
        <v>480</v>
      </c>
      <c r="D442" s="27" t="s">
        <v>485</v>
      </c>
      <c r="E442" s="28">
        <f t="shared" si="46"/>
        <v>14630973.174031259</v>
      </c>
      <c r="F442" s="29">
        <v>2788532.6780639999</v>
      </c>
      <c r="G442" s="29">
        <v>0</v>
      </c>
      <c r="H442" s="29"/>
      <c r="I442" s="29">
        <v>1566144.8148779999</v>
      </c>
      <c r="J442" s="29">
        <v>0</v>
      </c>
      <c r="K442" s="29"/>
      <c r="L442" s="29">
        <v>616763.67752999999</v>
      </c>
      <c r="M442" s="29">
        <v>0</v>
      </c>
      <c r="N442" s="29">
        <v>3422622.3707340001</v>
      </c>
      <c r="O442" s="29">
        <v>0</v>
      </c>
      <c r="P442" s="29">
        <v>5952055.6381440004</v>
      </c>
      <c r="Q442" s="29"/>
      <c r="R442" s="29"/>
      <c r="S442" s="38"/>
      <c r="T442" s="39">
        <v>284853.99468126002</v>
      </c>
      <c r="U442" s="37">
        <f t="shared" si="47"/>
        <v>5</v>
      </c>
    </row>
    <row r="443" spans="1:22">
      <c r="A443" s="25">
        <f t="shared" si="44"/>
        <v>428</v>
      </c>
      <c r="B443" s="26">
        <f t="shared" si="45"/>
        <v>235</v>
      </c>
      <c r="C443" s="27" t="s">
        <v>480</v>
      </c>
      <c r="D443" s="27" t="s">
        <v>486</v>
      </c>
      <c r="E443" s="28">
        <f t="shared" si="46"/>
        <v>6038708.3828797396</v>
      </c>
      <c r="F443" s="29">
        <v>1207621.7677859999</v>
      </c>
      <c r="G443" s="29">
        <v>0</v>
      </c>
      <c r="H443" s="29">
        <v>0</v>
      </c>
      <c r="I443" s="29">
        <v>674481.81868200004</v>
      </c>
      <c r="J443" s="29">
        <v>0</v>
      </c>
      <c r="K443" s="29"/>
      <c r="L443" s="29"/>
      <c r="M443" s="29">
        <v>0</v>
      </c>
      <c r="N443" s="29">
        <v>1465015.4884260001</v>
      </c>
      <c r="O443" s="29">
        <v>0</v>
      </c>
      <c r="P443" s="29">
        <v>2572639.0445699999</v>
      </c>
      <c r="Q443" s="29"/>
      <c r="R443" s="29"/>
      <c r="S443" s="38"/>
      <c r="T443" s="39">
        <v>118950.26341574</v>
      </c>
      <c r="U443" s="37">
        <f t="shared" si="47"/>
        <v>4</v>
      </c>
    </row>
    <row r="444" spans="1:22">
      <c r="A444" s="25">
        <f t="shared" si="44"/>
        <v>429</v>
      </c>
      <c r="B444" s="26">
        <f t="shared" si="45"/>
        <v>236</v>
      </c>
      <c r="C444" s="27" t="s">
        <v>480</v>
      </c>
      <c r="D444" s="27" t="s">
        <v>487</v>
      </c>
      <c r="E444" s="28">
        <f t="shared" si="46"/>
        <v>7180288.0364000006</v>
      </c>
      <c r="F444" s="29">
        <v>1536923.946096</v>
      </c>
      <c r="G444" s="29">
        <v>0</v>
      </c>
      <c r="H444" s="29">
        <v>0</v>
      </c>
      <c r="I444" s="29"/>
      <c r="J444" s="29">
        <v>0</v>
      </c>
      <c r="K444" s="29"/>
      <c r="L444" s="29">
        <v>334977.14468904003</v>
      </c>
      <c r="M444" s="29">
        <v>0</v>
      </c>
      <c r="N444" s="29">
        <v>1876117.9502099999</v>
      </c>
      <c r="O444" s="29">
        <v>0</v>
      </c>
      <c r="P444" s="29">
        <v>3278610.8314260002</v>
      </c>
      <c r="Q444" s="29"/>
      <c r="R444" s="29"/>
      <c r="S444" s="38"/>
      <c r="T444" s="39">
        <v>153658.16397895999</v>
      </c>
      <c r="U444" s="37">
        <f t="shared" si="47"/>
        <v>4</v>
      </c>
    </row>
    <row r="445" spans="1:22">
      <c r="A445" s="25">
        <f t="shared" si="44"/>
        <v>430</v>
      </c>
      <c r="B445" s="26">
        <f t="shared" si="45"/>
        <v>237</v>
      </c>
      <c r="C445" s="27" t="s">
        <v>488</v>
      </c>
      <c r="D445" s="27" t="s">
        <v>489</v>
      </c>
      <c r="E445" s="28">
        <f t="shared" si="46"/>
        <v>16858412.73</v>
      </c>
      <c r="F445" s="29">
        <v>1683565.8969640001</v>
      </c>
      <c r="G445" s="29">
        <v>1040219.4703179999</v>
      </c>
      <c r="H445" s="29">
        <v>488517.72999399999</v>
      </c>
      <c r="I445" s="29">
        <v>423331.30508199998</v>
      </c>
      <c r="J445" s="29">
        <v>0</v>
      </c>
      <c r="K445" s="29"/>
      <c r="L445" s="29">
        <v>147640.393614</v>
      </c>
      <c r="M445" s="29">
        <v>0</v>
      </c>
      <c r="N445" s="29">
        <v>4805741.3532100003</v>
      </c>
      <c r="O445" s="29">
        <v>0</v>
      </c>
      <c r="P445" s="29">
        <v>4013795.974678</v>
      </c>
      <c r="Q445" s="29">
        <v>3549227.0136119998</v>
      </c>
      <c r="R445" s="29">
        <v>314486.53999999998</v>
      </c>
      <c r="S445" s="29">
        <v>38674.67</v>
      </c>
      <c r="T445" s="39">
        <v>353212.38252799999</v>
      </c>
      <c r="U445" s="37">
        <f t="shared" si="47"/>
        <v>8</v>
      </c>
    </row>
    <row r="446" spans="1:22">
      <c r="A446" s="25">
        <f t="shared" si="44"/>
        <v>431</v>
      </c>
      <c r="B446" s="26">
        <f t="shared" si="45"/>
        <v>238</v>
      </c>
      <c r="C446" s="27" t="s">
        <v>490</v>
      </c>
      <c r="D446" s="27" t="s">
        <v>491</v>
      </c>
      <c r="E446" s="28">
        <f t="shared" si="46"/>
        <v>5471090.385000119</v>
      </c>
      <c r="F446" s="29">
        <v>2405495.4171779999</v>
      </c>
      <c r="G446" s="29">
        <v>0</v>
      </c>
      <c r="H446" s="29">
        <v>0</v>
      </c>
      <c r="I446" s="29">
        <v>0</v>
      </c>
      <c r="J446" s="29">
        <v>0</v>
      </c>
      <c r="K446" s="29"/>
      <c r="L446" s="29"/>
      <c r="M446" s="29">
        <v>0</v>
      </c>
      <c r="N446" s="29">
        <v>2946332.8479479998</v>
      </c>
      <c r="O446" s="29">
        <v>0</v>
      </c>
      <c r="P446" s="29">
        <v>0</v>
      </c>
      <c r="Q446" s="29"/>
      <c r="R446" s="29"/>
      <c r="S446" s="38"/>
      <c r="T446" s="39">
        <v>119262.11987412001</v>
      </c>
      <c r="U446" s="37">
        <f t="shared" si="47"/>
        <v>2</v>
      </c>
    </row>
    <row r="447" spans="1:22">
      <c r="A447" s="25">
        <f t="shared" si="44"/>
        <v>432</v>
      </c>
      <c r="B447" s="26">
        <f t="shared" si="45"/>
        <v>239</v>
      </c>
      <c r="C447" s="27" t="s">
        <v>278</v>
      </c>
      <c r="D447" s="27" t="s">
        <v>492</v>
      </c>
      <c r="E447" s="28">
        <f t="shared" si="46"/>
        <v>6209439.0055262595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/>
      <c r="L447" s="29"/>
      <c r="M447" s="29">
        <v>0</v>
      </c>
      <c r="N447" s="29">
        <v>0</v>
      </c>
      <c r="O447" s="29">
        <v>0</v>
      </c>
      <c r="P447" s="29">
        <v>0</v>
      </c>
      <c r="Q447" s="29">
        <v>6039757.0999999996</v>
      </c>
      <c r="R447" s="29"/>
      <c r="S447" s="38"/>
      <c r="T447" s="39">
        <v>169681.90552626</v>
      </c>
      <c r="U447" s="37">
        <f t="shared" si="47"/>
        <v>1</v>
      </c>
      <c r="V447" s="6" t="s">
        <v>714</v>
      </c>
    </row>
    <row r="448" spans="1:22">
      <c r="A448" s="25">
        <f t="shared" si="44"/>
        <v>433</v>
      </c>
      <c r="B448" s="26">
        <f t="shared" si="45"/>
        <v>240</v>
      </c>
      <c r="C448" s="27" t="s">
        <v>278</v>
      </c>
      <c r="D448" s="27" t="s">
        <v>493</v>
      </c>
      <c r="E448" s="28">
        <f t="shared" si="46"/>
        <v>1050228.8737864401</v>
      </c>
      <c r="F448" s="29">
        <v>0</v>
      </c>
      <c r="G448" s="29">
        <v>0</v>
      </c>
      <c r="H448" s="29">
        <v>0</v>
      </c>
      <c r="I448" s="29">
        <v>0</v>
      </c>
      <c r="J448" s="29">
        <v>1026987.17</v>
      </c>
      <c r="K448" s="29"/>
      <c r="L448" s="29"/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/>
      <c r="S448" s="38"/>
      <c r="T448" s="39">
        <v>23241.703786440001</v>
      </c>
      <c r="U448" s="37">
        <f t="shared" si="47"/>
        <v>1</v>
      </c>
      <c r="V448" s="6" t="s">
        <v>714</v>
      </c>
    </row>
    <row r="449" spans="1:22">
      <c r="A449" s="25">
        <f t="shared" si="44"/>
        <v>434</v>
      </c>
      <c r="B449" s="26">
        <f t="shared" si="45"/>
        <v>241</v>
      </c>
      <c r="C449" s="27" t="s">
        <v>278</v>
      </c>
      <c r="D449" s="27" t="s">
        <v>494</v>
      </c>
      <c r="E449" s="28">
        <f t="shared" si="46"/>
        <v>293473.29564598005</v>
      </c>
      <c r="F449" s="29">
        <v>0</v>
      </c>
      <c r="G449" s="29">
        <v>0</v>
      </c>
      <c r="H449" s="29">
        <v>0</v>
      </c>
      <c r="I449" s="29">
        <v>0</v>
      </c>
      <c r="J449" s="29">
        <v>286699.09000000003</v>
      </c>
      <c r="K449" s="29"/>
      <c r="L449" s="29"/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/>
      <c r="S449" s="38"/>
      <c r="T449" s="39">
        <v>6774.2056459799996</v>
      </c>
      <c r="U449" s="37">
        <f t="shared" si="47"/>
        <v>1</v>
      </c>
      <c r="V449" s="6" t="s">
        <v>714</v>
      </c>
    </row>
    <row r="450" spans="1:22">
      <c r="A450" s="25">
        <f t="shared" si="44"/>
        <v>435</v>
      </c>
      <c r="B450" s="26">
        <f t="shared" si="45"/>
        <v>242</v>
      </c>
      <c r="C450" s="27" t="s">
        <v>278</v>
      </c>
      <c r="D450" s="27" t="s">
        <v>495</v>
      </c>
      <c r="E450" s="28">
        <f t="shared" si="46"/>
        <v>321001.14</v>
      </c>
      <c r="F450" s="29">
        <v>0</v>
      </c>
      <c r="G450" s="29">
        <v>0</v>
      </c>
      <c r="H450" s="29">
        <v>0</v>
      </c>
      <c r="I450" s="29">
        <v>0</v>
      </c>
      <c r="J450" s="29">
        <v>318383.06</v>
      </c>
      <c r="K450" s="29"/>
      <c r="L450" s="29"/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/>
      <c r="S450" s="38"/>
      <c r="T450" s="39">
        <v>2618.08</v>
      </c>
      <c r="U450" s="37">
        <f t="shared" si="47"/>
        <v>1</v>
      </c>
      <c r="V450" s="6" t="s">
        <v>714</v>
      </c>
    </row>
    <row r="451" spans="1:22">
      <c r="A451" s="25">
        <f t="shared" si="44"/>
        <v>436</v>
      </c>
      <c r="B451" s="26">
        <f t="shared" si="45"/>
        <v>243</v>
      </c>
      <c r="C451" s="27" t="s">
        <v>281</v>
      </c>
      <c r="D451" s="27" t="s">
        <v>496</v>
      </c>
      <c r="E451" s="28">
        <f t="shared" si="46"/>
        <v>1873270.93</v>
      </c>
      <c r="F451" s="29">
        <v>0</v>
      </c>
      <c r="G451" s="29">
        <v>0</v>
      </c>
      <c r="H451" s="29">
        <v>0</v>
      </c>
      <c r="I451" s="29">
        <v>0</v>
      </c>
      <c r="J451" s="29">
        <v>1859152.43</v>
      </c>
      <c r="K451" s="29"/>
      <c r="L451" s="29"/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/>
      <c r="S451" s="38"/>
      <c r="T451" s="39">
        <v>14118.5</v>
      </c>
      <c r="U451" s="37">
        <f t="shared" si="47"/>
        <v>1</v>
      </c>
      <c r="V451" s="6" t="s">
        <v>714</v>
      </c>
    </row>
    <row r="452" spans="1:22">
      <c r="A452" s="25">
        <f t="shared" si="44"/>
        <v>437</v>
      </c>
      <c r="B452" s="26">
        <f t="shared" si="45"/>
        <v>244</v>
      </c>
      <c r="C452" s="27" t="s">
        <v>281</v>
      </c>
      <c r="D452" s="27" t="s">
        <v>497</v>
      </c>
      <c r="E452" s="28">
        <f t="shared" si="46"/>
        <v>2251948.8353626803</v>
      </c>
      <c r="F452" s="29"/>
      <c r="G452" s="29">
        <v>0</v>
      </c>
      <c r="H452" s="29">
        <v>0</v>
      </c>
      <c r="I452" s="29">
        <v>0</v>
      </c>
      <c r="J452" s="29"/>
      <c r="K452" s="29"/>
      <c r="L452" s="29"/>
      <c r="M452" s="29">
        <v>0</v>
      </c>
      <c r="N452" s="29">
        <v>0</v>
      </c>
      <c r="O452" s="29">
        <v>0</v>
      </c>
      <c r="P452" s="29">
        <v>0</v>
      </c>
      <c r="Q452" s="29">
        <v>1961437.32</v>
      </c>
      <c r="R452" s="29"/>
      <c r="S452" s="38"/>
      <c r="T452" s="39">
        <v>290511.51536268002</v>
      </c>
      <c r="U452" s="37">
        <f t="shared" si="47"/>
        <v>1</v>
      </c>
      <c r="V452" s="6" t="s">
        <v>714</v>
      </c>
    </row>
    <row r="453" spans="1:22">
      <c r="A453" s="25">
        <f t="shared" si="44"/>
        <v>438</v>
      </c>
      <c r="B453" s="26">
        <f t="shared" si="45"/>
        <v>245</v>
      </c>
      <c r="C453" s="27" t="s">
        <v>281</v>
      </c>
      <c r="D453" s="27" t="s">
        <v>498</v>
      </c>
      <c r="E453" s="28">
        <f t="shared" si="46"/>
        <v>2442223.62128712</v>
      </c>
      <c r="F453" s="29">
        <v>0</v>
      </c>
      <c r="G453" s="29">
        <v>0</v>
      </c>
      <c r="H453" s="29">
        <v>0</v>
      </c>
      <c r="I453" s="29">
        <v>0</v>
      </c>
      <c r="J453" s="29"/>
      <c r="K453" s="29"/>
      <c r="L453" s="29"/>
      <c r="M453" s="29">
        <v>0</v>
      </c>
      <c r="N453" s="29">
        <v>0</v>
      </c>
      <c r="O453" s="29">
        <v>0</v>
      </c>
      <c r="P453" s="29">
        <v>0</v>
      </c>
      <c r="Q453" s="29">
        <v>2292179.81</v>
      </c>
      <c r="R453" s="29"/>
      <c r="S453" s="38"/>
      <c r="T453" s="39">
        <v>150043.81128712001</v>
      </c>
      <c r="U453" s="37">
        <f t="shared" si="47"/>
        <v>1</v>
      </c>
      <c r="V453" s="6" t="s">
        <v>714</v>
      </c>
    </row>
    <row r="454" spans="1:22">
      <c r="A454" s="25">
        <f t="shared" si="44"/>
        <v>439</v>
      </c>
      <c r="B454" s="26">
        <f t="shared" si="45"/>
        <v>246</v>
      </c>
      <c r="C454" s="27" t="s">
        <v>281</v>
      </c>
      <c r="D454" s="27" t="s">
        <v>287</v>
      </c>
      <c r="E454" s="28">
        <f t="shared" si="46"/>
        <v>6210065.9474952398</v>
      </c>
      <c r="F454" s="29"/>
      <c r="G454" s="29">
        <v>0</v>
      </c>
      <c r="H454" s="29">
        <v>0</v>
      </c>
      <c r="I454" s="29">
        <v>0</v>
      </c>
      <c r="J454" s="29"/>
      <c r="K454" s="29"/>
      <c r="L454" s="29"/>
      <c r="M454" s="29">
        <v>0</v>
      </c>
      <c r="N454" s="29">
        <v>0</v>
      </c>
      <c r="O454" s="29">
        <v>0</v>
      </c>
      <c r="P454" s="29">
        <v>5910943.7000000002</v>
      </c>
      <c r="Q454" s="29"/>
      <c r="R454" s="29"/>
      <c r="S454" s="38"/>
      <c r="T454" s="39">
        <v>299122.24749524001</v>
      </c>
      <c r="U454" s="37">
        <f t="shared" si="47"/>
        <v>1</v>
      </c>
      <c r="V454" s="6" t="s">
        <v>714</v>
      </c>
    </row>
    <row r="455" spans="1:22">
      <c r="A455" s="25">
        <f t="shared" si="44"/>
        <v>440</v>
      </c>
      <c r="B455" s="26">
        <f t="shared" si="45"/>
        <v>247</v>
      </c>
      <c r="C455" s="27" t="s">
        <v>281</v>
      </c>
      <c r="D455" s="27" t="s">
        <v>288</v>
      </c>
      <c r="E455" s="28">
        <f t="shared" si="46"/>
        <v>340500.39751072001</v>
      </c>
      <c r="F455" s="29"/>
      <c r="G455" s="29"/>
      <c r="H455" s="29"/>
      <c r="I455" s="29"/>
      <c r="J455" s="29">
        <v>320937.5</v>
      </c>
      <c r="K455" s="29"/>
      <c r="L455" s="29"/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/>
      <c r="S455" s="38"/>
      <c r="T455" s="39">
        <v>19562.897510719999</v>
      </c>
      <c r="U455" s="37">
        <f t="shared" si="47"/>
        <v>1</v>
      </c>
      <c r="V455" s="6" t="s">
        <v>716</v>
      </c>
    </row>
    <row r="456" spans="1:22">
      <c r="A456" s="25">
        <f t="shared" si="44"/>
        <v>441</v>
      </c>
      <c r="B456" s="26">
        <f t="shared" si="45"/>
        <v>248</v>
      </c>
      <c r="C456" s="27" t="s">
        <v>281</v>
      </c>
      <c r="D456" s="27" t="s">
        <v>499</v>
      </c>
      <c r="E456" s="28">
        <f t="shared" si="46"/>
        <v>13274787.34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/>
      <c r="L456" s="29"/>
      <c r="M456" s="29">
        <v>0</v>
      </c>
      <c r="N456" s="29">
        <v>0</v>
      </c>
      <c r="O456" s="29">
        <v>0</v>
      </c>
      <c r="P456" s="29">
        <v>7231455.4199999999</v>
      </c>
      <c r="Q456" s="29">
        <v>5881945.1900000004</v>
      </c>
      <c r="R456" s="29"/>
      <c r="S456" s="38"/>
      <c r="T456" s="39">
        <v>161386.73000000001</v>
      </c>
      <c r="U456" s="37">
        <f t="shared" si="47"/>
        <v>2</v>
      </c>
    </row>
    <row r="457" spans="1:22">
      <c r="D457" s="51">
        <v>2024</v>
      </c>
      <c r="E457" s="57">
        <f>SUM(F457:T457)</f>
        <v>3666823309.440383</v>
      </c>
      <c r="F457" s="57">
        <f t="shared" ref="F457:U457" si="48">SUM(F458:F718)</f>
        <v>689591411.95838618</v>
      </c>
      <c r="G457" s="57">
        <f t="shared" si="48"/>
        <v>222427079.33049884</v>
      </c>
      <c r="H457" s="57">
        <f t="shared" si="48"/>
        <v>252553404.54617643</v>
      </c>
      <c r="I457" s="57">
        <f t="shared" si="48"/>
        <v>152664538.40203971</v>
      </c>
      <c r="J457" s="57">
        <f t="shared" si="48"/>
        <v>38504843.280159846</v>
      </c>
      <c r="K457" s="57">
        <f t="shared" si="48"/>
        <v>0</v>
      </c>
      <c r="L457" s="57">
        <f t="shared" si="48"/>
        <v>23823709.400504023</v>
      </c>
      <c r="M457" s="57">
        <f t="shared" si="48"/>
        <v>238208584.88123927</v>
      </c>
      <c r="N457" s="57">
        <f t="shared" si="48"/>
        <v>567723832.09223843</v>
      </c>
      <c r="O457" s="57">
        <f t="shared" si="48"/>
        <v>109879232.25027344</v>
      </c>
      <c r="P457" s="57">
        <f t="shared" si="48"/>
        <v>844223438.5401634</v>
      </c>
      <c r="Q457" s="57">
        <f t="shared" si="48"/>
        <v>397290004.23523372</v>
      </c>
      <c r="R457" s="57">
        <f t="shared" si="48"/>
        <v>47214023.315902486</v>
      </c>
      <c r="S457" s="57">
        <f t="shared" si="48"/>
        <v>3577622.1696641077</v>
      </c>
      <c r="T457" s="57">
        <f t="shared" si="48"/>
        <v>79141585.037902802</v>
      </c>
      <c r="U457" s="57">
        <f t="shared" si="48"/>
        <v>663</v>
      </c>
    </row>
    <row r="458" spans="1:22" s="5" customFormat="1">
      <c r="A458" s="25">
        <f>+A456+1</f>
        <v>442</v>
      </c>
      <c r="B458" s="26">
        <f t="shared" ref="B458:B459" si="49">+B457+1</f>
        <v>1</v>
      </c>
      <c r="C458" s="42" t="s">
        <v>727</v>
      </c>
      <c r="D458" s="27" t="s">
        <v>500</v>
      </c>
      <c r="E458" s="28">
        <f t="shared" si="46"/>
        <v>10774080</v>
      </c>
      <c r="F458" s="29">
        <v>0</v>
      </c>
      <c r="G458" s="29">
        <v>0</v>
      </c>
      <c r="H458" s="29">
        <v>0</v>
      </c>
      <c r="I458" s="29">
        <v>0</v>
      </c>
      <c r="J458" s="29"/>
      <c r="K458" s="29">
        <v>0</v>
      </c>
      <c r="L458" s="29"/>
      <c r="M458" s="29">
        <v>10121774.10048</v>
      </c>
      <c r="N458" s="29">
        <v>0</v>
      </c>
      <c r="O458" s="29">
        <v>0</v>
      </c>
      <c r="P458" s="29">
        <v>0</v>
      </c>
      <c r="Q458" s="29">
        <v>0</v>
      </c>
      <c r="R458" s="29">
        <v>323222.40000000002</v>
      </c>
      <c r="S458" s="38">
        <v>107740.8</v>
      </c>
      <c r="T458" s="39">
        <v>221342.69951999999</v>
      </c>
      <c r="U458" s="37">
        <f t="shared" si="47"/>
        <v>1</v>
      </c>
    </row>
    <row r="459" spans="1:22">
      <c r="A459" s="25">
        <f>+A458+1</f>
        <v>443</v>
      </c>
      <c r="B459" s="26">
        <f t="shared" si="49"/>
        <v>2</v>
      </c>
      <c r="C459" s="43"/>
      <c r="D459" s="27" t="s">
        <v>503</v>
      </c>
      <c r="E459" s="28">
        <f t="shared" si="46"/>
        <v>3109557.3299999996</v>
      </c>
      <c r="F459" s="29"/>
      <c r="G459" s="29"/>
      <c r="H459" s="29"/>
      <c r="I459" s="29"/>
      <c r="J459" s="29"/>
      <c r="K459" s="29"/>
      <c r="L459" s="29"/>
      <c r="M459" s="29">
        <v>3010386.57</v>
      </c>
      <c r="N459" s="29">
        <v>0</v>
      </c>
      <c r="O459" s="29">
        <v>0</v>
      </c>
      <c r="P459" s="29">
        <v>0</v>
      </c>
      <c r="Q459" s="29">
        <v>0</v>
      </c>
      <c r="R459" s="29">
        <v>55593.51</v>
      </c>
      <c r="S459" s="38">
        <v>43577.25</v>
      </c>
      <c r="T459" s="39"/>
      <c r="U459" s="37">
        <f t="shared" si="47"/>
        <v>1</v>
      </c>
    </row>
    <row r="460" spans="1:22" s="8" customFormat="1">
      <c r="A460" s="25">
        <f t="shared" ref="A460:A523" si="50">+A459+1</f>
        <v>444</v>
      </c>
      <c r="B460" s="26">
        <f t="shared" ref="B460:B523" si="51">+B459+1</f>
        <v>3</v>
      </c>
      <c r="C460" s="27" t="s">
        <v>56</v>
      </c>
      <c r="D460" s="27" t="s">
        <v>504</v>
      </c>
      <c r="E460" s="28">
        <f t="shared" si="46"/>
        <v>4612352.4542459538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/>
      <c r="L460" s="29"/>
      <c r="M460" s="29">
        <v>0</v>
      </c>
      <c r="N460" s="29">
        <v>0</v>
      </c>
      <c r="O460" s="29">
        <v>4513648.1117250901</v>
      </c>
      <c r="P460" s="29">
        <v>0</v>
      </c>
      <c r="Q460" s="29">
        <v>0</v>
      </c>
      <c r="R460" s="29"/>
      <c r="S460" s="38"/>
      <c r="T460" s="39">
        <v>98704.3425208634</v>
      </c>
      <c r="U460" s="37">
        <f t="shared" si="47"/>
        <v>1</v>
      </c>
    </row>
    <row r="461" spans="1:22" s="8" customFormat="1">
      <c r="A461" s="25">
        <f t="shared" si="50"/>
        <v>445</v>
      </c>
      <c r="B461" s="26">
        <f t="shared" si="51"/>
        <v>4</v>
      </c>
      <c r="C461" s="27" t="s">
        <v>56</v>
      </c>
      <c r="D461" s="27" t="s">
        <v>505</v>
      </c>
      <c r="E461" s="28">
        <f t="shared" si="46"/>
        <v>4989316.1097349543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/>
      <c r="L461" s="29"/>
      <c r="M461" s="29">
        <v>0</v>
      </c>
      <c r="N461" s="29">
        <v>0</v>
      </c>
      <c r="O461" s="29">
        <v>4524977.6333963899</v>
      </c>
      <c r="P461" s="29"/>
      <c r="Q461" s="29">
        <v>0</v>
      </c>
      <c r="R461" s="29"/>
      <c r="S461" s="38"/>
      <c r="T461" s="39">
        <v>464338.47633856401</v>
      </c>
      <c r="U461" s="37">
        <f t="shared" si="47"/>
        <v>1</v>
      </c>
    </row>
    <row r="462" spans="1:22" s="9" customFormat="1">
      <c r="A462" s="25">
        <f t="shared" si="50"/>
        <v>446</v>
      </c>
      <c r="B462" s="26">
        <f t="shared" si="51"/>
        <v>5</v>
      </c>
      <c r="C462" s="27" t="s">
        <v>56</v>
      </c>
      <c r="D462" s="27" t="s">
        <v>506</v>
      </c>
      <c r="E462" s="28">
        <f t="shared" si="46"/>
        <v>10975249.203776008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/>
      <c r="L462" s="29"/>
      <c r="M462" s="29">
        <v>0</v>
      </c>
      <c r="N462" s="29">
        <v>0</v>
      </c>
      <c r="O462" s="29">
        <v>10740378.870815201</v>
      </c>
      <c r="P462" s="29">
        <v>0</v>
      </c>
      <c r="Q462" s="29">
        <v>0</v>
      </c>
      <c r="R462" s="29"/>
      <c r="S462" s="38"/>
      <c r="T462" s="39">
        <v>234870.332960806</v>
      </c>
      <c r="U462" s="37">
        <f t="shared" si="47"/>
        <v>1</v>
      </c>
    </row>
    <row r="463" spans="1:22" s="9" customFormat="1">
      <c r="A463" s="25">
        <f t="shared" si="50"/>
        <v>447</v>
      </c>
      <c r="B463" s="26">
        <f t="shared" si="51"/>
        <v>6</v>
      </c>
      <c r="C463" s="27" t="s">
        <v>56</v>
      </c>
      <c r="D463" s="27" t="s">
        <v>507</v>
      </c>
      <c r="E463" s="28">
        <f t="shared" si="46"/>
        <v>31948678.933052525</v>
      </c>
      <c r="F463" s="29">
        <v>0</v>
      </c>
      <c r="G463" s="29">
        <v>0</v>
      </c>
      <c r="H463" s="29">
        <v>9324692.0449531004</v>
      </c>
      <c r="I463" s="29">
        <v>0</v>
      </c>
      <c r="J463" s="29">
        <v>0</v>
      </c>
      <c r="K463" s="29"/>
      <c r="L463" s="29"/>
      <c r="M463" s="29">
        <v>0</v>
      </c>
      <c r="N463" s="29">
        <v>0</v>
      </c>
      <c r="O463" s="29">
        <v>21940285.158932101</v>
      </c>
      <c r="P463" s="29">
        <v>0</v>
      </c>
      <c r="Q463" s="29">
        <v>0</v>
      </c>
      <c r="R463" s="29"/>
      <c r="S463" s="38"/>
      <c r="T463" s="39">
        <v>683701.72916732496</v>
      </c>
      <c r="U463" s="37">
        <f t="shared" si="47"/>
        <v>2</v>
      </c>
    </row>
    <row r="464" spans="1:22" s="9" customFormat="1">
      <c r="A464" s="25">
        <f t="shared" si="50"/>
        <v>448</v>
      </c>
      <c r="B464" s="26">
        <f t="shared" si="51"/>
        <v>7</v>
      </c>
      <c r="C464" s="27"/>
      <c r="D464" s="27" t="s">
        <v>508</v>
      </c>
      <c r="E464" s="28">
        <f t="shared" si="46"/>
        <v>28543137.430465609</v>
      </c>
      <c r="F464" s="29">
        <v>7354624.7223268803</v>
      </c>
      <c r="G464" s="29"/>
      <c r="H464" s="29">
        <v>2193857.2108265199</v>
      </c>
      <c r="I464" s="29">
        <v>1436730.2172311</v>
      </c>
      <c r="J464" s="29"/>
      <c r="K464" s="29"/>
      <c r="L464" s="29">
        <v>226373.22937164499</v>
      </c>
      <c r="M464" s="29"/>
      <c r="N464" s="29">
        <v>10792178.422151901</v>
      </c>
      <c r="O464" s="29">
        <v>4430546.8082692996</v>
      </c>
      <c r="P464" s="29"/>
      <c r="Q464" s="29"/>
      <c r="R464" s="29">
        <v>1332719.8</v>
      </c>
      <c r="S464" s="38"/>
      <c r="T464" s="39">
        <v>776107.02028826403</v>
      </c>
      <c r="U464" s="37">
        <f t="shared" si="47"/>
        <v>6</v>
      </c>
    </row>
    <row r="465" spans="1:21" s="9" customFormat="1">
      <c r="A465" s="25">
        <f t="shared" si="50"/>
        <v>449</v>
      </c>
      <c r="B465" s="26">
        <f t="shared" si="51"/>
        <v>8</v>
      </c>
      <c r="C465" s="27"/>
      <c r="D465" s="27" t="s">
        <v>510</v>
      </c>
      <c r="E465" s="28">
        <f t="shared" si="46"/>
        <v>23900645.508189518</v>
      </c>
      <c r="F465" s="29">
        <v>7396203.6816467503</v>
      </c>
      <c r="G465" s="29"/>
      <c r="H465" s="29">
        <v>2205842.5577381598</v>
      </c>
      <c r="I465" s="29">
        <v>1448008.6603669999</v>
      </c>
      <c r="J465" s="29"/>
      <c r="K465" s="29"/>
      <c r="L465" s="29">
        <v>227484.67274648999</v>
      </c>
      <c r="M465" s="29"/>
      <c r="N465" s="29">
        <v>10856829.1517231</v>
      </c>
      <c r="O465" s="29"/>
      <c r="P465" s="29"/>
      <c r="Q465" s="29"/>
      <c r="R465" s="29">
        <v>1082844.3500000001</v>
      </c>
      <c r="S465" s="38"/>
      <c r="T465" s="39">
        <v>683432.43396801804</v>
      </c>
      <c r="U465" s="37">
        <f t="shared" si="47"/>
        <v>5</v>
      </c>
    </row>
    <row r="466" spans="1:21">
      <c r="A466" s="25">
        <f t="shared" si="50"/>
        <v>450</v>
      </c>
      <c r="B466" s="26">
        <f t="shared" si="51"/>
        <v>9</v>
      </c>
      <c r="C466" s="27" t="s">
        <v>67</v>
      </c>
      <c r="D466" s="27" t="s">
        <v>511</v>
      </c>
      <c r="E466" s="28">
        <f t="shared" si="46"/>
        <v>24874814.574595243</v>
      </c>
      <c r="F466" s="29">
        <v>12131968.2109069</v>
      </c>
      <c r="G466" s="29">
        <v>5844352.9357768297</v>
      </c>
      <c r="H466" s="29">
        <v>3569164.9191403301</v>
      </c>
      <c r="I466" s="29">
        <v>2405162.55785621</v>
      </c>
      <c r="J466" s="29">
        <v>0</v>
      </c>
      <c r="K466" s="29"/>
      <c r="L466" s="29">
        <v>391844.91901863401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/>
      <c r="S466" s="38"/>
      <c r="T466" s="39">
        <v>532321.03189633798</v>
      </c>
      <c r="U466" s="37">
        <f t="shared" si="47"/>
        <v>5</v>
      </c>
    </row>
    <row r="467" spans="1:21">
      <c r="A467" s="25">
        <f t="shared" si="50"/>
        <v>451</v>
      </c>
      <c r="B467" s="26">
        <f t="shared" si="51"/>
        <v>10</v>
      </c>
      <c r="C467" s="27" t="s">
        <v>67</v>
      </c>
      <c r="D467" s="27" t="s">
        <v>69</v>
      </c>
      <c r="E467" s="28">
        <f t="shared" si="46"/>
        <v>20098294.125966769</v>
      </c>
      <c r="F467" s="29">
        <v>12966620.036643</v>
      </c>
      <c r="G467" s="29"/>
      <c r="H467" s="29"/>
      <c r="I467" s="29">
        <v>2570628.0509279999</v>
      </c>
      <c r="J467" s="29">
        <v>0</v>
      </c>
      <c r="K467" s="29"/>
      <c r="L467" s="29">
        <v>418822.00892280001</v>
      </c>
      <c r="M467" s="29">
        <v>0</v>
      </c>
      <c r="N467" s="29">
        <v>0</v>
      </c>
      <c r="O467" s="29">
        <v>0</v>
      </c>
      <c r="P467" s="29">
        <v>0</v>
      </c>
      <c r="Q467" s="29">
        <v>3496811.6598338201</v>
      </c>
      <c r="R467" s="29"/>
      <c r="S467" s="38"/>
      <c r="T467" s="39">
        <v>645412.36963914603</v>
      </c>
      <c r="U467" s="37">
        <f t="shared" si="47"/>
        <v>4</v>
      </c>
    </row>
    <row r="468" spans="1:21">
      <c r="A468" s="25">
        <f t="shared" si="50"/>
        <v>452</v>
      </c>
      <c r="B468" s="26">
        <f t="shared" si="51"/>
        <v>11</v>
      </c>
      <c r="C468" s="27" t="s">
        <v>67</v>
      </c>
      <c r="D468" s="27" t="s">
        <v>512</v>
      </c>
      <c r="E468" s="28">
        <f t="shared" si="46"/>
        <v>17775956.210939601</v>
      </c>
      <c r="F468" s="29">
        <v>8669706.2614425998</v>
      </c>
      <c r="G468" s="29">
        <v>4176471.8107184502</v>
      </c>
      <c r="H468" s="29">
        <v>2550584.6132842102</v>
      </c>
      <c r="I468" s="29">
        <v>1718769.1663160501</v>
      </c>
      <c r="J468" s="29">
        <v>0</v>
      </c>
      <c r="K468" s="29"/>
      <c r="L468" s="29">
        <v>280018.89626418502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/>
      <c r="S468" s="38"/>
      <c r="T468" s="39">
        <v>380405.46291410702</v>
      </c>
      <c r="U468" s="37">
        <f t="shared" si="47"/>
        <v>5</v>
      </c>
    </row>
    <row r="469" spans="1:21">
      <c r="A469" s="25">
        <f t="shared" si="50"/>
        <v>453</v>
      </c>
      <c r="B469" s="26">
        <f t="shared" si="51"/>
        <v>12</v>
      </c>
      <c r="C469" s="27" t="s">
        <v>67</v>
      </c>
      <c r="D469" s="27" t="s">
        <v>513</v>
      </c>
      <c r="E469" s="28">
        <f t="shared" si="46"/>
        <v>26824385.29874431</v>
      </c>
      <c r="F469" s="29">
        <v>14432823.3023171</v>
      </c>
      <c r="G469" s="29">
        <v>7108989.1508563198</v>
      </c>
      <c r="H469" s="29">
        <v>4341482.2764144</v>
      </c>
      <c r="I469" s="29">
        <v>0</v>
      </c>
      <c r="J469" s="29">
        <v>0</v>
      </c>
      <c r="K469" s="29">
        <v>0</v>
      </c>
      <c r="L469" s="29">
        <v>432862.10529119999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/>
      <c r="S469" s="38"/>
      <c r="T469" s="39">
        <v>508228.46386528801</v>
      </c>
      <c r="U469" s="37">
        <f t="shared" si="47"/>
        <v>4</v>
      </c>
    </row>
    <row r="470" spans="1:21">
      <c r="A470" s="25">
        <f t="shared" si="50"/>
        <v>454</v>
      </c>
      <c r="B470" s="26">
        <f t="shared" si="51"/>
        <v>13</v>
      </c>
      <c r="C470" s="27" t="s">
        <v>67</v>
      </c>
      <c r="D470" s="27" t="s">
        <v>306</v>
      </c>
      <c r="E470" s="28">
        <f t="shared" si="46"/>
        <v>7084313.3406541916</v>
      </c>
      <c r="F470" s="29">
        <v>0</v>
      </c>
      <c r="G470" s="29">
        <v>0</v>
      </c>
      <c r="H470" s="29">
        <v>3130340.41</v>
      </c>
      <c r="I470" s="29">
        <v>2723483.78</v>
      </c>
      <c r="J470" s="29">
        <v>0</v>
      </c>
      <c r="K470" s="29"/>
      <c r="L470" s="29"/>
      <c r="M470" s="29">
        <v>0</v>
      </c>
      <c r="N470" s="29">
        <v>0</v>
      </c>
      <c r="O470" s="29">
        <v>0</v>
      </c>
      <c r="P470" s="29">
        <v>1060064.88908503</v>
      </c>
      <c r="Q470" s="29">
        <v>0</v>
      </c>
      <c r="R470" s="29"/>
      <c r="S470" s="38"/>
      <c r="T470" s="39">
        <v>170424.26156916199</v>
      </c>
      <c r="U470" s="37">
        <f t="shared" si="47"/>
        <v>3</v>
      </c>
    </row>
    <row r="471" spans="1:21">
      <c r="A471" s="25">
        <f t="shared" si="50"/>
        <v>455</v>
      </c>
      <c r="B471" s="26">
        <f t="shared" si="51"/>
        <v>14</v>
      </c>
      <c r="C471" s="27" t="s">
        <v>67</v>
      </c>
      <c r="D471" s="27" t="s">
        <v>68</v>
      </c>
      <c r="E471" s="28">
        <f t="shared" si="46"/>
        <v>792318.11290501989</v>
      </c>
      <c r="F471" s="29">
        <v>0</v>
      </c>
      <c r="G471" s="29">
        <v>0</v>
      </c>
      <c r="H471" s="29">
        <v>766834.98031195195</v>
      </c>
      <c r="I471" s="29"/>
      <c r="J471" s="29">
        <v>0</v>
      </c>
      <c r="K471" s="29"/>
      <c r="L471" s="29"/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/>
      <c r="S471" s="38"/>
      <c r="T471" s="39">
        <v>25483.132593068</v>
      </c>
      <c r="U471" s="37">
        <f t="shared" si="47"/>
        <v>1</v>
      </c>
    </row>
    <row r="472" spans="1:21">
      <c r="A472" s="25">
        <f t="shared" si="50"/>
        <v>456</v>
      </c>
      <c r="B472" s="26">
        <f t="shared" si="51"/>
        <v>15</v>
      </c>
      <c r="C472" s="27" t="s">
        <v>71</v>
      </c>
      <c r="D472" s="27" t="s">
        <v>319</v>
      </c>
      <c r="E472" s="28">
        <f t="shared" si="46"/>
        <v>23725234.31339772</v>
      </c>
      <c r="F472" s="29">
        <v>6428049.5552968998</v>
      </c>
      <c r="G472" s="29">
        <v>0</v>
      </c>
      <c r="H472" s="29"/>
      <c r="I472" s="29">
        <v>0</v>
      </c>
      <c r="J472" s="29">
        <v>0</v>
      </c>
      <c r="K472" s="29"/>
      <c r="L472" s="29">
        <v>285589.26987220597</v>
      </c>
      <c r="M472" s="29">
        <v>0</v>
      </c>
      <c r="N472" s="29">
        <v>0</v>
      </c>
      <c r="O472" s="29">
        <v>0</v>
      </c>
      <c r="P472" s="29">
        <v>16503875.473921901</v>
      </c>
      <c r="Q472" s="29">
        <v>0</v>
      </c>
      <c r="R472" s="29"/>
      <c r="S472" s="38"/>
      <c r="T472" s="39">
        <v>507720.01430671202</v>
      </c>
      <c r="U472" s="37">
        <f t="shared" si="47"/>
        <v>3</v>
      </c>
    </row>
    <row r="473" spans="1:21">
      <c r="A473" s="25">
        <f t="shared" si="50"/>
        <v>457</v>
      </c>
      <c r="B473" s="26">
        <f t="shared" si="51"/>
        <v>16</v>
      </c>
      <c r="C473" s="27" t="s">
        <v>71</v>
      </c>
      <c r="D473" s="27" t="s">
        <v>514</v>
      </c>
      <c r="E473" s="28">
        <f t="shared" si="46"/>
        <v>14771521.29095882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/>
      <c r="L473" s="29"/>
      <c r="M473" s="29">
        <v>0</v>
      </c>
      <c r="N473" s="29">
        <v>14455410.735332301</v>
      </c>
      <c r="O473" s="29">
        <v>0</v>
      </c>
      <c r="P473" s="29"/>
      <c r="Q473" s="29">
        <v>0</v>
      </c>
      <c r="R473" s="29"/>
      <c r="S473" s="38"/>
      <c r="T473" s="39">
        <v>316110.55562651902</v>
      </c>
      <c r="U473" s="37">
        <f t="shared" si="47"/>
        <v>1</v>
      </c>
    </row>
    <row r="474" spans="1:21">
      <c r="A474" s="25">
        <f t="shared" si="50"/>
        <v>458</v>
      </c>
      <c r="B474" s="26">
        <f t="shared" si="51"/>
        <v>17</v>
      </c>
      <c r="C474" s="27" t="s">
        <v>71</v>
      </c>
      <c r="D474" s="27" t="s">
        <v>515</v>
      </c>
      <c r="E474" s="28">
        <f t="shared" si="46"/>
        <v>16349155.862697221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/>
      <c r="L474" s="29"/>
      <c r="M474" s="29">
        <v>0</v>
      </c>
      <c r="N474" s="29">
        <v>0</v>
      </c>
      <c r="O474" s="29">
        <v>15999283.927235501</v>
      </c>
      <c r="P474" s="29">
        <v>0</v>
      </c>
      <c r="Q474" s="29">
        <v>0</v>
      </c>
      <c r="R474" s="29"/>
      <c r="S474" s="38"/>
      <c r="T474" s="39">
        <v>349871.93546172098</v>
      </c>
      <c r="U474" s="37">
        <f t="shared" si="47"/>
        <v>1</v>
      </c>
    </row>
    <row r="475" spans="1:21">
      <c r="A475" s="25">
        <f t="shared" si="50"/>
        <v>459</v>
      </c>
      <c r="B475" s="26">
        <f t="shared" si="51"/>
        <v>18</v>
      </c>
      <c r="C475" s="27"/>
      <c r="D475" s="27" t="s">
        <v>516</v>
      </c>
      <c r="E475" s="28">
        <f t="shared" si="46"/>
        <v>10774080</v>
      </c>
      <c r="F475" s="29"/>
      <c r="G475" s="29"/>
      <c r="H475" s="29"/>
      <c r="I475" s="29"/>
      <c r="J475" s="29"/>
      <c r="K475" s="29"/>
      <c r="L475" s="29"/>
      <c r="M475" s="29">
        <f>3*3591360</f>
        <v>10774080</v>
      </c>
      <c r="N475" s="29"/>
      <c r="O475" s="29"/>
      <c r="P475" s="29"/>
      <c r="Q475" s="29"/>
      <c r="R475" s="29"/>
      <c r="S475" s="38"/>
      <c r="T475" s="39"/>
      <c r="U475" s="37">
        <f t="shared" si="47"/>
        <v>1</v>
      </c>
    </row>
    <row r="476" spans="1:21">
      <c r="A476" s="25">
        <f t="shared" si="50"/>
        <v>460</v>
      </c>
      <c r="B476" s="26">
        <f t="shared" si="51"/>
        <v>19</v>
      </c>
      <c r="C476" s="27" t="s">
        <v>71</v>
      </c>
      <c r="D476" s="27" t="s">
        <v>517</v>
      </c>
      <c r="E476" s="28">
        <f t="shared" si="46"/>
        <v>13650330.635379205</v>
      </c>
      <c r="F476" s="29">
        <v>9517364.6367539503</v>
      </c>
      <c r="G476" s="29">
        <v>0</v>
      </c>
      <c r="H476" s="29">
        <v>0</v>
      </c>
      <c r="I476" s="29">
        <v>3840848.9230281399</v>
      </c>
      <c r="J476" s="29">
        <v>0</v>
      </c>
      <c r="K476" s="29"/>
      <c r="L476" s="29"/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/>
      <c r="S476" s="38"/>
      <c r="T476" s="39">
        <v>292117.07559711498</v>
      </c>
      <c r="U476" s="37">
        <f t="shared" si="47"/>
        <v>2</v>
      </c>
    </row>
    <row r="477" spans="1:21">
      <c r="A477" s="25">
        <f t="shared" si="50"/>
        <v>461</v>
      </c>
      <c r="B477" s="26">
        <f t="shared" si="51"/>
        <v>20</v>
      </c>
      <c r="C477" s="27" t="s">
        <v>71</v>
      </c>
      <c r="D477" s="27" t="s">
        <v>518</v>
      </c>
      <c r="E477" s="28">
        <f t="shared" si="46"/>
        <v>17594017.850376762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/>
      <c r="L477" s="29"/>
      <c r="M477" s="29">
        <v>0</v>
      </c>
      <c r="N477" s="29">
        <v>0</v>
      </c>
      <c r="O477" s="29">
        <v>0</v>
      </c>
      <c r="P477" s="29">
        <v>17217505.868378699</v>
      </c>
      <c r="Q477" s="29">
        <v>0</v>
      </c>
      <c r="R477" s="41"/>
      <c r="S477" s="29"/>
      <c r="T477" s="39">
        <v>376511.98199806397</v>
      </c>
      <c r="U477" s="37">
        <f t="shared" si="47"/>
        <v>1</v>
      </c>
    </row>
    <row r="478" spans="1:21">
      <c r="A478" s="25">
        <f t="shared" si="50"/>
        <v>462</v>
      </c>
      <c r="B478" s="26">
        <f t="shared" si="51"/>
        <v>21</v>
      </c>
      <c r="C478" s="27" t="s">
        <v>71</v>
      </c>
      <c r="D478" s="27" t="s">
        <v>79</v>
      </c>
      <c r="E478" s="28">
        <f t="shared" si="46"/>
        <v>16075963.84464909</v>
      </c>
      <c r="F478" s="29"/>
      <c r="G478" s="29"/>
      <c r="H478" s="29">
        <v>0</v>
      </c>
      <c r="I478" s="29"/>
      <c r="J478" s="29">
        <v>0</v>
      </c>
      <c r="K478" s="29"/>
      <c r="L478" s="29"/>
      <c r="M478" s="29">
        <v>0</v>
      </c>
      <c r="N478" s="29">
        <v>0</v>
      </c>
      <c r="O478" s="29"/>
      <c r="P478" s="29">
        <v>15731938.2183736</v>
      </c>
      <c r="Q478" s="29">
        <v>0</v>
      </c>
      <c r="R478" s="29"/>
      <c r="S478" s="38"/>
      <c r="T478" s="39">
        <v>344025.62627548998</v>
      </c>
      <c r="U478" s="37">
        <f t="shared" si="47"/>
        <v>1</v>
      </c>
    </row>
    <row r="479" spans="1:21">
      <c r="A479" s="25">
        <f t="shared" si="50"/>
        <v>463</v>
      </c>
      <c r="B479" s="26">
        <f t="shared" si="51"/>
        <v>22</v>
      </c>
      <c r="C479" s="27" t="s">
        <v>71</v>
      </c>
      <c r="D479" s="27" t="s">
        <v>519</v>
      </c>
      <c r="E479" s="28">
        <f t="shared" si="46"/>
        <v>4281809.6559070554</v>
      </c>
      <c r="F479" s="29"/>
      <c r="G479" s="29">
        <v>0</v>
      </c>
      <c r="H479" s="29">
        <v>0</v>
      </c>
      <c r="I479" s="29">
        <v>0</v>
      </c>
      <c r="J479" s="29">
        <v>0</v>
      </c>
      <c r="K479" s="29"/>
      <c r="L479" s="29"/>
      <c r="M479" s="29">
        <v>0</v>
      </c>
      <c r="N479" s="29">
        <v>0</v>
      </c>
      <c r="O479" s="29">
        <v>0</v>
      </c>
      <c r="P479" s="29">
        <v>3944120.89</v>
      </c>
      <c r="Q479" s="29">
        <v>0</v>
      </c>
      <c r="R479" s="29"/>
      <c r="S479" s="38"/>
      <c r="T479" s="39">
        <v>337688.765907055</v>
      </c>
      <c r="U479" s="37">
        <f t="shared" si="47"/>
        <v>1</v>
      </c>
    </row>
    <row r="480" spans="1:21">
      <c r="A480" s="25">
        <f t="shared" si="50"/>
        <v>464</v>
      </c>
      <c r="B480" s="26">
        <f t="shared" si="51"/>
        <v>23</v>
      </c>
      <c r="C480" s="27" t="s">
        <v>71</v>
      </c>
      <c r="D480" s="27" t="s">
        <v>520</v>
      </c>
      <c r="E480" s="28">
        <f t="shared" si="46"/>
        <v>15863907.86463785</v>
      </c>
      <c r="F480" s="29"/>
      <c r="G480" s="29">
        <v>0</v>
      </c>
      <c r="H480" s="29">
        <v>0</v>
      </c>
      <c r="I480" s="29">
        <v>0</v>
      </c>
      <c r="J480" s="29">
        <v>0</v>
      </c>
      <c r="K480" s="29"/>
      <c r="L480" s="29"/>
      <c r="M480" s="29"/>
      <c r="N480" s="29"/>
      <c r="O480" s="29"/>
      <c r="P480" s="29">
        <v>15524420.2363346</v>
      </c>
      <c r="Q480" s="29">
        <v>0</v>
      </c>
      <c r="R480" s="29"/>
      <c r="S480" s="38"/>
      <c r="T480" s="39">
        <v>339487.62830325001</v>
      </c>
      <c r="U480" s="37">
        <f t="shared" si="47"/>
        <v>1</v>
      </c>
    </row>
    <row r="481" spans="1:21">
      <c r="A481" s="25">
        <f t="shared" si="50"/>
        <v>465</v>
      </c>
      <c r="B481" s="26">
        <f t="shared" si="51"/>
        <v>24</v>
      </c>
      <c r="C481" s="27"/>
      <c r="D481" s="27" t="s">
        <v>728</v>
      </c>
      <c r="E481" s="28">
        <f t="shared" si="46"/>
        <v>10774080</v>
      </c>
      <c r="F481" s="29"/>
      <c r="G481" s="29"/>
      <c r="H481" s="29"/>
      <c r="I481" s="29"/>
      <c r="J481" s="29"/>
      <c r="K481" s="29"/>
      <c r="L481" s="29"/>
      <c r="M481" s="29">
        <f>3*3591360</f>
        <v>10774080</v>
      </c>
      <c r="N481" s="29"/>
      <c r="O481" s="29"/>
      <c r="P481" s="29"/>
      <c r="Q481" s="29"/>
      <c r="R481" s="29"/>
      <c r="S481" s="38"/>
      <c r="T481" s="39"/>
      <c r="U481" s="37">
        <f t="shared" si="47"/>
        <v>1</v>
      </c>
    </row>
    <row r="482" spans="1:21">
      <c r="A482" s="25">
        <f t="shared" si="50"/>
        <v>466</v>
      </c>
      <c r="B482" s="26">
        <f t="shared" si="51"/>
        <v>25</v>
      </c>
      <c r="C482" s="27" t="s">
        <v>71</v>
      </c>
      <c r="D482" s="27" t="s">
        <v>81</v>
      </c>
      <c r="E482" s="28">
        <f t="shared" si="46"/>
        <v>2789837.558799163</v>
      </c>
      <c r="F482" s="29"/>
      <c r="G482" s="29"/>
      <c r="H482" s="29">
        <v>2695930.7316036099</v>
      </c>
      <c r="I482" s="29">
        <v>0</v>
      </c>
      <c r="J482" s="29"/>
      <c r="K482" s="29"/>
      <c r="L482" s="29"/>
      <c r="M482" s="29"/>
      <c r="N482" s="29"/>
      <c r="O482" s="29">
        <v>0</v>
      </c>
      <c r="P482" s="29">
        <v>0</v>
      </c>
      <c r="Q482" s="29">
        <v>0</v>
      </c>
      <c r="R482" s="29"/>
      <c r="S482" s="38"/>
      <c r="T482" s="39">
        <v>93906.827195552905</v>
      </c>
      <c r="U482" s="37">
        <f t="shared" si="47"/>
        <v>1</v>
      </c>
    </row>
    <row r="483" spans="1:21">
      <c r="A483" s="25">
        <f t="shared" si="50"/>
        <v>467</v>
      </c>
      <c r="B483" s="26">
        <f t="shared" si="51"/>
        <v>26</v>
      </c>
      <c r="C483" s="27" t="s">
        <v>71</v>
      </c>
      <c r="D483" s="27" t="s">
        <v>522</v>
      </c>
      <c r="E483" s="28">
        <f t="shared" si="46"/>
        <v>6261773.3525414085</v>
      </c>
      <c r="F483" s="29">
        <v>5934192.4713683696</v>
      </c>
      <c r="G483" s="29">
        <v>0</v>
      </c>
      <c r="H483" s="29"/>
      <c r="I483" s="29">
        <v>0</v>
      </c>
      <c r="J483" s="29">
        <v>0</v>
      </c>
      <c r="K483" s="29"/>
      <c r="L483" s="29">
        <v>263647.88892809901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/>
      <c r="S483" s="38"/>
      <c r="T483" s="39">
        <v>63932.992244939996</v>
      </c>
      <c r="U483" s="37">
        <f t="shared" si="47"/>
        <v>2</v>
      </c>
    </row>
    <row r="484" spans="1:21">
      <c r="A484" s="25">
        <f t="shared" si="50"/>
        <v>468</v>
      </c>
      <c r="B484" s="26">
        <f t="shared" si="51"/>
        <v>27</v>
      </c>
      <c r="C484" s="27" t="s">
        <v>71</v>
      </c>
      <c r="D484" s="27" t="s">
        <v>523</v>
      </c>
      <c r="E484" s="28">
        <f t="shared" si="46"/>
        <v>24639934.32951308</v>
      </c>
      <c r="F484" s="29">
        <v>23086920.098178901</v>
      </c>
      <c r="G484" s="29">
        <v>0</v>
      </c>
      <c r="H484" s="29"/>
      <c r="I484" s="29">
        <v>0</v>
      </c>
      <c r="J484" s="29">
        <v>0</v>
      </c>
      <c r="K484" s="29"/>
      <c r="L484" s="29">
        <v>1025719.6366826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/>
      <c r="S484" s="38"/>
      <c r="T484" s="39">
        <v>527294.59465157904</v>
      </c>
      <c r="U484" s="37">
        <f t="shared" si="47"/>
        <v>2</v>
      </c>
    </row>
    <row r="485" spans="1:21">
      <c r="A485" s="25">
        <f t="shared" si="50"/>
        <v>469</v>
      </c>
      <c r="B485" s="26">
        <f t="shared" si="51"/>
        <v>28</v>
      </c>
      <c r="C485" s="27" t="s">
        <v>71</v>
      </c>
      <c r="D485" s="27" t="s">
        <v>524</v>
      </c>
      <c r="E485" s="28">
        <f t="shared" si="46"/>
        <v>13615505.816754278</v>
      </c>
      <c r="F485" s="29">
        <v>6434490.0569673302</v>
      </c>
      <c r="G485" s="29">
        <v>2579400.6477582301</v>
      </c>
      <c r="H485" s="29"/>
      <c r="I485" s="29">
        <v>1228279.07684931</v>
      </c>
      <c r="J485" s="29">
        <v>0</v>
      </c>
      <c r="K485" s="29"/>
      <c r="L485" s="29">
        <v>263647.88892809901</v>
      </c>
      <c r="M485" s="29">
        <v>0</v>
      </c>
      <c r="N485" s="29">
        <v>2818316.32177277</v>
      </c>
      <c r="O485" s="29">
        <v>0</v>
      </c>
      <c r="P485" s="29">
        <v>0</v>
      </c>
      <c r="Q485" s="29">
        <v>0</v>
      </c>
      <c r="R485" s="29"/>
      <c r="S485" s="38"/>
      <c r="T485" s="39">
        <v>291371.82447854098</v>
      </c>
      <c r="U485" s="37">
        <f t="shared" si="47"/>
        <v>5</v>
      </c>
    </row>
    <row r="486" spans="1:21">
      <c r="A486" s="25">
        <f t="shared" si="50"/>
        <v>470</v>
      </c>
      <c r="B486" s="26">
        <f t="shared" si="51"/>
        <v>29</v>
      </c>
      <c r="C486" s="27" t="s">
        <v>71</v>
      </c>
      <c r="D486" s="27" t="s">
        <v>525</v>
      </c>
      <c r="E486" s="28">
        <f t="shared" si="46"/>
        <v>30335468.022675052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/>
      <c r="L486" s="29"/>
      <c r="M486" s="29">
        <v>0</v>
      </c>
      <c r="N486" s="29">
        <v>0</v>
      </c>
      <c r="O486" s="29">
        <v>7270908.1242173398</v>
      </c>
      <c r="P486" s="29">
        <v>22465047.3246978</v>
      </c>
      <c r="Q486" s="29">
        <v>0</v>
      </c>
      <c r="R486" s="29"/>
      <c r="S486" s="38"/>
      <c r="T486" s="39">
        <v>599512.57375991298</v>
      </c>
      <c r="U486" s="37">
        <f t="shared" si="47"/>
        <v>2</v>
      </c>
    </row>
    <row r="487" spans="1:21">
      <c r="A487" s="25">
        <f t="shared" si="50"/>
        <v>471</v>
      </c>
      <c r="B487" s="26">
        <f t="shared" si="51"/>
        <v>30</v>
      </c>
      <c r="C487" s="27"/>
      <c r="D487" s="27" t="s">
        <v>526</v>
      </c>
      <c r="E487" s="28">
        <f t="shared" si="46"/>
        <v>17956800</v>
      </c>
      <c r="F487" s="29"/>
      <c r="G487" s="29"/>
      <c r="H487" s="29"/>
      <c r="I487" s="29"/>
      <c r="J487" s="29"/>
      <c r="K487" s="29"/>
      <c r="L487" s="29"/>
      <c r="M487" s="29">
        <f>5*3591360</f>
        <v>17956800</v>
      </c>
      <c r="N487" s="29"/>
      <c r="O487" s="29"/>
      <c r="P487" s="29"/>
      <c r="Q487" s="29"/>
      <c r="R487" s="29"/>
      <c r="S487" s="38"/>
      <c r="T487" s="39"/>
      <c r="U487" s="37">
        <f t="shared" si="47"/>
        <v>1</v>
      </c>
    </row>
    <row r="488" spans="1:21">
      <c r="A488" s="25">
        <f t="shared" si="50"/>
        <v>472</v>
      </c>
      <c r="B488" s="26">
        <f t="shared" si="51"/>
        <v>31</v>
      </c>
      <c r="C488" s="27"/>
      <c r="D488" s="27" t="s">
        <v>527</v>
      </c>
      <c r="E488" s="28">
        <f t="shared" si="46"/>
        <v>17956800</v>
      </c>
      <c r="F488" s="29"/>
      <c r="G488" s="29"/>
      <c r="H488" s="29"/>
      <c r="I488" s="29"/>
      <c r="J488" s="29"/>
      <c r="K488" s="29"/>
      <c r="L488" s="29"/>
      <c r="M488" s="29">
        <f>5*3591360</f>
        <v>17956800</v>
      </c>
      <c r="N488" s="29"/>
      <c r="O488" s="29"/>
      <c r="P488" s="29"/>
      <c r="Q488" s="29"/>
      <c r="R488" s="29"/>
      <c r="S488" s="38"/>
      <c r="T488" s="39"/>
      <c r="U488" s="37">
        <f t="shared" si="47"/>
        <v>1</v>
      </c>
    </row>
    <row r="489" spans="1:21">
      <c r="A489" s="25">
        <f t="shared" si="50"/>
        <v>473</v>
      </c>
      <c r="B489" s="26">
        <f t="shared" si="51"/>
        <v>32</v>
      </c>
      <c r="C489" s="27" t="s">
        <v>71</v>
      </c>
      <c r="D489" s="27" t="s">
        <v>88</v>
      </c>
      <c r="E489" s="28">
        <f t="shared" si="46"/>
        <v>1275449.2849021256</v>
      </c>
      <c r="F489" s="29"/>
      <c r="G489" s="29"/>
      <c r="H489" s="29">
        <v>0</v>
      </c>
      <c r="I489" s="29">
        <v>1248154.6702052201</v>
      </c>
      <c r="J489" s="29">
        <v>0</v>
      </c>
      <c r="K489" s="29"/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/>
      <c r="S489" s="38"/>
      <c r="T489" s="39">
        <v>27294.614696905501</v>
      </c>
      <c r="U489" s="37">
        <f t="shared" si="47"/>
        <v>1</v>
      </c>
    </row>
    <row r="490" spans="1:21">
      <c r="A490" s="25">
        <f t="shared" si="50"/>
        <v>474</v>
      </c>
      <c r="B490" s="26">
        <f t="shared" si="51"/>
        <v>33</v>
      </c>
      <c r="C490" s="27" t="s">
        <v>71</v>
      </c>
      <c r="D490" s="27" t="s">
        <v>528</v>
      </c>
      <c r="E490" s="28">
        <f t="shared" si="46"/>
        <v>22487460.028702125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/>
      <c r="L490" s="29"/>
      <c r="M490" s="29">
        <v>0</v>
      </c>
      <c r="N490" s="29">
        <v>0</v>
      </c>
      <c r="O490" s="29">
        <v>0</v>
      </c>
      <c r="P490" s="29">
        <v>22006228.384087902</v>
      </c>
      <c r="Q490" s="29">
        <v>0</v>
      </c>
      <c r="R490" s="29"/>
      <c r="S490" s="29"/>
      <c r="T490" s="39">
        <v>481231.64461422397</v>
      </c>
      <c r="U490" s="37">
        <f t="shared" si="47"/>
        <v>1</v>
      </c>
    </row>
    <row r="491" spans="1:21">
      <c r="A491" s="25">
        <f t="shared" si="50"/>
        <v>475</v>
      </c>
      <c r="B491" s="26">
        <f t="shared" si="51"/>
        <v>34</v>
      </c>
      <c r="C491" s="27" t="s">
        <v>71</v>
      </c>
      <c r="D491" s="27" t="s">
        <v>529</v>
      </c>
      <c r="E491" s="28">
        <f t="shared" si="46"/>
        <v>3419863.4142083386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/>
      <c r="L491" s="29"/>
      <c r="M491" s="29">
        <v>0</v>
      </c>
      <c r="N491" s="29">
        <v>2942363.2883842802</v>
      </c>
      <c r="O491" s="29">
        <v>0</v>
      </c>
      <c r="P491" s="29">
        <v>0</v>
      </c>
      <c r="Q491" s="29">
        <v>0</v>
      </c>
      <c r="R491" s="29">
        <v>413156.6</v>
      </c>
      <c r="S491" s="38"/>
      <c r="T491" s="39">
        <v>64343.525824058503</v>
      </c>
      <c r="U491" s="37">
        <f t="shared" si="47"/>
        <v>1</v>
      </c>
    </row>
    <row r="492" spans="1:21">
      <c r="A492" s="25">
        <f t="shared" si="50"/>
        <v>476</v>
      </c>
      <c r="B492" s="26">
        <f t="shared" si="51"/>
        <v>35</v>
      </c>
      <c r="C492" s="27" t="s">
        <v>71</v>
      </c>
      <c r="D492" s="27" t="s">
        <v>530</v>
      </c>
      <c r="E492" s="28">
        <f t="shared" si="46"/>
        <v>11503201.959506918</v>
      </c>
      <c r="F492" s="29"/>
      <c r="G492" s="29">
        <v>2937868.0070875599</v>
      </c>
      <c r="H492" s="29">
        <v>0</v>
      </c>
      <c r="I492" s="29">
        <v>0</v>
      </c>
      <c r="J492" s="29">
        <v>0</v>
      </c>
      <c r="K492" s="29"/>
      <c r="L492" s="29"/>
      <c r="M492" s="29">
        <v>0</v>
      </c>
      <c r="N492" s="29">
        <v>3213549.81143517</v>
      </c>
      <c r="O492" s="29">
        <v>5105615.6190507403</v>
      </c>
      <c r="P492" s="29">
        <v>0</v>
      </c>
      <c r="Q492" s="29">
        <v>0</v>
      </c>
      <c r="R492" s="29"/>
      <c r="S492" s="38"/>
      <c r="T492" s="39">
        <v>246168.52193344801</v>
      </c>
      <c r="U492" s="37">
        <f t="shared" si="47"/>
        <v>3</v>
      </c>
    </row>
    <row r="493" spans="1:21">
      <c r="A493" s="25">
        <f t="shared" si="50"/>
        <v>477</v>
      </c>
      <c r="B493" s="26">
        <f t="shared" si="51"/>
        <v>36</v>
      </c>
      <c r="C493" s="27" t="s">
        <v>71</v>
      </c>
      <c r="D493" s="27" t="s">
        <v>531</v>
      </c>
      <c r="E493" s="28">
        <f t="shared" si="46"/>
        <v>18513063.034030862</v>
      </c>
      <c r="F493" s="29">
        <v>9672123.3663251493</v>
      </c>
      <c r="G493" s="29">
        <v>4139883.0594339101</v>
      </c>
      <c r="H493" s="29">
        <v>0</v>
      </c>
      <c r="I493" s="29">
        <v>3903303.7014767202</v>
      </c>
      <c r="J493" s="29">
        <v>0</v>
      </c>
      <c r="K493" s="29"/>
      <c r="L493" s="29">
        <v>401573.35786682402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/>
      <c r="S493" s="38"/>
      <c r="T493" s="39">
        <v>396179.54892826098</v>
      </c>
      <c r="U493" s="37">
        <f t="shared" si="47"/>
        <v>4</v>
      </c>
    </row>
    <row r="494" spans="1:21">
      <c r="A494" s="25">
        <f t="shared" si="50"/>
        <v>478</v>
      </c>
      <c r="B494" s="26">
        <f t="shared" si="51"/>
        <v>37</v>
      </c>
      <c r="C494" s="27"/>
      <c r="D494" s="27" t="s">
        <v>532</v>
      </c>
      <c r="E494" s="28">
        <f t="shared" si="46"/>
        <v>3591360.0000000023</v>
      </c>
      <c r="F494" s="29"/>
      <c r="G494" s="29"/>
      <c r="H494" s="29"/>
      <c r="I494" s="29"/>
      <c r="J494" s="29"/>
      <c r="K494" s="29"/>
      <c r="L494" s="29"/>
      <c r="M494" s="29">
        <v>3388344.6460698801</v>
      </c>
      <c r="N494" s="29"/>
      <c r="O494" s="29"/>
      <c r="P494" s="29"/>
      <c r="Q494" s="29"/>
      <c r="R494" s="29">
        <v>104919.11907840001</v>
      </c>
      <c r="S494" s="38">
        <v>24000</v>
      </c>
      <c r="T494" s="39">
        <v>74096.234851722198</v>
      </c>
      <c r="U494" s="37">
        <f t="shared" si="47"/>
        <v>1</v>
      </c>
    </row>
    <row r="495" spans="1:21">
      <c r="A495" s="25">
        <f t="shared" si="50"/>
        <v>479</v>
      </c>
      <c r="B495" s="26">
        <f t="shared" si="51"/>
        <v>38</v>
      </c>
      <c r="C495" s="27" t="s">
        <v>71</v>
      </c>
      <c r="D495" s="27" t="s">
        <v>533</v>
      </c>
      <c r="E495" s="28">
        <f t="shared" si="46"/>
        <v>14159244.434273491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/>
      <c r="L495" s="29"/>
      <c r="M495" s="29">
        <v>0</v>
      </c>
      <c r="N495" s="29">
        <v>0</v>
      </c>
      <c r="O495" s="29">
        <v>0</v>
      </c>
      <c r="P495" s="29">
        <v>13745702.449999999</v>
      </c>
      <c r="Q495" s="29">
        <v>0</v>
      </c>
      <c r="R495" s="29"/>
      <c r="S495" s="29"/>
      <c r="T495" s="39">
        <v>413541.98427349201</v>
      </c>
      <c r="U495" s="37">
        <f t="shared" si="47"/>
        <v>1</v>
      </c>
    </row>
    <row r="496" spans="1:21">
      <c r="A496" s="25">
        <f t="shared" si="50"/>
        <v>480</v>
      </c>
      <c r="B496" s="26">
        <f t="shared" si="51"/>
        <v>39</v>
      </c>
      <c r="C496" s="27" t="s">
        <v>71</v>
      </c>
      <c r="D496" s="27" t="s">
        <v>326</v>
      </c>
      <c r="E496" s="28">
        <f t="shared" si="46"/>
        <v>28151375.461213551</v>
      </c>
      <c r="F496" s="29">
        <v>6133316.7977849701</v>
      </c>
      <c r="G496" s="29">
        <v>2453911.6795918699</v>
      </c>
      <c r="H496" s="29"/>
      <c r="I496" s="29">
        <v>1158241.19706242</v>
      </c>
      <c r="J496" s="29">
        <v>0</v>
      </c>
      <c r="K496" s="29"/>
      <c r="L496" s="29">
        <v>272494.70482550497</v>
      </c>
      <c r="M496" s="29">
        <v>0</v>
      </c>
      <c r="N496" s="29">
        <v>0</v>
      </c>
      <c r="O496" s="29">
        <v>0</v>
      </c>
      <c r="P496" s="29">
        <v>17569980.090778701</v>
      </c>
      <c r="Q496" s="29">
        <v>0</v>
      </c>
      <c r="R496" s="29"/>
      <c r="S496" s="38"/>
      <c r="T496" s="39">
        <v>563430.99117008597</v>
      </c>
      <c r="U496" s="37">
        <f t="shared" si="47"/>
        <v>5</v>
      </c>
    </row>
    <row r="497" spans="1:21">
      <c r="A497" s="25">
        <f t="shared" si="50"/>
        <v>481</v>
      </c>
      <c r="B497" s="26">
        <f t="shared" si="51"/>
        <v>40</v>
      </c>
      <c r="C497" s="27" t="s">
        <v>71</v>
      </c>
      <c r="D497" s="27" t="s">
        <v>534</v>
      </c>
      <c r="E497" s="28">
        <f t="shared" si="46"/>
        <v>7069135.4749076217</v>
      </c>
      <c r="F497" s="29">
        <v>6623579.5797926299</v>
      </c>
      <c r="G497" s="29">
        <v>0</v>
      </c>
      <c r="H497" s="29"/>
      <c r="I497" s="29">
        <v>0</v>
      </c>
      <c r="J497" s="29">
        <v>0</v>
      </c>
      <c r="K497" s="29"/>
      <c r="L497" s="29">
        <v>294276.39595196903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/>
      <c r="S497" s="38"/>
      <c r="T497" s="39">
        <v>151279.49916302299</v>
      </c>
      <c r="U497" s="37">
        <f t="shared" si="47"/>
        <v>2</v>
      </c>
    </row>
    <row r="498" spans="1:21">
      <c r="A498" s="25">
        <f t="shared" si="50"/>
        <v>482</v>
      </c>
      <c r="B498" s="26">
        <f t="shared" si="51"/>
        <v>41</v>
      </c>
      <c r="C498" s="27" t="s">
        <v>71</v>
      </c>
      <c r="D498" s="27" t="s">
        <v>92</v>
      </c>
      <c r="E498" s="28">
        <f t="shared" ref="E498:E560" si="52">SUBTOTAL(9,F498:T498)</f>
        <v>5116420.3570661349</v>
      </c>
      <c r="F498" s="29">
        <v>0</v>
      </c>
      <c r="G498" s="29">
        <v>0</v>
      </c>
      <c r="H498" s="29">
        <v>5006928.9614249198</v>
      </c>
      <c r="I498" s="29">
        <v>0</v>
      </c>
      <c r="J498" s="29">
        <v>0</v>
      </c>
      <c r="K498" s="29"/>
      <c r="L498" s="29"/>
      <c r="M498" s="29">
        <v>0</v>
      </c>
      <c r="N498" s="29">
        <v>0</v>
      </c>
      <c r="O498" s="29">
        <v>0</v>
      </c>
      <c r="P498" s="29"/>
      <c r="Q498" s="29">
        <v>0</v>
      </c>
      <c r="R498" s="29"/>
      <c r="S498" s="38"/>
      <c r="T498" s="39">
        <v>109491.395641215</v>
      </c>
      <c r="U498" s="37">
        <f t="shared" ref="U498:U560" si="53">COUNTIF(F498:Q498,"&gt;0")</f>
        <v>1</v>
      </c>
    </row>
    <row r="499" spans="1:21">
      <c r="A499" s="25">
        <f t="shared" si="50"/>
        <v>483</v>
      </c>
      <c r="B499" s="26">
        <f t="shared" si="51"/>
        <v>42</v>
      </c>
      <c r="C499" s="27"/>
      <c r="D499" s="27" t="s">
        <v>535</v>
      </c>
      <c r="E499" s="28">
        <f t="shared" si="52"/>
        <v>3591360.0000000023</v>
      </c>
      <c r="F499" s="29"/>
      <c r="G499" s="29"/>
      <c r="H499" s="29"/>
      <c r="I499" s="29"/>
      <c r="J499" s="29"/>
      <c r="K499" s="29"/>
      <c r="L499" s="29"/>
      <c r="M499" s="29">
        <v>3388344.6460698801</v>
      </c>
      <c r="N499" s="29"/>
      <c r="O499" s="29"/>
      <c r="P499" s="29"/>
      <c r="Q499" s="29"/>
      <c r="R499" s="29">
        <v>104919.11907840001</v>
      </c>
      <c r="S499" s="38">
        <v>24000</v>
      </c>
      <c r="T499" s="39">
        <v>74096.234851722198</v>
      </c>
      <c r="U499" s="37">
        <f t="shared" si="53"/>
        <v>1</v>
      </c>
    </row>
    <row r="500" spans="1:21">
      <c r="A500" s="25">
        <f t="shared" si="50"/>
        <v>484</v>
      </c>
      <c r="B500" s="26">
        <f t="shared" si="51"/>
        <v>43</v>
      </c>
      <c r="C500" s="27" t="s">
        <v>71</v>
      </c>
      <c r="D500" s="27" t="s">
        <v>536</v>
      </c>
      <c r="E500" s="28">
        <f t="shared" si="52"/>
        <v>3723951.8689671163</v>
      </c>
      <c r="F500" s="29">
        <v>0</v>
      </c>
      <c r="G500" s="29">
        <v>0</v>
      </c>
      <c r="H500" s="29">
        <v>3644259.2989712199</v>
      </c>
      <c r="I500" s="29">
        <v>0</v>
      </c>
      <c r="J500" s="29">
        <v>0</v>
      </c>
      <c r="K500" s="29"/>
      <c r="L500" s="29"/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/>
      <c r="S500" s="38"/>
      <c r="T500" s="39">
        <v>79692.569995896294</v>
      </c>
      <c r="U500" s="37">
        <f t="shared" si="53"/>
        <v>1</v>
      </c>
    </row>
    <row r="501" spans="1:21">
      <c r="A501" s="25">
        <f t="shared" si="50"/>
        <v>485</v>
      </c>
      <c r="B501" s="26">
        <f t="shared" si="51"/>
        <v>44</v>
      </c>
      <c r="C501" s="27" t="s">
        <v>71</v>
      </c>
      <c r="D501" s="27" t="s">
        <v>537</v>
      </c>
      <c r="E501" s="28">
        <f t="shared" si="52"/>
        <v>5704539.4663399961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/>
      <c r="L501" s="29"/>
      <c r="M501" s="29">
        <v>0</v>
      </c>
      <c r="N501" s="29">
        <v>0</v>
      </c>
      <c r="O501" s="29">
        <v>5582462.3217603201</v>
      </c>
      <c r="P501" s="29">
        <v>0</v>
      </c>
      <c r="Q501" s="29">
        <v>0</v>
      </c>
      <c r="R501" s="29"/>
      <c r="S501" s="38"/>
      <c r="T501" s="39">
        <v>122077.14457967599</v>
      </c>
      <c r="U501" s="37">
        <f t="shared" si="53"/>
        <v>1</v>
      </c>
    </row>
    <row r="502" spans="1:21">
      <c r="A502" s="25">
        <f t="shared" si="50"/>
        <v>486</v>
      </c>
      <c r="B502" s="26">
        <f t="shared" si="51"/>
        <v>45</v>
      </c>
      <c r="C502" s="27" t="s">
        <v>71</v>
      </c>
      <c r="D502" s="27" t="s">
        <v>538</v>
      </c>
      <c r="E502" s="28">
        <f t="shared" si="52"/>
        <v>7558612.3204800021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/>
      <c r="L502" s="29"/>
      <c r="M502" s="29">
        <v>0</v>
      </c>
      <c r="N502" s="29">
        <v>0</v>
      </c>
      <c r="O502" s="29">
        <v>7396858.01682173</v>
      </c>
      <c r="P502" s="29">
        <v>0</v>
      </c>
      <c r="Q502" s="29">
        <v>0</v>
      </c>
      <c r="R502" s="29"/>
      <c r="S502" s="38"/>
      <c r="T502" s="39">
        <v>161754.30365827199</v>
      </c>
      <c r="U502" s="37">
        <f t="shared" si="53"/>
        <v>1</v>
      </c>
    </row>
    <row r="503" spans="1:21">
      <c r="A503" s="25">
        <f t="shared" si="50"/>
        <v>487</v>
      </c>
      <c r="B503" s="26">
        <f t="shared" si="51"/>
        <v>46</v>
      </c>
      <c r="C503" s="27" t="s">
        <v>71</v>
      </c>
      <c r="D503" s="27" t="s">
        <v>539</v>
      </c>
      <c r="E503" s="28">
        <f t="shared" si="52"/>
        <v>10973716.392657893</v>
      </c>
      <c r="F503" s="29">
        <v>6700361.0893385699</v>
      </c>
      <c r="G503" s="29">
        <v>3490874.7316903402</v>
      </c>
      <c r="H503" s="29"/>
      <c r="I503" s="29">
        <v>0</v>
      </c>
      <c r="J503" s="29">
        <v>0</v>
      </c>
      <c r="K503" s="29"/>
      <c r="L503" s="29">
        <v>547643.04082610202</v>
      </c>
      <c r="M503" s="29">
        <v>0</v>
      </c>
      <c r="N503" s="29"/>
      <c r="O503" s="29"/>
      <c r="P503" s="29"/>
      <c r="Q503" s="29">
        <v>0</v>
      </c>
      <c r="R503" s="29"/>
      <c r="S503" s="38"/>
      <c r="T503" s="39">
        <v>234837.53080287899</v>
      </c>
      <c r="U503" s="37">
        <f t="shared" si="53"/>
        <v>3</v>
      </c>
    </row>
    <row r="504" spans="1:21">
      <c r="A504" s="25">
        <f t="shared" si="50"/>
        <v>488</v>
      </c>
      <c r="B504" s="26">
        <f t="shared" si="51"/>
        <v>47</v>
      </c>
      <c r="C504" s="27" t="s">
        <v>71</v>
      </c>
      <c r="D504" s="27" t="s">
        <v>540</v>
      </c>
      <c r="E504" s="28">
        <f t="shared" si="52"/>
        <v>11276107.026134016</v>
      </c>
      <c r="F504" s="29">
        <v>6061746.8582748296</v>
      </c>
      <c r="G504" s="29">
        <v>2605155.66</v>
      </c>
      <c r="H504" s="29">
        <v>2187734.91</v>
      </c>
      <c r="I504" s="29">
        <v>0</v>
      </c>
      <c r="J504" s="29">
        <v>0</v>
      </c>
      <c r="K504" s="29"/>
      <c r="L504" s="29">
        <v>251675.454108787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/>
      <c r="S504" s="38"/>
      <c r="T504" s="39">
        <v>169794.14375039999</v>
      </c>
      <c r="U504" s="37">
        <f t="shared" si="53"/>
        <v>4</v>
      </c>
    </row>
    <row r="505" spans="1:21">
      <c r="A505" s="25">
        <f t="shared" si="50"/>
        <v>489</v>
      </c>
      <c r="B505" s="26">
        <f t="shared" si="51"/>
        <v>48</v>
      </c>
      <c r="C505" s="27" t="s">
        <v>71</v>
      </c>
      <c r="D505" s="27" t="s">
        <v>541</v>
      </c>
      <c r="E505" s="28">
        <f t="shared" si="52"/>
        <v>9583229.264691202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/>
      <c r="L505" s="29"/>
      <c r="M505" s="29">
        <v>0</v>
      </c>
      <c r="N505" s="29">
        <v>0</v>
      </c>
      <c r="O505" s="29">
        <v>0</v>
      </c>
      <c r="P505" s="29">
        <v>9378148.1584268101</v>
      </c>
      <c r="Q505" s="29">
        <v>0</v>
      </c>
      <c r="R505" s="29"/>
      <c r="S505" s="38"/>
      <c r="T505" s="39">
        <v>205081.106264392</v>
      </c>
      <c r="U505" s="37">
        <f t="shared" si="53"/>
        <v>1</v>
      </c>
    </row>
    <row r="506" spans="1:21">
      <c r="A506" s="25">
        <f t="shared" si="50"/>
        <v>490</v>
      </c>
      <c r="B506" s="26">
        <f t="shared" si="51"/>
        <v>49</v>
      </c>
      <c r="C506" s="27" t="s">
        <v>71</v>
      </c>
      <c r="D506" s="27" t="s">
        <v>542</v>
      </c>
      <c r="E506" s="28">
        <f t="shared" si="52"/>
        <v>12813865.938446965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/>
      <c r="L506" s="29"/>
      <c r="M506" s="29">
        <v>0</v>
      </c>
      <c r="N506" s="29">
        <v>12539649.2073642</v>
      </c>
      <c r="O506" s="29">
        <v>0</v>
      </c>
      <c r="P506" s="29">
        <v>0</v>
      </c>
      <c r="Q506" s="29">
        <v>0</v>
      </c>
      <c r="R506" s="29"/>
      <c r="S506" s="38"/>
      <c r="T506" s="39">
        <v>274216.73108276498</v>
      </c>
      <c r="U506" s="37">
        <f t="shared" si="53"/>
        <v>1</v>
      </c>
    </row>
    <row r="507" spans="1:21">
      <c r="A507" s="25">
        <f t="shared" si="50"/>
        <v>491</v>
      </c>
      <c r="B507" s="26">
        <f t="shared" si="51"/>
        <v>50</v>
      </c>
      <c r="C507" s="27" t="s">
        <v>71</v>
      </c>
      <c r="D507" s="27" t="s">
        <v>339</v>
      </c>
      <c r="E507" s="28">
        <f t="shared" si="52"/>
        <v>30321154.784761548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/>
      <c r="L507" s="29"/>
      <c r="M507" s="29">
        <v>0</v>
      </c>
      <c r="N507" s="29">
        <v>0</v>
      </c>
      <c r="O507" s="29">
        <v>0</v>
      </c>
      <c r="P507" s="29">
        <v>29741216.056795999</v>
      </c>
      <c r="Q507" s="29">
        <v>0</v>
      </c>
      <c r="R507" s="29"/>
      <c r="S507" s="29"/>
      <c r="T507" s="39">
        <v>579938.72796554898</v>
      </c>
      <c r="U507" s="37">
        <f t="shared" si="53"/>
        <v>1</v>
      </c>
    </row>
    <row r="508" spans="1:21">
      <c r="A508" s="25">
        <f t="shared" si="50"/>
        <v>492</v>
      </c>
      <c r="B508" s="26">
        <f t="shared" si="51"/>
        <v>51</v>
      </c>
      <c r="C508" s="27" t="s">
        <v>71</v>
      </c>
      <c r="D508" s="27" t="s">
        <v>543</v>
      </c>
      <c r="E508" s="28">
        <f t="shared" si="52"/>
        <v>13744076.860234249</v>
      </c>
      <c r="F508" s="29">
        <v>13437177.921135601</v>
      </c>
      <c r="G508" s="29">
        <v>0</v>
      </c>
      <c r="H508" s="29"/>
      <c r="I508" s="29">
        <v>0</v>
      </c>
      <c r="J508" s="29">
        <v>0</v>
      </c>
      <c r="K508" s="29"/>
      <c r="L508" s="29"/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/>
      <c r="S508" s="38"/>
      <c r="T508" s="39">
        <v>306898.93909864902</v>
      </c>
      <c r="U508" s="37">
        <f t="shared" si="53"/>
        <v>1</v>
      </c>
    </row>
    <row r="509" spans="1:21">
      <c r="A509" s="25">
        <f t="shared" si="50"/>
        <v>493</v>
      </c>
      <c r="B509" s="26">
        <f t="shared" si="51"/>
        <v>52</v>
      </c>
      <c r="C509" s="27" t="s">
        <v>71</v>
      </c>
      <c r="D509" s="27" t="s">
        <v>544</v>
      </c>
      <c r="E509" s="28">
        <f t="shared" si="52"/>
        <v>18619115.200956475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/>
      <c r="L509" s="29"/>
      <c r="M509" s="29">
        <v>0</v>
      </c>
      <c r="N509" s="29">
        <v>0</v>
      </c>
      <c r="O509" s="29">
        <v>0</v>
      </c>
      <c r="P509" s="29">
        <v>17777901.600000001</v>
      </c>
      <c r="Q509" s="29">
        <v>0</v>
      </c>
      <c r="R509" s="29"/>
      <c r="S509" s="29"/>
      <c r="T509" s="39">
        <v>841213.60095647303</v>
      </c>
      <c r="U509" s="37">
        <f t="shared" si="53"/>
        <v>1</v>
      </c>
    </row>
    <row r="510" spans="1:21">
      <c r="A510" s="25">
        <f t="shared" si="50"/>
        <v>494</v>
      </c>
      <c r="B510" s="26">
        <f t="shared" si="51"/>
        <v>53</v>
      </c>
      <c r="C510" s="27" t="s">
        <v>71</v>
      </c>
      <c r="D510" s="27" t="s">
        <v>545</v>
      </c>
      <c r="E510" s="28">
        <f t="shared" si="52"/>
        <v>20033884.560000002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/>
      <c r="L510" s="29"/>
      <c r="M510" s="29">
        <v>0</v>
      </c>
      <c r="N510" s="29">
        <v>9005094.9811620004</v>
      </c>
      <c r="O510" s="29">
        <v>0</v>
      </c>
      <c r="P510" s="29">
        <v>10600064.449254001</v>
      </c>
      <c r="Q510" s="29">
        <v>0</v>
      </c>
      <c r="R510" s="29"/>
      <c r="S510" s="38"/>
      <c r="T510" s="39">
        <v>428725.12958399998</v>
      </c>
      <c r="U510" s="37">
        <f t="shared" si="53"/>
        <v>2</v>
      </c>
    </row>
    <row r="511" spans="1:21">
      <c r="A511" s="25">
        <f t="shared" si="50"/>
        <v>495</v>
      </c>
      <c r="B511" s="26">
        <f t="shared" si="51"/>
        <v>54</v>
      </c>
      <c r="C511" s="27" t="s">
        <v>71</v>
      </c>
      <c r="D511" s="27" t="s">
        <v>546</v>
      </c>
      <c r="E511" s="28">
        <f t="shared" si="52"/>
        <v>32986394.763732109</v>
      </c>
      <c r="F511" s="29">
        <v>9958388.8400534391</v>
      </c>
      <c r="G511" s="29">
        <v>0</v>
      </c>
      <c r="H511" s="29">
        <v>0</v>
      </c>
      <c r="I511" s="29">
        <v>4424427.7157852296</v>
      </c>
      <c r="J511" s="29">
        <v>0</v>
      </c>
      <c r="K511" s="29"/>
      <c r="L511" s="29">
        <v>397616.119024474</v>
      </c>
      <c r="M511" s="29">
        <v>0</v>
      </c>
      <c r="N511" s="29">
        <v>17500053.2409251</v>
      </c>
      <c r="O511" s="29">
        <v>0</v>
      </c>
      <c r="P511" s="29">
        <v>0</v>
      </c>
      <c r="Q511" s="29">
        <v>0</v>
      </c>
      <c r="R511" s="29"/>
      <c r="S511" s="38"/>
      <c r="T511" s="39">
        <v>705908.84794386697</v>
      </c>
      <c r="U511" s="37">
        <f t="shared" si="53"/>
        <v>4</v>
      </c>
    </row>
    <row r="512" spans="1:21">
      <c r="A512" s="25">
        <f t="shared" si="50"/>
        <v>496</v>
      </c>
      <c r="B512" s="26">
        <f t="shared" si="51"/>
        <v>55</v>
      </c>
      <c r="C512" s="27" t="s">
        <v>71</v>
      </c>
      <c r="D512" s="27" t="s">
        <v>547</v>
      </c>
      <c r="E512" s="28">
        <f t="shared" si="52"/>
        <v>7562846.0122871762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/>
      <c r="L512" s="29"/>
      <c r="M512" s="29">
        <v>0</v>
      </c>
      <c r="N512" s="29">
        <v>7401001.10762423</v>
      </c>
      <c r="O512" s="29">
        <v>0</v>
      </c>
      <c r="P512" s="29">
        <v>0</v>
      </c>
      <c r="Q512" s="29">
        <v>0</v>
      </c>
      <c r="R512" s="29"/>
      <c r="S512" s="38"/>
      <c r="T512" s="39">
        <v>161844.90466294601</v>
      </c>
      <c r="U512" s="37">
        <f t="shared" si="53"/>
        <v>1</v>
      </c>
    </row>
    <row r="513" spans="1:22">
      <c r="A513" s="25">
        <f t="shared" si="50"/>
        <v>497</v>
      </c>
      <c r="B513" s="26">
        <f t="shared" si="51"/>
        <v>56</v>
      </c>
      <c r="C513" s="27" t="s">
        <v>71</v>
      </c>
      <c r="D513" s="27" t="s">
        <v>548</v>
      </c>
      <c r="E513" s="28">
        <f t="shared" si="52"/>
        <v>6797608.8843123205</v>
      </c>
      <c r="F513" s="29">
        <v>2105749.0699999998</v>
      </c>
      <c r="G513" s="29"/>
      <c r="H513" s="29"/>
      <c r="I513" s="29">
        <v>888374.4</v>
      </c>
      <c r="J513" s="29">
        <v>0</v>
      </c>
      <c r="K513" s="29"/>
      <c r="L513" s="29"/>
      <c r="M513" s="29">
        <v>0</v>
      </c>
      <c r="N513" s="29">
        <v>0</v>
      </c>
      <c r="O513" s="29">
        <v>3619789.6171852802</v>
      </c>
      <c r="P513" s="29">
        <v>0</v>
      </c>
      <c r="Q513" s="29">
        <v>0</v>
      </c>
      <c r="R513" s="29"/>
      <c r="S513" s="38"/>
      <c r="T513" s="39">
        <v>183695.79712703999</v>
      </c>
      <c r="U513" s="37">
        <f t="shared" si="53"/>
        <v>3</v>
      </c>
    </row>
    <row r="514" spans="1:22">
      <c r="A514" s="25">
        <f t="shared" si="50"/>
        <v>498</v>
      </c>
      <c r="B514" s="26">
        <f t="shared" si="51"/>
        <v>57</v>
      </c>
      <c r="C514" s="27" t="s">
        <v>71</v>
      </c>
      <c r="D514" s="27" t="s">
        <v>549</v>
      </c>
      <c r="E514" s="28">
        <f t="shared" si="52"/>
        <v>3323108.4843221027</v>
      </c>
      <c r="F514" s="29"/>
      <c r="G514" s="29">
        <v>0</v>
      </c>
      <c r="H514" s="29">
        <v>3251993.9627576098</v>
      </c>
      <c r="I514" s="29">
        <v>0</v>
      </c>
      <c r="J514" s="29">
        <v>0</v>
      </c>
      <c r="K514" s="29"/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/>
      <c r="S514" s="38"/>
      <c r="T514" s="39">
        <v>71114.521564492898</v>
      </c>
      <c r="U514" s="37">
        <f t="shared" si="53"/>
        <v>1</v>
      </c>
    </row>
    <row r="515" spans="1:22">
      <c r="A515" s="25">
        <f t="shared" si="50"/>
        <v>499</v>
      </c>
      <c r="B515" s="26">
        <f t="shared" si="51"/>
        <v>58</v>
      </c>
      <c r="C515" s="27" t="s">
        <v>71</v>
      </c>
      <c r="D515" s="27" t="s">
        <v>550</v>
      </c>
      <c r="E515" s="28">
        <f t="shared" si="52"/>
        <v>25777524.930161454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/>
      <c r="L515" s="29"/>
      <c r="M515" s="29">
        <v>0</v>
      </c>
      <c r="N515" s="29">
        <v>0</v>
      </c>
      <c r="O515" s="29">
        <v>0</v>
      </c>
      <c r="P515" s="29">
        <v>25225885.896655999</v>
      </c>
      <c r="Q515" s="29">
        <v>0</v>
      </c>
      <c r="R515" s="29"/>
      <c r="S515" s="38"/>
      <c r="T515" s="39">
        <v>551639.03350545501</v>
      </c>
      <c r="U515" s="37">
        <f t="shared" si="53"/>
        <v>1</v>
      </c>
    </row>
    <row r="516" spans="1:22">
      <c r="A516" s="25">
        <f t="shared" si="50"/>
        <v>500</v>
      </c>
      <c r="B516" s="26">
        <f t="shared" si="51"/>
        <v>59</v>
      </c>
      <c r="C516" s="27" t="s">
        <v>71</v>
      </c>
      <c r="D516" s="27" t="s">
        <v>104</v>
      </c>
      <c r="E516" s="28">
        <f t="shared" si="52"/>
        <v>13959928.783242142</v>
      </c>
      <c r="F516" s="29"/>
      <c r="G516" s="29"/>
      <c r="H516" s="29"/>
      <c r="I516" s="29"/>
      <c r="J516" s="29"/>
      <c r="K516" s="29"/>
      <c r="L516" s="29"/>
      <c r="M516" s="29">
        <v>0</v>
      </c>
      <c r="N516" s="29">
        <v>0</v>
      </c>
      <c r="O516" s="29">
        <v>0</v>
      </c>
      <c r="P516" s="29">
        <v>13665253.1882038</v>
      </c>
      <c r="Q516" s="29">
        <v>0</v>
      </c>
      <c r="R516" s="29"/>
      <c r="S516" s="38"/>
      <c r="T516" s="39">
        <v>294675.595038342</v>
      </c>
      <c r="U516" s="37">
        <f t="shared" si="53"/>
        <v>1</v>
      </c>
    </row>
    <row r="517" spans="1:22">
      <c r="A517" s="25">
        <f t="shared" si="50"/>
        <v>501</v>
      </c>
      <c r="B517" s="26">
        <f t="shared" si="51"/>
        <v>60</v>
      </c>
      <c r="C517" s="27" t="s">
        <v>71</v>
      </c>
      <c r="D517" s="27" t="s">
        <v>551</v>
      </c>
      <c r="E517" s="28">
        <f t="shared" si="52"/>
        <v>7536651.0910548028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/>
      <c r="L517" s="29"/>
      <c r="M517" s="29">
        <v>0</v>
      </c>
      <c r="N517" s="29">
        <v>0</v>
      </c>
      <c r="O517" s="29">
        <v>7375366.7577062296</v>
      </c>
      <c r="P517" s="29">
        <v>0</v>
      </c>
      <c r="Q517" s="29">
        <v>0</v>
      </c>
      <c r="R517" s="29"/>
      <c r="S517" s="38"/>
      <c r="T517" s="39">
        <v>161284.33334857301</v>
      </c>
      <c r="U517" s="37">
        <f t="shared" si="53"/>
        <v>1</v>
      </c>
    </row>
    <row r="518" spans="1:22">
      <c r="A518" s="25">
        <f t="shared" si="50"/>
        <v>502</v>
      </c>
      <c r="B518" s="26">
        <f t="shared" si="51"/>
        <v>61</v>
      </c>
      <c r="C518" s="27" t="s">
        <v>71</v>
      </c>
      <c r="D518" s="27" t="s">
        <v>552</v>
      </c>
      <c r="E518" s="28">
        <f t="shared" si="52"/>
        <v>46216506.053262837</v>
      </c>
      <c r="F518" s="29">
        <v>11858561.0386538</v>
      </c>
      <c r="G518" s="29">
        <v>0</v>
      </c>
      <c r="H518" s="29">
        <v>0</v>
      </c>
      <c r="I518" s="29">
        <v>4785667.37036476</v>
      </c>
      <c r="J518" s="29">
        <v>0</v>
      </c>
      <c r="K518" s="29"/>
      <c r="L518" s="29"/>
      <c r="M518" s="29">
        <v>0</v>
      </c>
      <c r="N518" s="29">
        <v>19618197.919447601</v>
      </c>
      <c r="O518" s="29">
        <v>8965046.4952568505</v>
      </c>
      <c r="P518" s="29">
        <v>0</v>
      </c>
      <c r="Q518" s="29">
        <v>0</v>
      </c>
      <c r="R518" s="29"/>
      <c r="S518" s="38"/>
      <c r="T518" s="39">
        <v>989033.229539825</v>
      </c>
      <c r="U518" s="37">
        <f t="shared" si="53"/>
        <v>4</v>
      </c>
    </row>
    <row r="519" spans="1:22">
      <c r="A519" s="25">
        <f t="shared" si="50"/>
        <v>503</v>
      </c>
      <c r="B519" s="26">
        <f t="shared" si="51"/>
        <v>62</v>
      </c>
      <c r="C519" s="27" t="s">
        <v>71</v>
      </c>
      <c r="D519" s="27" t="s">
        <v>553</v>
      </c>
      <c r="E519" s="28">
        <f t="shared" si="52"/>
        <v>3627706.1305964543</v>
      </c>
      <c r="F519" s="29">
        <v>0</v>
      </c>
      <c r="G519" s="29">
        <v>0</v>
      </c>
      <c r="H519" s="29">
        <v>3550073.2194016902</v>
      </c>
      <c r="I519" s="29">
        <v>0</v>
      </c>
      <c r="J519" s="29">
        <v>0</v>
      </c>
      <c r="K519" s="29"/>
      <c r="L519" s="29"/>
      <c r="M519" s="29">
        <v>0</v>
      </c>
      <c r="N519" s="29">
        <v>0</v>
      </c>
      <c r="O519" s="29">
        <v>0</v>
      </c>
      <c r="P519" s="29"/>
      <c r="Q519" s="29">
        <v>0</v>
      </c>
      <c r="R519" s="29"/>
      <c r="S519" s="38"/>
      <c r="T519" s="39">
        <v>77632.911194764107</v>
      </c>
      <c r="U519" s="37">
        <f t="shared" si="53"/>
        <v>1</v>
      </c>
    </row>
    <row r="520" spans="1:22">
      <c r="A520" s="25">
        <f t="shared" si="50"/>
        <v>504</v>
      </c>
      <c r="B520" s="26">
        <f t="shared" si="51"/>
        <v>63</v>
      </c>
      <c r="C520" s="27" t="s">
        <v>71</v>
      </c>
      <c r="D520" s="27" t="s">
        <v>554</v>
      </c>
      <c r="E520" s="28">
        <f t="shared" si="52"/>
        <v>39683829.239116386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/>
      <c r="L520" s="29"/>
      <c r="M520" s="29">
        <v>0</v>
      </c>
      <c r="N520" s="29">
        <v>0</v>
      </c>
      <c r="O520" s="29">
        <v>0</v>
      </c>
      <c r="P520" s="29">
        <v>38834595.293399297</v>
      </c>
      <c r="Q520" s="29">
        <v>0</v>
      </c>
      <c r="R520" s="29"/>
      <c r="S520" s="29"/>
      <c r="T520" s="39">
        <v>849233.94571709202</v>
      </c>
      <c r="U520" s="37">
        <f t="shared" si="53"/>
        <v>1</v>
      </c>
    </row>
    <row r="521" spans="1:22">
      <c r="A521" s="25">
        <f t="shared" si="50"/>
        <v>505</v>
      </c>
      <c r="B521" s="26">
        <f t="shared" si="51"/>
        <v>64</v>
      </c>
      <c r="C521" s="27" t="s">
        <v>71</v>
      </c>
      <c r="D521" s="27" t="s">
        <v>555</v>
      </c>
      <c r="E521" s="28">
        <f t="shared" si="52"/>
        <v>28688048.331907827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/>
      <c r="L521" s="29"/>
      <c r="M521" s="29">
        <v>0</v>
      </c>
      <c r="N521" s="29">
        <v>0</v>
      </c>
      <c r="O521" s="29">
        <v>0</v>
      </c>
      <c r="P521" s="29">
        <v>28074124.097605001</v>
      </c>
      <c r="Q521" s="29">
        <v>0</v>
      </c>
      <c r="R521" s="29"/>
      <c r="S521" s="29"/>
      <c r="T521" s="39">
        <v>613924.23430282797</v>
      </c>
      <c r="U521" s="37">
        <f t="shared" si="53"/>
        <v>1</v>
      </c>
    </row>
    <row r="522" spans="1:22">
      <c r="A522" s="25">
        <f t="shared" si="50"/>
        <v>506</v>
      </c>
      <c r="B522" s="26">
        <f t="shared" si="51"/>
        <v>65</v>
      </c>
      <c r="C522" s="27" t="s">
        <v>71</v>
      </c>
      <c r="D522" s="27" t="s">
        <v>556</v>
      </c>
      <c r="E522" s="28">
        <f t="shared" si="52"/>
        <v>19753554.682315655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/>
      <c r="L522" s="29"/>
      <c r="M522" s="29">
        <v>0</v>
      </c>
      <c r="N522" s="29">
        <v>0</v>
      </c>
      <c r="O522" s="29">
        <v>0</v>
      </c>
      <c r="P522" s="29">
        <v>18930963.0422621</v>
      </c>
      <c r="Q522" s="29">
        <v>0</v>
      </c>
      <c r="R522" s="29">
        <v>408609.82</v>
      </c>
      <c r="S522" s="29"/>
      <c r="T522" s="39">
        <v>413981.82005355501</v>
      </c>
      <c r="U522" s="37">
        <f t="shared" si="53"/>
        <v>1</v>
      </c>
    </row>
    <row r="523" spans="1:22">
      <c r="A523" s="25">
        <f t="shared" si="50"/>
        <v>507</v>
      </c>
      <c r="B523" s="26">
        <f t="shared" si="51"/>
        <v>66</v>
      </c>
      <c r="C523" s="27" t="s">
        <v>71</v>
      </c>
      <c r="D523" s="27" t="s">
        <v>557</v>
      </c>
      <c r="E523" s="28">
        <f t="shared" si="52"/>
        <v>15044296.82423413</v>
      </c>
      <c r="F523" s="29">
        <v>8244815.9026870402</v>
      </c>
      <c r="G523" s="29">
        <v>0</v>
      </c>
      <c r="H523" s="29">
        <v>3150236.6549268598</v>
      </c>
      <c r="I523" s="29">
        <v>3327296.31458162</v>
      </c>
      <c r="J523" s="29">
        <v>0</v>
      </c>
      <c r="K523" s="29"/>
      <c r="L523" s="29"/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/>
      <c r="S523" s="38"/>
      <c r="T523" s="39">
        <v>321947.95203861</v>
      </c>
      <c r="U523" s="37">
        <f t="shared" si="53"/>
        <v>3</v>
      </c>
    </row>
    <row r="524" spans="1:22">
      <c r="A524" s="25">
        <f t="shared" ref="A524:A587" si="54">+A523+1</f>
        <v>508</v>
      </c>
      <c r="B524" s="26">
        <f t="shared" ref="B524:B587" si="55">+B523+1</f>
        <v>67</v>
      </c>
      <c r="C524" s="27" t="s">
        <v>71</v>
      </c>
      <c r="D524" s="27" t="s">
        <v>558</v>
      </c>
      <c r="E524" s="28">
        <f t="shared" si="52"/>
        <v>9909590.6884000003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/>
      <c r="L524" s="29"/>
      <c r="M524" s="29">
        <v>0</v>
      </c>
      <c r="N524" s="29">
        <v>0</v>
      </c>
      <c r="O524" s="29">
        <v>0</v>
      </c>
      <c r="P524" s="29">
        <v>9697525.4476682395</v>
      </c>
      <c r="Q524" s="29">
        <v>0</v>
      </c>
      <c r="R524" s="29"/>
      <c r="S524" s="38"/>
      <c r="T524" s="39">
        <v>212065.24073175999</v>
      </c>
      <c r="U524" s="37">
        <f t="shared" si="53"/>
        <v>1</v>
      </c>
    </row>
    <row r="525" spans="1:22">
      <c r="A525" s="25">
        <f t="shared" si="54"/>
        <v>509</v>
      </c>
      <c r="B525" s="26">
        <f t="shared" si="55"/>
        <v>68</v>
      </c>
      <c r="C525" s="27" t="s">
        <v>71</v>
      </c>
      <c r="D525" s="27" t="s">
        <v>559</v>
      </c>
      <c r="E525" s="28">
        <f t="shared" si="52"/>
        <v>9825604.9005436506</v>
      </c>
      <c r="F525" s="29">
        <v>4922338.54</v>
      </c>
      <c r="G525" s="29">
        <v>2955743</v>
      </c>
      <c r="H525" s="29">
        <v>0</v>
      </c>
      <c r="I525" s="29">
        <v>1405274.47</v>
      </c>
      <c r="J525" s="29">
        <v>0</v>
      </c>
      <c r="K525" s="29"/>
      <c r="L525" s="29">
        <v>300589.46674277697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/>
      <c r="S525" s="38"/>
      <c r="T525" s="39">
        <v>241659.42380087401</v>
      </c>
      <c r="U525" s="37">
        <f t="shared" si="53"/>
        <v>4</v>
      </c>
      <c r="V525" s="6" t="s">
        <v>729</v>
      </c>
    </row>
    <row r="526" spans="1:22">
      <c r="A526" s="25">
        <f t="shared" si="54"/>
        <v>510</v>
      </c>
      <c r="B526" s="26">
        <f t="shared" si="55"/>
        <v>69</v>
      </c>
      <c r="C526" s="27" t="s">
        <v>71</v>
      </c>
      <c r="D526" s="27" t="s">
        <v>106</v>
      </c>
      <c r="E526" s="28">
        <f t="shared" si="52"/>
        <v>14338181.03514342</v>
      </c>
      <c r="F526" s="29">
        <v>6885723.9998886101</v>
      </c>
      <c r="G526" s="29">
        <v>2754946.3207044802</v>
      </c>
      <c r="H526" s="29">
        <v>2034797.5532993099</v>
      </c>
      <c r="I526" s="29">
        <v>2560101.8205176801</v>
      </c>
      <c r="J526" s="29">
        <v>0</v>
      </c>
      <c r="K526" s="29"/>
      <c r="L526" s="29"/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/>
      <c r="S526" s="38"/>
      <c r="T526" s="39">
        <v>102611.34073334</v>
      </c>
      <c r="U526" s="37">
        <f t="shared" si="53"/>
        <v>4</v>
      </c>
    </row>
    <row r="527" spans="1:22">
      <c r="A527" s="25">
        <f t="shared" si="54"/>
        <v>511</v>
      </c>
      <c r="B527" s="26">
        <f t="shared" si="55"/>
        <v>70</v>
      </c>
      <c r="C527" s="27"/>
      <c r="D527" s="27" t="s">
        <v>561</v>
      </c>
      <c r="E527" s="28">
        <f t="shared" si="52"/>
        <v>9780000</v>
      </c>
      <c r="F527" s="29"/>
      <c r="G527" s="29"/>
      <c r="H527" s="29"/>
      <c r="I527" s="29"/>
      <c r="J527" s="29"/>
      <c r="K527" s="29"/>
      <c r="L527" s="29"/>
      <c r="M527" s="29">
        <v>9062814.5999999996</v>
      </c>
      <c r="N527" s="29"/>
      <c r="O527" s="29"/>
      <c r="P527" s="29"/>
      <c r="Q527" s="29"/>
      <c r="R527" s="29">
        <v>489000</v>
      </c>
      <c r="S527" s="38">
        <v>30000</v>
      </c>
      <c r="T527" s="39">
        <v>198185.4</v>
      </c>
      <c r="U527" s="37">
        <f t="shared" si="53"/>
        <v>1</v>
      </c>
    </row>
    <row r="528" spans="1:22">
      <c r="A528" s="25">
        <f t="shared" si="54"/>
        <v>512</v>
      </c>
      <c r="B528" s="26">
        <f t="shared" si="55"/>
        <v>71</v>
      </c>
      <c r="C528" s="27" t="s">
        <v>71</v>
      </c>
      <c r="D528" s="27" t="s">
        <v>563</v>
      </c>
      <c r="E528" s="28">
        <f t="shared" si="52"/>
        <v>10436992.599520564</v>
      </c>
      <c r="F528" s="29">
        <v>6679650.6897583101</v>
      </c>
      <c r="G528" s="29">
        <v>0</v>
      </c>
      <c r="H528" s="29">
        <v>1973900.91160118</v>
      </c>
      <c r="I528" s="29">
        <v>1261413.1742972401</v>
      </c>
      <c r="J528" s="29">
        <v>0</v>
      </c>
      <c r="K528" s="29"/>
      <c r="L528" s="29"/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298717.92</v>
      </c>
      <c r="S528" s="38"/>
      <c r="T528" s="39">
        <v>223309.90386383401</v>
      </c>
      <c r="U528" s="37">
        <f t="shared" si="53"/>
        <v>3</v>
      </c>
    </row>
    <row r="529" spans="1:22">
      <c r="A529" s="25">
        <f t="shared" si="54"/>
        <v>513</v>
      </c>
      <c r="B529" s="26">
        <f t="shared" si="55"/>
        <v>72</v>
      </c>
      <c r="C529" s="27"/>
      <c r="D529" s="27" t="s">
        <v>564</v>
      </c>
      <c r="E529" s="28">
        <f t="shared" si="52"/>
        <v>3591360.0000000023</v>
      </c>
      <c r="F529" s="29"/>
      <c r="G529" s="29"/>
      <c r="H529" s="29"/>
      <c r="I529" s="29"/>
      <c r="J529" s="29"/>
      <c r="K529" s="29"/>
      <c r="L529" s="29"/>
      <c r="M529" s="29">
        <v>3388344.6460698801</v>
      </c>
      <c r="N529" s="29"/>
      <c r="O529" s="29"/>
      <c r="P529" s="29"/>
      <c r="Q529" s="29"/>
      <c r="R529" s="24">
        <v>104919.11907840001</v>
      </c>
      <c r="S529" s="38">
        <v>24000</v>
      </c>
      <c r="T529" s="39">
        <v>74096.234851722198</v>
      </c>
      <c r="U529" s="37">
        <f t="shared" si="53"/>
        <v>1</v>
      </c>
    </row>
    <row r="530" spans="1:22">
      <c r="A530" s="25">
        <f t="shared" si="54"/>
        <v>514</v>
      </c>
      <c r="B530" s="26">
        <f t="shared" si="55"/>
        <v>73</v>
      </c>
      <c r="C530" s="27"/>
      <c r="D530" s="27" t="s">
        <v>565</v>
      </c>
      <c r="E530" s="28">
        <f t="shared" si="52"/>
        <v>7182719.9999999972</v>
      </c>
      <c r="F530" s="29"/>
      <c r="G530" s="29"/>
      <c r="H530" s="29"/>
      <c r="I530" s="29"/>
      <c r="J530" s="29"/>
      <c r="K530" s="29"/>
      <c r="L530" s="29"/>
      <c r="M530" s="29">
        <v>6868490.3575085597</v>
      </c>
      <c r="N530" s="29"/>
      <c r="O530" s="29"/>
      <c r="P530" s="29"/>
      <c r="Q530" s="29"/>
      <c r="R530" s="24">
        <v>140029.66941696001</v>
      </c>
      <c r="S530" s="38">
        <v>24000</v>
      </c>
      <c r="T530" s="39">
        <v>150199.97307447699</v>
      </c>
      <c r="U530" s="37">
        <f t="shared" si="53"/>
        <v>1</v>
      </c>
    </row>
    <row r="531" spans="1:22">
      <c r="A531" s="25">
        <f t="shared" si="54"/>
        <v>515</v>
      </c>
      <c r="B531" s="26">
        <f t="shared" si="55"/>
        <v>74</v>
      </c>
      <c r="C531" s="27" t="s">
        <v>109</v>
      </c>
      <c r="D531" s="27" t="s">
        <v>566</v>
      </c>
      <c r="E531" s="28">
        <f t="shared" si="52"/>
        <v>2983684.07</v>
      </c>
      <c r="F531" s="29">
        <v>0</v>
      </c>
      <c r="G531" s="29">
        <v>0</v>
      </c>
      <c r="H531" s="29">
        <v>2925994.6940138</v>
      </c>
      <c r="I531" s="29">
        <v>0</v>
      </c>
      <c r="J531" s="29">
        <v>0</v>
      </c>
      <c r="K531" s="29"/>
      <c r="L531" s="29"/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4"/>
      <c r="S531" s="29"/>
      <c r="T531" s="39">
        <v>57689.375986200001</v>
      </c>
      <c r="U531" s="37">
        <f t="shared" si="53"/>
        <v>1</v>
      </c>
    </row>
    <row r="532" spans="1:22">
      <c r="A532" s="25">
        <f t="shared" si="54"/>
        <v>516</v>
      </c>
      <c r="B532" s="26">
        <f t="shared" si="55"/>
        <v>75</v>
      </c>
      <c r="C532" s="27" t="s">
        <v>109</v>
      </c>
      <c r="D532" s="27" t="s">
        <v>567</v>
      </c>
      <c r="E532" s="28">
        <f t="shared" si="52"/>
        <v>3390546.8800000004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/>
      <c r="L532" s="29"/>
      <c r="M532" s="29">
        <v>0</v>
      </c>
      <c r="N532" s="29">
        <v>3197890.5015540002</v>
      </c>
      <c r="O532" s="29">
        <v>0</v>
      </c>
      <c r="P532" s="29">
        <v>0</v>
      </c>
      <c r="Q532" s="29">
        <v>0</v>
      </c>
      <c r="R532" s="29">
        <v>85155.99</v>
      </c>
      <c r="S532" s="29">
        <v>37569</v>
      </c>
      <c r="T532" s="39">
        <v>69931.388445999997</v>
      </c>
      <c r="U532" s="37">
        <f t="shared" si="53"/>
        <v>1</v>
      </c>
    </row>
    <row r="533" spans="1:22">
      <c r="A533" s="25">
        <f t="shared" si="54"/>
        <v>517</v>
      </c>
      <c r="B533" s="26">
        <f t="shared" si="55"/>
        <v>76</v>
      </c>
      <c r="C533" s="27" t="s">
        <v>109</v>
      </c>
      <c r="D533" s="27" t="s">
        <v>568</v>
      </c>
      <c r="E533" s="28">
        <f t="shared" si="52"/>
        <v>589567.59499999997</v>
      </c>
      <c r="F533" s="29"/>
      <c r="G533" s="29">
        <v>0</v>
      </c>
      <c r="H533" s="29">
        <v>576950.84846699995</v>
      </c>
      <c r="I533" s="29"/>
      <c r="J533" s="29"/>
      <c r="K533" s="29"/>
      <c r="L533" s="29"/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/>
      <c r="S533" s="38"/>
      <c r="T533" s="39">
        <v>12616.746533</v>
      </c>
      <c r="U533" s="37">
        <f t="shared" si="53"/>
        <v>1</v>
      </c>
    </row>
    <row r="534" spans="1:22">
      <c r="A534" s="25">
        <f t="shared" si="54"/>
        <v>518</v>
      </c>
      <c r="B534" s="26">
        <f t="shared" si="55"/>
        <v>77</v>
      </c>
      <c r="C534" s="27" t="s">
        <v>109</v>
      </c>
      <c r="D534" s="27" t="s">
        <v>569</v>
      </c>
      <c r="E534" s="28">
        <f t="shared" si="52"/>
        <v>510140.45279999997</v>
      </c>
      <c r="F534" s="29"/>
      <c r="G534" s="29">
        <v>0</v>
      </c>
      <c r="H534" s="29">
        <v>499223.44711007999</v>
      </c>
      <c r="I534" s="29"/>
      <c r="J534" s="29"/>
      <c r="K534" s="29"/>
      <c r="L534" s="29"/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/>
      <c r="S534" s="38"/>
      <c r="T534" s="39">
        <v>10917.005689920001</v>
      </c>
      <c r="U534" s="37">
        <f t="shared" si="53"/>
        <v>1</v>
      </c>
    </row>
    <row r="535" spans="1:22">
      <c r="A535" s="25">
        <f t="shared" si="54"/>
        <v>519</v>
      </c>
      <c r="B535" s="26">
        <f t="shared" si="55"/>
        <v>78</v>
      </c>
      <c r="C535" s="27" t="s">
        <v>109</v>
      </c>
      <c r="D535" s="27" t="s">
        <v>570</v>
      </c>
      <c r="E535" s="28">
        <f t="shared" si="52"/>
        <v>386646.94529999996</v>
      </c>
      <c r="F535" s="29"/>
      <c r="G535" s="29"/>
      <c r="H535" s="29">
        <v>378372.70067057997</v>
      </c>
      <c r="I535" s="29">
        <v>0</v>
      </c>
      <c r="J535" s="29">
        <v>0</v>
      </c>
      <c r="K535" s="29"/>
      <c r="L535" s="29"/>
      <c r="M535" s="29"/>
      <c r="N535" s="29"/>
      <c r="O535" s="29"/>
      <c r="P535" s="29"/>
      <c r="Q535" s="29"/>
      <c r="R535" s="29"/>
      <c r="S535" s="38"/>
      <c r="T535" s="39">
        <v>8274.2446294199999</v>
      </c>
      <c r="U535" s="37">
        <f t="shared" si="53"/>
        <v>1</v>
      </c>
    </row>
    <row r="536" spans="1:22">
      <c r="A536" s="25">
        <f t="shared" si="54"/>
        <v>520</v>
      </c>
      <c r="B536" s="26">
        <f t="shared" si="55"/>
        <v>79</v>
      </c>
      <c r="C536" s="27" t="s">
        <v>109</v>
      </c>
      <c r="D536" s="27" t="s">
        <v>571</v>
      </c>
      <c r="E536" s="28">
        <f t="shared" si="52"/>
        <v>2038756.5126</v>
      </c>
      <c r="F536" s="29">
        <v>1303091.9754052199</v>
      </c>
      <c r="G536" s="29">
        <v>0</v>
      </c>
      <c r="H536" s="29">
        <v>373626.55878114002</v>
      </c>
      <c r="I536" s="29">
        <v>318408.58904400002</v>
      </c>
      <c r="J536" s="29">
        <v>0</v>
      </c>
      <c r="K536" s="29"/>
      <c r="L536" s="29"/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/>
      <c r="S536" s="38"/>
      <c r="T536" s="39">
        <v>43629.389369639997</v>
      </c>
      <c r="U536" s="37">
        <f t="shared" si="53"/>
        <v>3</v>
      </c>
    </row>
    <row r="537" spans="1:22">
      <c r="A537" s="25">
        <f t="shared" si="54"/>
        <v>521</v>
      </c>
      <c r="B537" s="26">
        <f t="shared" si="55"/>
        <v>80</v>
      </c>
      <c r="C537" s="27"/>
      <c r="D537" s="27" t="s">
        <v>572</v>
      </c>
      <c r="E537" s="28">
        <f t="shared" si="52"/>
        <v>21536888.215718932</v>
      </c>
      <c r="F537" s="29"/>
      <c r="G537" s="29"/>
      <c r="H537" s="29"/>
      <c r="I537" s="29"/>
      <c r="J537" s="29"/>
      <c r="K537" s="29"/>
      <c r="L537" s="29"/>
      <c r="M537" s="29">
        <v>20793974.399999999</v>
      </c>
      <c r="N537" s="29"/>
      <c r="O537" s="29"/>
      <c r="P537" s="29"/>
      <c r="Q537" s="29"/>
      <c r="R537" s="29">
        <v>263945.2194144</v>
      </c>
      <c r="S537" s="38">
        <v>24000</v>
      </c>
      <c r="T537" s="39">
        <v>454968.59630453202</v>
      </c>
      <c r="U537" s="37">
        <f t="shared" si="53"/>
        <v>1</v>
      </c>
      <c r="V537" s="6" t="s">
        <v>726</v>
      </c>
    </row>
    <row r="538" spans="1:22">
      <c r="A538" s="25">
        <f t="shared" si="54"/>
        <v>522</v>
      </c>
      <c r="B538" s="26">
        <f t="shared" si="55"/>
        <v>81</v>
      </c>
      <c r="C538" s="27"/>
      <c r="D538" s="27" t="s">
        <v>574</v>
      </c>
      <c r="E538" s="28">
        <f t="shared" si="52"/>
        <v>25139520</v>
      </c>
      <c r="F538" s="29"/>
      <c r="G538" s="29"/>
      <c r="H538" s="29"/>
      <c r="I538" s="29"/>
      <c r="J538" s="29"/>
      <c r="K538" s="29"/>
      <c r="L538" s="29"/>
      <c r="M538" s="29">
        <v>23617472.90112</v>
      </c>
      <c r="N538" s="29">
        <v>0</v>
      </c>
      <c r="O538" s="29">
        <v>0</v>
      </c>
      <c r="P538" s="29">
        <v>0</v>
      </c>
      <c r="Q538" s="29">
        <v>0</v>
      </c>
      <c r="R538" s="29">
        <v>754185.6</v>
      </c>
      <c r="S538" s="38">
        <v>251395.20000000001</v>
      </c>
      <c r="T538" s="39">
        <v>516466.29888000002</v>
      </c>
      <c r="U538" s="37">
        <f t="shared" si="53"/>
        <v>1</v>
      </c>
    </row>
    <row r="539" spans="1:22">
      <c r="A539" s="25">
        <f t="shared" si="54"/>
        <v>523</v>
      </c>
      <c r="B539" s="26">
        <f t="shared" si="55"/>
        <v>82</v>
      </c>
      <c r="C539" s="27"/>
      <c r="D539" s="27" t="s">
        <v>577</v>
      </c>
      <c r="E539" s="28">
        <f t="shared" si="52"/>
        <v>14391493.255421314</v>
      </c>
      <c r="F539" s="29"/>
      <c r="G539" s="29"/>
      <c r="H539" s="29"/>
      <c r="I539" s="29"/>
      <c r="J539" s="29"/>
      <c r="K539" s="29"/>
      <c r="L539" s="29"/>
      <c r="M539" s="29">
        <v>13862649.6</v>
      </c>
      <c r="N539" s="29"/>
      <c r="O539" s="29"/>
      <c r="P539" s="29"/>
      <c r="Q539" s="29"/>
      <c r="R539" s="29">
        <v>202265.31720960001</v>
      </c>
      <c r="S539" s="38">
        <v>24000</v>
      </c>
      <c r="T539" s="39">
        <v>302578.33821171499</v>
      </c>
      <c r="U539" s="37">
        <f t="shared" si="53"/>
        <v>1</v>
      </c>
      <c r="V539" s="6" t="s">
        <v>726</v>
      </c>
    </row>
    <row r="540" spans="1:22">
      <c r="A540" s="25">
        <f t="shared" si="54"/>
        <v>524</v>
      </c>
      <c r="B540" s="26">
        <f t="shared" si="55"/>
        <v>83</v>
      </c>
      <c r="C540" s="27" t="s">
        <v>109</v>
      </c>
      <c r="D540" s="27" t="s">
        <v>578</v>
      </c>
      <c r="E540" s="28">
        <f t="shared" si="52"/>
        <v>39603482.628111444</v>
      </c>
      <c r="F540" s="29">
        <v>13616559.511674</v>
      </c>
      <c r="G540" s="29">
        <v>4892953.0885143401</v>
      </c>
      <c r="H540" s="29">
        <v>5159278.85636512</v>
      </c>
      <c r="I540" s="29">
        <v>3303637.3136041798</v>
      </c>
      <c r="J540" s="29"/>
      <c r="K540" s="29"/>
      <c r="L540" s="29">
        <v>488558.85729000001</v>
      </c>
      <c r="M540" s="29">
        <v>0</v>
      </c>
      <c r="N540" s="29">
        <v>11343089.619999999</v>
      </c>
      <c r="O540" s="29">
        <v>0</v>
      </c>
      <c r="P540" s="29">
        <v>0</v>
      </c>
      <c r="Q540" s="29">
        <v>0</v>
      </c>
      <c r="R540" s="29">
        <v>596430.70649999997</v>
      </c>
      <c r="S540" s="29">
        <v>24992.426500000001</v>
      </c>
      <c r="T540" s="39">
        <v>177982.24766379999</v>
      </c>
      <c r="U540" s="37">
        <f t="shared" si="53"/>
        <v>6</v>
      </c>
    </row>
    <row r="541" spans="1:22">
      <c r="A541" s="25">
        <f t="shared" si="54"/>
        <v>525</v>
      </c>
      <c r="B541" s="26">
        <f t="shared" si="55"/>
        <v>84</v>
      </c>
      <c r="C541" s="27" t="s">
        <v>109</v>
      </c>
      <c r="D541" s="27" t="s">
        <v>345</v>
      </c>
      <c r="E541" s="28">
        <f t="shared" si="52"/>
        <v>23235694.261725999</v>
      </c>
      <c r="F541" s="29">
        <v>5940143.1063865796</v>
      </c>
      <c r="G541" s="29">
        <v>2116717.1923795799</v>
      </c>
      <c r="H541" s="29">
        <v>2211498.4827243001</v>
      </c>
      <c r="I541" s="29">
        <v>1384537.88247348</v>
      </c>
      <c r="J541" s="29"/>
      <c r="K541" s="29"/>
      <c r="L541" s="29">
        <v>227939.55009504</v>
      </c>
      <c r="M541" s="29">
        <v>0</v>
      </c>
      <c r="N541" s="29">
        <v>10859485.412210399</v>
      </c>
      <c r="O541" s="29">
        <v>0</v>
      </c>
      <c r="P541" s="29">
        <v>0</v>
      </c>
      <c r="Q541" s="29">
        <v>0</v>
      </c>
      <c r="R541" s="29"/>
      <c r="S541" s="38"/>
      <c r="T541" s="39">
        <v>495372.63545662002</v>
      </c>
      <c r="U541" s="37">
        <f t="shared" si="53"/>
        <v>6</v>
      </c>
    </row>
    <row r="542" spans="1:22">
      <c r="A542" s="25">
        <f t="shared" si="54"/>
        <v>526</v>
      </c>
      <c r="B542" s="26">
        <f t="shared" si="55"/>
        <v>85</v>
      </c>
      <c r="C542" s="27" t="s">
        <v>109</v>
      </c>
      <c r="D542" s="27" t="s">
        <v>579</v>
      </c>
      <c r="E542" s="28">
        <f t="shared" si="52"/>
        <v>4184287.1891999999</v>
      </c>
      <c r="F542" s="29"/>
      <c r="G542" s="29"/>
      <c r="H542" s="29">
        <v>615427.84556945995</v>
      </c>
      <c r="I542" s="29"/>
      <c r="J542" s="29">
        <v>0</v>
      </c>
      <c r="K542" s="29"/>
      <c r="L542" s="29"/>
      <c r="M542" s="29">
        <v>0</v>
      </c>
      <c r="N542" s="29"/>
      <c r="O542" s="29">
        <v>0</v>
      </c>
      <c r="P542" s="29">
        <v>3479315.59778166</v>
      </c>
      <c r="Q542" s="29"/>
      <c r="R542" s="29"/>
      <c r="S542" s="38"/>
      <c r="T542" s="39">
        <v>89543.745848880004</v>
      </c>
      <c r="U542" s="37">
        <f t="shared" si="53"/>
        <v>2</v>
      </c>
    </row>
    <row r="543" spans="1:22">
      <c r="A543" s="25">
        <f t="shared" si="54"/>
        <v>527</v>
      </c>
      <c r="B543" s="26">
        <f t="shared" si="55"/>
        <v>86</v>
      </c>
      <c r="C543" s="27" t="s">
        <v>109</v>
      </c>
      <c r="D543" s="27" t="s">
        <v>131</v>
      </c>
      <c r="E543" s="28">
        <f t="shared" si="52"/>
        <v>41194600.280000001</v>
      </c>
      <c r="F543" s="29"/>
      <c r="G543" s="29"/>
      <c r="H543" s="29"/>
      <c r="I543" s="29"/>
      <c r="J543" s="29"/>
      <c r="K543" s="29"/>
      <c r="L543" s="29"/>
      <c r="M543" s="29"/>
      <c r="N543" s="29"/>
      <c r="O543" s="29">
        <v>0</v>
      </c>
      <c r="P543" s="29">
        <v>40313035.834008001</v>
      </c>
      <c r="Q543" s="29">
        <v>0</v>
      </c>
      <c r="R543" s="29"/>
      <c r="S543" s="38"/>
      <c r="T543" s="39">
        <v>881564.44599200005</v>
      </c>
      <c r="U543" s="37">
        <f t="shared" si="53"/>
        <v>1</v>
      </c>
    </row>
    <row r="544" spans="1:22">
      <c r="A544" s="25">
        <f t="shared" si="54"/>
        <v>528</v>
      </c>
      <c r="B544" s="26">
        <f t="shared" si="55"/>
        <v>87</v>
      </c>
      <c r="C544" s="27" t="s">
        <v>109</v>
      </c>
      <c r="D544" s="27" t="s">
        <v>580</v>
      </c>
      <c r="E544" s="28">
        <f t="shared" si="52"/>
        <v>17444911.509005465</v>
      </c>
      <c r="F544" s="29">
        <v>0</v>
      </c>
      <c r="G544" s="29">
        <v>0</v>
      </c>
      <c r="H544" s="29">
        <v>0</v>
      </c>
      <c r="I544" s="29">
        <v>1124212.3435180299</v>
      </c>
      <c r="J544" s="29">
        <v>0</v>
      </c>
      <c r="K544" s="29"/>
      <c r="L544" s="29"/>
      <c r="M544" s="29">
        <v>0</v>
      </c>
      <c r="N544" s="29">
        <v>4206748.5157533297</v>
      </c>
      <c r="O544" s="29">
        <v>0</v>
      </c>
      <c r="P544" s="29">
        <v>8272430.9336326597</v>
      </c>
      <c r="Q544" s="29">
        <v>3193396.3000122099</v>
      </c>
      <c r="R544" s="29">
        <v>215153.97</v>
      </c>
      <c r="S544" s="29">
        <v>65657.709721273903</v>
      </c>
      <c r="T544" s="39">
        <v>367311.736367965</v>
      </c>
      <c r="U544" s="37">
        <f t="shared" si="53"/>
        <v>4</v>
      </c>
    </row>
    <row r="545" spans="1:22">
      <c r="A545" s="25">
        <f t="shared" si="54"/>
        <v>529</v>
      </c>
      <c r="B545" s="26">
        <f t="shared" si="55"/>
        <v>88</v>
      </c>
      <c r="C545" s="27" t="s">
        <v>109</v>
      </c>
      <c r="D545" s="27" t="s">
        <v>581</v>
      </c>
      <c r="E545" s="28">
        <f t="shared" si="52"/>
        <v>4999499.0117999995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/>
      <c r="L545" s="29"/>
      <c r="M545" s="29">
        <v>0</v>
      </c>
      <c r="N545" s="29">
        <v>0</v>
      </c>
      <c r="O545" s="29">
        <v>0</v>
      </c>
      <c r="P545" s="29">
        <v>4892509.7329474799</v>
      </c>
      <c r="Q545" s="29">
        <v>0</v>
      </c>
      <c r="R545" s="29"/>
      <c r="S545" s="38"/>
      <c r="T545" s="39">
        <v>106989.27885252</v>
      </c>
      <c r="U545" s="37">
        <f t="shared" si="53"/>
        <v>1</v>
      </c>
    </row>
    <row r="546" spans="1:22">
      <c r="A546" s="25">
        <f t="shared" si="54"/>
        <v>530</v>
      </c>
      <c r="B546" s="26">
        <f t="shared" si="55"/>
        <v>89</v>
      </c>
      <c r="C546" s="27" t="s">
        <v>109</v>
      </c>
      <c r="D546" s="27" t="s">
        <v>582</v>
      </c>
      <c r="E546" s="28">
        <f t="shared" si="52"/>
        <v>2312595.8025000002</v>
      </c>
      <c r="F546" s="29">
        <v>0</v>
      </c>
      <c r="G546" s="29"/>
      <c r="H546" s="29">
        <v>2263106.2523265001</v>
      </c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38"/>
      <c r="T546" s="39">
        <v>49489.5501735</v>
      </c>
      <c r="U546" s="37">
        <f t="shared" si="53"/>
        <v>1</v>
      </c>
    </row>
    <row r="547" spans="1:22">
      <c r="A547" s="25">
        <f t="shared" si="54"/>
        <v>531</v>
      </c>
      <c r="B547" s="26">
        <f t="shared" si="55"/>
        <v>90</v>
      </c>
      <c r="C547" s="27" t="s">
        <v>109</v>
      </c>
      <c r="D547" s="27" t="s">
        <v>583</v>
      </c>
      <c r="E547" s="28">
        <f t="shared" si="52"/>
        <v>1578343.95</v>
      </c>
      <c r="F547" s="29">
        <v>0</v>
      </c>
      <c r="G547" s="29">
        <v>0</v>
      </c>
      <c r="H547" s="29">
        <v>0</v>
      </c>
      <c r="I547" s="29">
        <v>0</v>
      </c>
      <c r="J547" s="29">
        <v>1544567.3894700001</v>
      </c>
      <c r="K547" s="29"/>
      <c r="L547" s="29"/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/>
      <c r="S547" s="38"/>
      <c r="T547" s="39">
        <v>33776.560530000002</v>
      </c>
      <c r="U547" s="37">
        <f t="shared" si="53"/>
        <v>1</v>
      </c>
    </row>
    <row r="548" spans="1:22">
      <c r="A548" s="25">
        <f t="shared" si="54"/>
        <v>532</v>
      </c>
      <c r="B548" s="26">
        <f t="shared" si="55"/>
        <v>91</v>
      </c>
      <c r="C548" s="27" t="s">
        <v>109</v>
      </c>
      <c r="D548" s="27" t="s">
        <v>348</v>
      </c>
      <c r="E548" s="28">
        <f t="shared" si="52"/>
        <v>8241862.8259199997</v>
      </c>
      <c r="F548" s="29">
        <v>0</v>
      </c>
      <c r="G548" s="29">
        <v>0</v>
      </c>
      <c r="H548" s="29">
        <v>0</v>
      </c>
      <c r="I548" s="29">
        <v>0</v>
      </c>
      <c r="J548" s="29"/>
      <c r="K548" s="29"/>
      <c r="L548" s="29"/>
      <c r="M548" s="29"/>
      <c r="N548" s="29"/>
      <c r="O548" s="29"/>
      <c r="P548" s="29"/>
      <c r="Q548" s="29">
        <v>8060676.2652086997</v>
      </c>
      <c r="R548" s="29"/>
      <c r="S548" s="38"/>
      <c r="T548" s="39">
        <v>181186.5607113</v>
      </c>
      <c r="U548" s="37">
        <f t="shared" si="53"/>
        <v>1</v>
      </c>
    </row>
    <row r="549" spans="1:22">
      <c r="A549" s="25">
        <f t="shared" si="54"/>
        <v>533</v>
      </c>
      <c r="B549" s="26">
        <f t="shared" si="55"/>
        <v>92</v>
      </c>
      <c r="C549" s="27"/>
      <c r="D549" s="27" t="s">
        <v>584</v>
      </c>
      <c r="E549" s="28">
        <f t="shared" si="52"/>
        <v>19282609.969906952</v>
      </c>
      <c r="F549" s="29">
        <v>2936526.2552402401</v>
      </c>
      <c r="G549" s="29">
        <v>992278.53151099198</v>
      </c>
      <c r="H549" s="29">
        <v>1129085.7379006799</v>
      </c>
      <c r="I549" s="29">
        <v>638430.90249499201</v>
      </c>
      <c r="J549" s="29">
        <v>433417.17657782399</v>
      </c>
      <c r="K549" s="29"/>
      <c r="L549" s="29">
        <v>110597.283873918</v>
      </c>
      <c r="M549" s="29"/>
      <c r="N549" s="29">
        <v>5552808.1259888699</v>
      </c>
      <c r="O549" s="29"/>
      <c r="P549" s="29">
        <v>2777633.4456708399</v>
      </c>
      <c r="Q549" s="29">
        <v>3085246.79960059</v>
      </c>
      <c r="R549" s="29">
        <v>1240484.22</v>
      </c>
      <c r="S549" s="38"/>
      <c r="T549" s="39">
        <v>386101.49104800902</v>
      </c>
      <c r="U549" s="37">
        <f t="shared" si="53"/>
        <v>9</v>
      </c>
    </row>
    <row r="550" spans="1:22">
      <c r="A550" s="25">
        <f t="shared" si="54"/>
        <v>534</v>
      </c>
      <c r="B550" s="26">
        <f t="shared" si="55"/>
        <v>93</v>
      </c>
      <c r="C550" s="27" t="s">
        <v>109</v>
      </c>
      <c r="D550" s="27" t="s">
        <v>353</v>
      </c>
      <c r="E550" s="28">
        <f t="shared" si="52"/>
        <v>11822611.090756021</v>
      </c>
      <c r="F550" s="29">
        <v>0</v>
      </c>
      <c r="G550" s="29">
        <v>0</v>
      </c>
      <c r="H550" s="29">
        <v>0</v>
      </c>
      <c r="I550" s="29">
        <v>0</v>
      </c>
      <c r="J550" s="29"/>
      <c r="K550" s="29"/>
      <c r="L550" s="29"/>
      <c r="M550" s="29"/>
      <c r="N550" s="29"/>
      <c r="O550" s="29"/>
      <c r="P550" s="29"/>
      <c r="Q550" s="29">
        <v>11561490.387011901</v>
      </c>
      <c r="R550" s="29"/>
      <c r="S550" s="38"/>
      <c r="T550" s="39">
        <v>261120.70374411999</v>
      </c>
      <c r="U550" s="37">
        <f t="shared" si="53"/>
        <v>1</v>
      </c>
    </row>
    <row r="551" spans="1:22">
      <c r="A551" s="25">
        <f t="shared" si="54"/>
        <v>535</v>
      </c>
      <c r="B551" s="26">
        <f t="shared" si="55"/>
        <v>94</v>
      </c>
      <c r="C551" s="27" t="s">
        <v>109</v>
      </c>
      <c r="D551" s="27" t="s">
        <v>586</v>
      </c>
      <c r="E551" s="28">
        <f t="shared" si="52"/>
        <v>1090383.0155999998</v>
      </c>
      <c r="F551" s="29">
        <v>0</v>
      </c>
      <c r="G551" s="29">
        <v>0</v>
      </c>
      <c r="H551" s="29">
        <v>0</v>
      </c>
      <c r="I551" s="29">
        <v>0</v>
      </c>
      <c r="J551" s="29">
        <v>1067048.8190661599</v>
      </c>
      <c r="K551" s="29"/>
      <c r="L551" s="29"/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/>
      <c r="S551" s="38"/>
      <c r="T551" s="39">
        <v>23334.19653384</v>
      </c>
      <c r="U551" s="37">
        <f t="shared" si="53"/>
        <v>1</v>
      </c>
    </row>
    <row r="552" spans="1:22">
      <c r="A552" s="25">
        <f t="shared" si="54"/>
        <v>536</v>
      </c>
      <c r="B552" s="26">
        <f t="shared" si="55"/>
        <v>95</v>
      </c>
      <c r="C552" s="27" t="s">
        <v>109</v>
      </c>
      <c r="D552" s="27" t="s">
        <v>587</v>
      </c>
      <c r="E552" s="28">
        <f t="shared" si="52"/>
        <v>52616181.969999999</v>
      </c>
      <c r="F552" s="29">
        <v>13235961.861444</v>
      </c>
      <c r="G552" s="29">
        <v>4786989.9158340003</v>
      </c>
      <c r="H552" s="29">
        <v>5025538.7362740003</v>
      </c>
      <c r="I552" s="29">
        <v>3236045.7926159999</v>
      </c>
      <c r="J552" s="29">
        <v>0</v>
      </c>
      <c r="K552" s="29"/>
      <c r="L552" s="29">
        <v>463910.16369684</v>
      </c>
      <c r="M552" s="29">
        <v>0</v>
      </c>
      <c r="N552" s="29">
        <v>24494814.653903998</v>
      </c>
      <c r="O552" s="29">
        <v>0</v>
      </c>
      <c r="P552" s="29">
        <v>0</v>
      </c>
      <c r="Q552" s="29">
        <v>0</v>
      </c>
      <c r="R552" s="29">
        <v>223497.21530000001</v>
      </c>
      <c r="S552" s="38">
        <v>28837.295300000002</v>
      </c>
      <c r="T552" s="39">
        <v>1120586.3356311601</v>
      </c>
      <c r="U552" s="37">
        <f t="shared" si="53"/>
        <v>6</v>
      </c>
    </row>
    <row r="553" spans="1:22">
      <c r="A553" s="25">
        <f t="shared" si="54"/>
        <v>537</v>
      </c>
      <c r="B553" s="26">
        <f t="shared" si="55"/>
        <v>96</v>
      </c>
      <c r="C553" s="27" t="s">
        <v>109</v>
      </c>
      <c r="D553" s="27" t="s">
        <v>136</v>
      </c>
      <c r="E553" s="28">
        <f t="shared" si="52"/>
        <v>25712471.723852001</v>
      </c>
      <c r="F553" s="29">
        <v>6531079.8989818199</v>
      </c>
      <c r="G553" s="29">
        <v>0</v>
      </c>
      <c r="H553" s="29">
        <v>0</v>
      </c>
      <c r="I553" s="29">
        <v>0</v>
      </c>
      <c r="J553" s="29"/>
      <c r="K553" s="29"/>
      <c r="L553" s="29"/>
      <c r="M553" s="29">
        <v>0</v>
      </c>
      <c r="N553" s="29">
        <v>11939807.781027</v>
      </c>
      <c r="O553" s="29">
        <v>0</v>
      </c>
      <c r="P553" s="29"/>
      <c r="Q553" s="29">
        <v>6686566.5827221796</v>
      </c>
      <c r="R553" s="29"/>
      <c r="S553" s="38"/>
      <c r="T553" s="39">
        <v>555017.461121</v>
      </c>
      <c r="U553" s="37">
        <f t="shared" si="53"/>
        <v>3</v>
      </c>
    </row>
    <row r="554" spans="1:22">
      <c r="A554" s="25">
        <f t="shared" si="54"/>
        <v>538</v>
      </c>
      <c r="B554" s="26">
        <f t="shared" si="55"/>
        <v>97</v>
      </c>
      <c r="C554" s="27" t="s">
        <v>109</v>
      </c>
      <c r="D554" s="27" t="s">
        <v>588</v>
      </c>
      <c r="E554" s="28">
        <f t="shared" si="52"/>
        <v>5272414.5246000001</v>
      </c>
      <c r="F554" s="29">
        <v>3804046.6453626002</v>
      </c>
      <c r="G554" s="29">
        <v>1355538.2084109599</v>
      </c>
      <c r="H554" s="29">
        <v>0</v>
      </c>
      <c r="I554" s="29">
        <v>0</v>
      </c>
      <c r="J554" s="29"/>
      <c r="K554" s="29"/>
      <c r="L554" s="29"/>
      <c r="M554" s="29">
        <v>0</v>
      </c>
      <c r="N554" s="29">
        <v>0</v>
      </c>
      <c r="O554" s="29">
        <v>0</v>
      </c>
      <c r="P554" s="29"/>
      <c r="Q554" s="29">
        <v>0</v>
      </c>
      <c r="R554" s="29"/>
      <c r="S554" s="38"/>
      <c r="T554" s="39">
        <v>112829.67082643999</v>
      </c>
      <c r="U554" s="37">
        <f t="shared" si="53"/>
        <v>2</v>
      </c>
    </row>
    <row r="555" spans="1:22">
      <c r="A555" s="25">
        <f t="shared" si="54"/>
        <v>539</v>
      </c>
      <c r="B555" s="26">
        <f t="shared" si="55"/>
        <v>98</v>
      </c>
      <c r="C555" s="27"/>
      <c r="D555" s="27" t="s">
        <v>589</v>
      </c>
      <c r="E555" s="28">
        <f t="shared" si="52"/>
        <v>54110859.145882405</v>
      </c>
      <c r="F555" s="29">
        <v>5679229.6643968001</v>
      </c>
      <c r="G555" s="29">
        <v>3284467.2521805498</v>
      </c>
      <c r="H555" s="29">
        <v>3471907.1253134198</v>
      </c>
      <c r="I555" s="29">
        <v>2647358.0368553102</v>
      </c>
      <c r="J555" s="29"/>
      <c r="K555" s="29"/>
      <c r="L555" s="29">
        <v>282207.60890328902</v>
      </c>
      <c r="M555" s="29">
        <v>0</v>
      </c>
      <c r="N555" s="29">
        <v>10109884.472321199</v>
      </c>
      <c r="O555" s="29">
        <v>0</v>
      </c>
      <c r="P555" s="29">
        <v>19628428.199131999</v>
      </c>
      <c r="Q555" s="29">
        <v>7719599.7672266401</v>
      </c>
      <c r="R555" s="29">
        <v>263779.37</v>
      </c>
      <c r="S555" s="38"/>
      <c r="T555" s="39">
        <v>1023997.64955321</v>
      </c>
      <c r="U555" s="37">
        <f t="shared" si="53"/>
        <v>8</v>
      </c>
      <c r="V555" s="6" t="s">
        <v>730</v>
      </c>
    </row>
    <row r="556" spans="1:22">
      <c r="A556" s="25">
        <f t="shared" si="54"/>
        <v>540</v>
      </c>
      <c r="B556" s="26">
        <f t="shared" si="55"/>
        <v>99</v>
      </c>
      <c r="C556" s="27"/>
      <c r="D556" s="27" t="s">
        <v>590</v>
      </c>
      <c r="E556" s="28">
        <f t="shared" si="52"/>
        <v>37259456.808582991</v>
      </c>
      <c r="F556" s="29">
        <v>8722797.8350393493</v>
      </c>
      <c r="G556" s="29">
        <v>3056816.9285062798</v>
      </c>
      <c r="H556" s="29">
        <v>3323301.5293241302</v>
      </c>
      <c r="I556" s="29">
        <v>2018997.0669382799</v>
      </c>
      <c r="J556" s="29">
        <v>1457619.24518965</v>
      </c>
      <c r="K556" s="29"/>
      <c r="L556" s="29">
        <v>319686.07166936301</v>
      </c>
      <c r="M556" s="29"/>
      <c r="N556" s="29">
        <v>16290910.7359835</v>
      </c>
      <c r="O556" s="29"/>
      <c r="P556" s="29"/>
      <c r="Q556" s="29"/>
      <c r="R556" s="29">
        <v>1275790.5377363299</v>
      </c>
      <c r="S556" s="38">
        <v>24000</v>
      </c>
      <c r="T556" s="39">
        <v>769536.85819612001</v>
      </c>
      <c r="U556" s="37">
        <f t="shared" si="53"/>
        <v>7</v>
      </c>
    </row>
    <row r="557" spans="1:22">
      <c r="A557" s="25">
        <f t="shared" si="54"/>
        <v>541</v>
      </c>
      <c r="B557" s="26">
        <f t="shared" si="55"/>
        <v>100</v>
      </c>
      <c r="C557" s="27" t="s">
        <v>109</v>
      </c>
      <c r="D557" s="27" t="s">
        <v>355</v>
      </c>
      <c r="E557" s="28">
        <f t="shared" si="52"/>
        <v>20404912.125809956</v>
      </c>
      <c r="F557" s="29">
        <v>8202360.1409184802</v>
      </c>
      <c r="G557" s="29">
        <v>2922825.4173486899</v>
      </c>
      <c r="H557" s="29">
        <v>3053714.1501469198</v>
      </c>
      <c r="I557" s="29">
        <v>1911828.59746786</v>
      </c>
      <c r="J557" s="29">
        <v>1169716.43200079</v>
      </c>
      <c r="K557" s="29"/>
      <c r="L557" s="29">
        <v>314730.64776761603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2241354.1289639198</v>
      </c>
      <c r="S557" s="38">
        <v>204049.1212581</v>
      </c>
      <c r="T557" s="39">
        <v>384333.489937582</v>
      </c>
      <c r="U557" s="37">
        <f t="shared" si="53"/>
        <v>6</v>
      </c>
    </row>
    <row r="558" spans="1:22">
      <c r="A558" s="25">
        <f t="shared" si="54"/>
        <v>542</v>
      </c>
      <c r="B558" s="26">
        <f t="shared" si="55"/>
        <v>101</v>
      </c>
      <c r="C558" s="27"/>
      <c r="D558" s="27" t="s">
        <v>591</v>
      </c>
      <c r="E558" s="28">
        <f t="shared" si="52"/>
        <v>24475604.16</v>
      </c>
      <c r="F558" s="29"/>
      <c r="G558" s="29">
        <v>2569498.1666174699</v>
      </c>
      <c r="H558" s="29">
        <v>2781035.5982677899</v>
      </c>
      <c r="I558" s="29">
        <v>1702285.74585747</v>
      </c>
      <c r="J558" s="29">
        <v>1236504.5566667099</v>
      </c>
      <c r="K558" s="29"/>
      <c r="L558" s="29"/>
      <c r="M558" s="29"/>
      <c r="N558" s="29"/>
      <c r="O558" s="29"/>
      <c r="P558" s="29">
        <v>6988483.2999323802</v>
      </c>
      <c r="Q558" s="29">
        <v>7647211.0565302204</v>
      </c>
      <c r="R558" s="29">
        <v>1005086.03524081</v>
      </c>
      <c r="S558" s="38">
        <v>44175.978967199997</v>
      </c>
      <c r="T558" s="39">
        <v>501323.72191994899</v>
      </c>
      <c r="U558" s="37">
        <f t="shared" si="53"/>
        <v>6</v>
      </c>
    </row>
    <row r="559" spans="1:22">
      <c r="A559" s="25">
        <f t="shared" si="54"/>
        <v>543</v>
      </c>
      <c r="B559" s="26">
        <f t="shared" si="55"/>
        <v>102</v>
      </c>
      <c r="C559" s="27" t="s">
        <v>109</v>
      </c>
      <c r="D559" s="27" t="s">
        <v>138</v>
      </c>
      <c r="E559" s="28">
        <f t="shared" si="52"/>
        <v>5807176.6844000006</v>
      </c>
      <c r="F559" s="29">
        <v>5682903.1033538403</v>
      </c>
      <c r="G559" s="29">
        <v>0</v>
      </c>
      <c r="H559" s="29">
        <v>0</v>
      </c>
      <c r="I559" s="29">
        <v>0</v>
      </c>
      <c r="J559" s="29">
        <v>0</v>
      </c>
      <c r="K559" s="29"/>
      <c r="L559" s="29"/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/>
      <c r="S559" s="38"/>
      <c r="T559" s="39">
        <v>124273.58104616</v>
      </c>
      <c r="U559" s="37">
        <f t="shared" si="53"/>
        <v>1</v>
      </c>
    </row>
    <row r="560" spans="1:22">
      <c r="A560" s="25">
        <f t="shared" si="54"/>
        <v>544</v>
      </c>
      <c r="B560" s="26">
        <f t="shared" si="55"/>
        <v>103</v>
      </c>
      <c r="C560" s="27" t="s">
        <v>109</v>
      </c>
      <c r="D560" s="27" t="s">
        <v>592</v>
      </c>
      <c r="E560" s="28">
        <f t="shared" si="52"/>
        <v>18827318.329567</v>
      </c>
      <c r="F560" s="29">
        <v>9020010.4696379993</v>
      </c>
      <c r="G560" s="29">
        <v>3231794.773788</v>
      </c>
      <c r="H560" s="29">
        <v>3412556.6672820002</v>
      </c>
      <c r="I560" s="29">
        <v>2178146.673738</v>
      </c>
      <c r="J560" s="29"/>
      <c r="K560" s="29"/>
      <c r="L560" s="29">
        <v>324068.03834999999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239862.8475</v>
      </c>
      <c r="S560" s="29">
        <v>23311.547500000001</v>
      </c>
      <c r="T560" s="39">
        <v>397567.31177099998</v>
      </c>
      <c r="U560" s="37">
        <f t="shared" si="53"/>
        <v>5</v>
      </c>
    </row>
    <row r="561" spans="1:21">
      <c r="A561" s="25">
        <f t="shared" si="54"/>
        <v>545</v>
      </c>
      <c r="B561" s="26">
        <f t="shared" si="55"/>
        <v>104</v>
      </c>
      <c r="C561" s="27"/>
      <c r="D561" s="27" t="s">
        <v>142</v>
      </c>
      <c r="E561" s="28">
        <f t="shared" ref="E561:E623" si="56">SUBTOTAL(9,F561:T561)</f>
        <v>20234536.94530002</v>
      </c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>
        <v>19801517.854670599</v>
      </c>
      <c r="Q561" s="29">
        <v>0</v>
      </c>
      <c r="R561" s="29"/>
      <c r="S561" s="29"/>
      <c r="T561" s="39">
        <v>433019.09062942001</v>
      </c>
      <c r="U561" s="37">
        <f t="shared" ref="U561:U623" si="57">COUNTIF(F561:Q561,"&gt;0")</f>
        <v>1</v>
      </c>
    </row>
    <row r="562" spans="1:21">
      <c r="A562" s="25">
        <f t="shared" si="54"/>
        <v>546</v>
      </c>
      <c r="B562" s="26">
        <f t="shared" si="55"/>
        <v>105</v>
      </c>
      <c r="C562" s="27" t="s">
        <v>109</v>
      </c>
      <c r="D562" s="27" t="s">
        <v>357</v>
      </c>
      <c r="E562" s="28">
        <f t="shared" si="56"/>
        <v>4542546.6355299996</v>
      </c>
      <c r="F562" s="29">
        <v>0</v>
      </c>
      <c r="G562" s="29"/>
      <c r="H562" s="29">
        <v>4438837.1277801599</v>
      </c>
      <c r="I562" s="29"/>
      <c r="J562" s="29"/>
      <c r="K562" s="29"/>
      <c r="L562" s="29"/>
      <c r="M562" s="29">
        <v>0</v>
      </c>
      <c r="N562" s="29">
        <v>0</v>
      </c>
      <c r="O562" s="29">
        <v>0</v>
      </c>
      <c r="P562" s="29"/>
      <c r="Q562" s="29">
        <v>0</v>
      </c>
      <c r="R562" s="29"/>
      <c r="S562" s="38"/>
      <c r="T562" s="39">
        <v>103709.50774984001</v>
      </c>
      <c r="U562" s="37">
        <f t="shared" si="57"/>
        <v>1</v>
      </c>
    </row>
    <row r="563" spans="1:21">
      <c r="A563" s="25">
        <f t="shared" si="54"/>
        <v>547</v>
      </c>
      <c r="B563" s="26">
        <f t="shared" si="55"/>
        <v>106</v>
      </c>
      <c r="C563" s="27"/>
      <c r="D563" s="27" t="s">
        <v>145</v>
      </c>
      <c r="E563" s="28">
        <f t="shared" si="56"/>
        <v>25343583.591800023</v>
      </c>
      <c r="F563" s="29"/>
      <c r="G563" s="29"/>
      <c r="H563" s="29"/>
      <c r="I563" s="29"/>
      <c r="J563" s="29"/>
      <c r="K563" s="29"/>
      <c r="L563" s="29"/>
      <c r="M563" s="29">
        <v>0</v>
      </c>
      <c r="N563" s="29"/>
      <c r="O563" s="29">
        <v>0</v>
      </c>
      <c r="P563" s="29">
        <v>24801230.902935501</v>
      </c>
      <c r="Q563" s="29"/>
      <c r="R563" s="29"/>
      <c r="S563" s="38"/>
      <c r="T563" s="39">
        <v>542352.68886452005</v>
      </c>
      <c r="U563" s="37">
        <f t="shared" si="57"/>
        <v>1</v>
      </c>
    </row>
    <row r="564" spans="1:21">
      <c r="A564" s="25">
        <f t="shared" si="54"/>
        <v>548</v>
      </c>
      <c r="B564" s="26">
        <f t="shared" si="55"/>
        <v>107</v>
      </c>
      <c r="C564" s="27" t="s">
        <v>109</v>
      </c>
      <c r="D564" s="27" t="s">
        <v>146</v>
      </c>
      <c r="E564" s="28">
        <f t="shared" si="56"/>
        <v>36759861.869206041</v>
      </c>
      <c r="F564" s="29"/>
      <c r="G564" s="29"/>
      <c r="H564" s="29"/>
      <c r="I564" s="29"/>
      <c r="J564" s="29"/>
      <c r="K564" s="29"/>
      <c r="L564" s="29"/>
      <c r="M564" s="29"/>
      <c r="N564" s="29"/>
      <c r="O564" s="29">
        <v>0</v>
      </c>
      <c r="P564" s="29">
        <v>35601534.275782898</v>
      </c>
      <c r="Q564" s="29"/>
      <c r="R564" s="29"/>
      <c r="S564" s="38"/>
      <c r="T564" s="39">
        <v>1158327.59342314</v>
      </c>
      <c r="U564" s="37">
        <f t="shared" si="57"/>
        <v>1</v>
      </c>
    </row>
    <row r="565" spans="1:21">
      <c r="A565" s="25">
        <f t="shared" si="54"/>
        <v>549</v>
      </c>
      <c r="B565" s="26">
        <f t="shared" si="55"/>
        <v>108</v>
      </c>
      <c r="C565" s="27" t="s">
        <v>109</v>
      </c>
      <c r="D565" s="27" t="s">
        <v>593</v>
      </c>
      <c r="E565" s="28">
        <f t="shared" si="56"/>
        <v>15639587.934363784</v>
      </c>
      <c r="F565" s="29">
        <v>3688256.71538084</v>
      </c>
      <c r="G565" s="29"/>
      <c r="H565" s="29">
        <v>1373125.6438191601</v>
      </c>
      <c r="I565" s="29"/>
      <c r="J565" s="29">
        <v>0</v>
      </c>
      <c r="K565" s="29"/>
      <c r="L565" s="29"/>
      <c r="M565" s="29">
        <v>0</v>
      </c>
      <c r="N565" s="29">
        <v>6742685.0844486002</v>
      </c>
      <c r="O565" s="29">
        <v>0</v>
      </c>
      <c r="P565" s="29">
        <v>3500833.3089198</v>
      </c>
      <c r="Q565" s="29">
        <v>0</v>
      </c>
      <c r="R565" s="29"/>
      <c r="S565" s="38"/>
      <c r="T565" s="39">
        <v>334687.18179538503</v>
      </c>
      <c r="U565" s="37">
        <f t="shared" si="57"/>
        <v>4</v>
      </c>
    </row>
    <row r="566" spans="1:21">
      <c r="A566" s="25">
        <f t="shared" si="54"/>
        <v>550</v>
      </c>
      <c r="B566" s="26">
        <f t="shared" si="55"/>
        <v>109</v>
      </c>
      <c r="C566" s="27"/>
      <c r="D566" s="27" t="s">
        <v>594</v>
      </c>
      <c r="E566" s="28">
        <f t="shared" si="56"/>
        <v>10774080</v>
      </c>
      <c r="F566" s="29"/>
      <c r="G566" s="29"/>
      <c r="H566" s="29"/>
      <c r="I566" s="29"/>
      <c r="J566" s="29"/>
      <c r="K566" s="29"/>
      <c r="L566" s="29"/>
      <c r="M566" s="29">
        <f>3*3591360</f>
        <v>10774080</v>
      </c>
      <c r="N566" s="29"/>
      <c r="O566" s="29"/>
      <c r="P566" s="29"/>
      <c r="Q566" s="29"/>
      <c r="R566" s="29"/>
      <c r="S566" s="38"/>
      <c r="T566" s="39"/>
      <c r="U566" s="37">
        <f t="shared" si="57"/>
        <v>1</v>
      </c>
    </row>
    <row r="567" spans="1:21">
      <c r="A567" s="25">
        <f t="shared" si="54"/>
        <v>551</v>
      </c>
      <c r="B567" s="26">
        <f t="shared" si="55"/>
        <v>110</v>
      </c>
      <c r="C567" s="27" t="s">
        <v>109</v>
      </c>
      <c r="D567" s="27" t="s">
        <v>149</v>
      </c>
      <c r="E567" s="28">
        <f t="shared" si="56"/>
        <v>4577622.6535999998</v>
      </c>
      <c r="F567" s="29">
        <v>0</v>
      </c>
      <c r="G567" s="29">
        <v>0</v>
      </c>
      <c r="H567" s="29">
        <v>4479661.5288129598</v>
      </c>
      <c r="I567" s="29">
        <v>0</v>
      </c>
      <c r="J567" s="29">
        <v>0</v>
      </c>
      <c r="K567" s="29"/>
      <c r="L567" s="29"/>
      <c r="M567" s="29">
        <v>0</v>
      </c>
      <c r="N567" s="29"/>
      <c r="O567" s="29"/>
      <c r="P567" s="29"/>
      <c r="Q567" s="29">
        <v>0</v>
      </c>
      <c r="R567" s="29"/>
      <c r="S567" s="38"/>
      <c r="T567" s="39">
        <v>97961.124787039997</v>
      </c>
      <c r="U567" s="37">
        <f t="shared" si="57"/>
        <v>1</v>
      </c>
    </row>
    <row r="568" spans="1:21">
      <c r="A568" s="25">
        <f t="shared" si="54"/>
        <v>552</v>
      </c>
      <c r="B568" s="26">
        <f t="shared" si="55"/>
        <v>111</v>
      </c>
      <c r="C568" s="27" t="s">
        <v>109</v>
      </c>
      <c r="D568" s="27" t="s">
        <v>595</v>
      </c>
      <c r="E568" s="28">
        <f t="shared" si="56"/>
        <v>3562517.4806999997</v>
      </c>
      <c r="F568" s="29">
        <v>0</v>
      </c>
      <c r="G568" s="29">
        <v>0</v>
      </c>
      <c r="H568" s="29">
        <v>3486279.6066130199</v>
      </c>
      <c r="I568" s="29">
        <v>0</v>
      </c>
      <c r="J568" s="29">
        <v>0</v>
      </c>
      <c r="K568" s="29"/>
      <c r="L568" s="29"/>
      <c r="M568" s="29">
        <v>0</v>
      </c>
      <c r="N568" s="29">
        <v>0</v>
      </c>
      <c r="O568" s="29">
        <v>0</v>
      </c>
      <c r="P568" s="29"/>
      <c r="Q568" s="29">
        <v>0</v>
      </c>
      <c r="R568" s="29"/>
      <c r="S568" s="38"/>
      <c r="T568" s="39">
        <v>76237.874086979995</v>
      </c>
      <c r="U568" s="37">
        <f t="shared" si="57"/>
        <v>1</v>
      </c>
    </row>
    <row r="569" spans="1:21">
      <c r="A569" s="25">
        <f t="shared" si="54"/>
        <v>553</v>
      </c>
      <c r="B569" s="26">
        <f t="shared" si="55"/>
        <v>112</v>
      </c>
      <c r="C569" s="27" t="s">
        <v>109</v>
      </c>
      <c r="D569" s="27" t="s">
        <v>596</v>
      </c>
      <c r="E569" s="28">
        <f t="shared" si="56"/>
        <v>2323481.6399999997</v>
      </c>
      <c r="F569" s="29">
        <v>0</v>
      </c>
      <c r="G569" s="29">
        <v>0</v>
      </c>
      <c r="H569" s="29">
        <v>0</v>
      </c>
      <c r="I569" s="29">
        <v>0</v>
      </c>
      <c r="J569" s="29">
        <v>2156118.250734</v>
      </c>
      <c r="K569" s="29"/>
      <c r="L569" s="29"/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114379.3</v>
      </c>
      <c r="S569" s="29">
        <v>5834.15</v>
      </c>
      <c r="T569" s="39">
        <v>47149.939266000001</v>
      </c>
      <c r="U569" s="37">
        <f t="shared" si="57"/>
        <v>1</v>
      </c>
    </row>
    <row r="570" spans="1:21">
      <c r="A570" s="25">
        <f t="shared" si="54"/>
        <v>554</v>
      </c>
      <c r="B570" s="26">
        <f t="shared" si="55"/>
        <v>113</v>
      </c>
      <c r="C570" s="27" t="s">
        <v>109</v>
      </c>
      <c r="D570" s="27" t="s">
        <v>597</v>
      </c>
      <c r="E570" s="28">
        <f t="shared" si="56"/>
        <v>1630698.28</v>
      </c>
      <c r="F570" s="29">
        <v>0</v>
      </c>
      <c r="G570" s="29">
        <v>0</v>
      </c>
      <c r="H570" s="29">
        <v>0</v>
      </c>
      <c r="I570" s="29">
        <v>0</v>
      </c>
      <c r="J570" s="29">
        <v>1460685.5846520001</v>
      </c>
      <c r="K570" s="29"/>
      <c r="L570" s="29"/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131131.96</v>
      </c>
      <c r="S570" s="29">
        <v>6938.5</v>
      </c>
      <c r="T570" s="39">
        <v>31942.235347999998</v>
      </c>
      <c r="U570" s="37">
        <f t="shared" si="57"/>
        <v>1</v>
      </c>
    </row>
    <row r="571" spans="1:21">
      <c r="A571" s="25">
        <f t="shared" si="54"/>
        <v>555</v>
      </c>
      <c r="B571" s="26">
        <f t="shared" si="55"/>
        <v>114</v>
      </c>
      <c r="C571" s="27" t="s">
        <v>109</v>
      </c>
      <c r="D571" s="27" t="s">
        <v>598</v>
      </c>
      <c r="E571" s="28">
        <f t="shared" si="56"/>
        <v>13363743.800941199</v>
      </c>
      <c r="F571" s="29"/>
      <c r="G571" s="29"/>
      <c r="H571" s="29">
        <v>7093798.1322179995</v>
      </c>
      <c r="I571" s="29">
        <v>5581283.073198</v>
      </c>
      <c r="J571" s="29"/>
      <c r="K571" s="29"/>
      <c r="L571" s="29"/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128556.376</v>
      </c>
      <c r="S571" s="38">
        <v>23378.916000000001</v>
      </c>
      <c r="T571" s="39">
        <v>536727.3035252</v>
      </c>
      <c r="U571" s="37">
        <f t="shared" si="57"/>
        <v>2</v>
      </c>
    </row>
    <row r="572" spans="1:21">
      <c r="A572" s="25">
        <f t="shared" si="54"/>
        <v>556</v>
      </c>
      <c r="B572" s="26">
        <f t="shared" si="55"/>
        <v>115</v>
      </c>
      <c r="C572" s="27" t="s">
        <v>109</v>
      </c>
      <c r="D572" s="27" t="s">
        <v>599</v>
      </c>
      <c r="E572" s="28">
        <f t="shared" si="56"/>
        <v>2653548.6528289518</v>
      </c>
      <c r="F572" s="29">
        <v>0</v>
      </c>
      <c r="G572" s="29">
        <v>1379299.4009521401</v>
      </c>
      <c r="H572" s="29">
        <v>0</v>
      </c>
      <c r="I572" s="29">
        <v>923467.08456419199</v>
      </c>
      <c r="J572" s="29"/>
      <c r="K572" s="29"/>
      <c r="L572" s="29"/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279113.33419999998</v>
      </c>
      <c r="S572" s="29">
        <v>24896.3825</v>
      </c>
      <c r="T572" s="39">
        <v>46772.450612619999</v>
      </c>
      <c r="U572" s="37">
        <f t="shared" si="57"/>
        <v>2</v>
      </c>
    </row>
    <row r="573" spans="1:21">
      <c r="A573" s="25">
        <f t="shared" si="54"/>
        <v>557</v>
      </c>
      <c r="B573" s="26">
        <f t="shared" si="55"/>
        <v>116</v>
      </c>
      <c r="C573" s="27" t="s">
        <v>109</v>
      </c>
      <c r="D573" s="27" t="s">
        <v>600</v>
      </c>
      <c r="E573" s="28">
        <f t="shared" si="56"/>
        <v>10469460.771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/>
      <c r="L573" s="29"/>
      <c r="M573" s="29">
        <v>0</v>
      </c>
      <c r="N573" s="29">
        <v>10245414.310500599</v>
      </c>
      <c r="O573" s="29">
        <v>0</v>
      </c>
      <c r="P573" s="29">
        <v>0</v>
      </c>
      <c r="Q573" s="29">
        <v>0</v>
      </c>
      <c r="R573" s="29"/>
      <c r="S573" s="38"/>
      <c r="T573" s="39">
        <v>224046.46049940001</v>
      </c>
      <c r="U573" s="37">
        <f t="shared" si="57"/>
        <v>1</v>
      </c>
    </row>
    <row r="574" spans="1:21">
      <c r="A574" s="25">
        <f t="shared" si="54"/>
        <v>558</v>
      </c>
      <c r="B574" s="26">
        <f t="shared" si="55"/>
        <v>117</v>
      </c>
      <c r="C574" s="27" t="s">
        <v>109</v>
      </c>
      <c r="D574" s="27" t="s">
        <v>156</v>
      </c>
      <c r="E574" s="28">
        <f t="shared" si="56"/>
        <v>5232438.4238860002</v>
      </c>
      <c r="F574" s="29">
        <v>0</v>
      </c>
      <c r="G574" s="29">
        <v>0</v>
      </c>
      <c r="H574" s="29">
        <v>5108867.6053762203</v>
      </c>
      <c r="I574" s="29">
        <v>0</v>
      </c>
      <c r="J574" s="29"/>
      <c r="K574" s="29"/>
      <c r="L574" s="29"/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/>
      <c r="S574" s="38"/>
      <c r="T574" s="39">
        <v>123570.81850978</v>
      </c>
      <c r="U574" s="37">
        <f t="shared" si="57"/>
        <v>1</v>
      </c>
    </row>
    <row r="575" spans="1:21">
      <c r="A575" s="25">
        <f t="shared" si="54"/>
        <v>559</v>
      </c>
      <c r="B575" s="26">
        <f t="shared" si="55"/>
        <v>118</v>
      </c>
      <c r="C575" s="27" t="s">
        <v>109</v>
      </c>
      <c r="D575" s="27" t="s">
        <v>601</v>
      </c>
      <c r="E575" s="28">
        <f t="shared" si="56"/>
        <v>33447816.559111036</v>
      </c>
      <c r="F575" s="29">
        <v>12649079.980151201</v>
      </c>
      <c r="G575" s="29">
        <v>6869704.5973592401</v>
      </c>
      <c r="H575" s="29">
        <v>8171118.1097510997</v>
      </c>
      <c r="I575" s="29">
        <v>3937651.5042933598</v>
      </c>
      <c r="J575" s="29">
        <v>0</v>
      </c>
      <c r="K575" s="29"/>
      <c r="L575" s="29">
        <v>952026.39550956001</v>
      </c>
      <c r="M575" s="29">
        <v>0</v>
      </c>
      <c r="N575" s="29"/>
      <c r="O575" s="29">
        <v>0</v>
      </c>
      <c r="P575" s="29">
        <v>0</v>
      </c>
      <c r="Q575" s="29">
        <v>0</v>
      </c>
      <c r="R575" s="29"/>
      <c r="S575" s="38"/>
      <c r="T575" s="39">
        <v>868235.97204658005</v>
      </c>
      <c r="U575" s="37">
        <f t="shared" si="57"/>
        <v>5</v>
      </c>
    </row>
    <row r="576" spans="1:21">
      <c r="A576" s="25">
        <f t="shared" si="54"/>
        <v>560</v>
      </c>
      <c r="B576" s="26">
        <f t="shared" si="55"/>
        <v>119</v>
      </c>
      <c r="C576" s="27" t="s">
        <v>109</v>
      </c>
      <c r="D576" s="27" t="s">
        <v>602</v>
      </c>
      <c r="E576" s="28">
        <f t="shared" si="56"/>
        <v>18039857.71118984</v>
      </c>
      <c r="F576" s="29">
        <v>0</v>
      </c>
      <c r="G576" s="29">
        <v>0</v>
      </c>
      <c r="H576" s="29">
        <v>0</v>
      </c>
      <c r="I576" s="29">
        <v>0</v>
      </c>
      <c r="J576" s="29">
        <v>1790350.8166139401</v>
      </c>
      <c r="K576" s="29"/>
      <c r="L576" s="29"/>
      <c r="M576" s="29">
        <v>0</v>
      </c>
      <c r="N576" s="29">
        <v>0</v>
      </c>
      <c r="O576" s="29">
        <v>0</v>
      </c>
      <c r="P576" s="29">
        <v>0</v>
      </c>
      <c r="Q576" s="29">
        <v>13564306.14693</v>
      </c>
      <c r="R576" s="29">
        <v>2208962.0269999998</v>
      </c>
      <c r="S576" s="29">
        <v>167867.1545</v>
      </c>
      <c r="T576" s="39">
        <v>308371.5661459</v>
      </c>
      <c r="U576" s="37">
        <f t="shared" si="57"/>
        <v>2</v>
      </c>
    </row>
    <row r="577" spans="1:21">
      <c r="A577" s="25">
        <f t="shared" si="54"/>
        <v>561</v>
      </c>
      <c r="B577" s="26">
        <f t="shared" si="55"/>
        <v>120</v>
      </c>
      <c r="C577" s="27"/>
      <c r="D577" s="27" t="s">
        <v>603</v>
      </c>
      <c r="E577" s="28">
        <f t="shared" si="56"/>
        <v>3591360.0000000023</v>
      </c>
      <c r="F577" s="29"/>
      <c r="G577" s="29"/>
      <c r="H577" s="29"/>
      <c r="I577" s="29"/>
      <c r="J577" s="29"/>
      <c r="K577" s="29"/>
      <c r="L577" s="29"/>
      <c r="M577" s="29">
        <v>3388344.6460698801</v>
      </c>
      <c r="N577" s="29"/>
      <c r="O577" s="29"/>
      <c r="P577" s="29"/>
      <c r="Q577" s="29"/>
      <c r="R577" s="29">
        <v>104919.11907840001</v>
      </c>
      <c r="S577" s="38">
        <v>24000</v>
      </c>
      <c r="T577" s="39">
        <v>74096.234851722198</v>
      </c>
      <c r="U577" s="37">
        <f t="shared" si="57"/>
        <v>1</v>
      </c>
    </row>
    <row r="578" spans="1:21">
      <c r="A578" s="25">
        <f t="shared" si="54"/>
        <v>562</v>
      </c>
      <c r="B578" s="26">
        <f t="shared" si="55"/>
        <v>121</v>
      </c>
      <c r="C578" s="27"/>
      <c r="D578" s="27" t="s">
        <v>604</v>
      </c>
      <c r="E578" s="28">
        <f t="shared" si="56"/>
        <v>1761672.9022080011</v>
      </c>
      <c r="F578" s="29"/>
      <c r="G578" s="29"/>
      <c r="H578" s="29"/>
      <c r="I578" s="29"/>
      <c r="J578" s="29">
        <v>1348414.7232127499</v>
      </c>
      <c r="K578" s="29"/>
      <c r="L578" s="29"/>
      <c r="M578" s="29"/>
      <c r="N578" s="29"/>
      <c r="O578" s="29"/>
      <c r="P578" s="29"/>
      <c r="Q578" s="29"/>
      <c r="R578" s="29">
        <v>383771.08</v>
      </c>
      <c r="S578" s="38"/>
      <c r="T578" s="39">
        <v>29487.098995251199</v>
      </c>
      <c r="U578" s="37">
        <f t="shared" si="57"/>
        <v>1</v>
      </c>
    </row>
    <row r="579" spans="1:21">
      <c r="A579" s="25">
        <f t="shared" si="54"/>
        <v>563</v>
      </c>
      <c r="B579" s="26">
        <f t="shared" si="55"/>
        <v>122</v>
      </c>
      <c r="C579" s="27"/>
      <c r="D579" s="27" t="s">
        <v>605</v>
      </c>
      <c r="E579" s="28">
        <f t="shared" si="56"/>
        <v>1715973.7068479971</v>
      </c>
      <c r="F579" s="29"/>
      <c r="G579" s="29"/>
      <c r="H579" s="29"/>
      <c r="I579" s="29"/>
      <c r="J579" s="29">
        <v>1304412.86927945</v>
      </c>
      <c r="K579" s="29"/>
      <c r="L579" s="29"/>
      <c r="M579" s="29"/>
      <c r="N579" s="29"/>
      <c r="O579" s="29"/>
      <c r="P579" s="29"/>
      <c r="Q579" s="29"/>
      <c r="R579" s="29">
        <v>383035.97</v>
      </c>
      <c r="S579" s="38"/>
      <c r="T579" s="39">
        <v>28524.867568547201</v>
      </c>
      <c r="U579" s="37">
        <f t="shared" si="57"/>
        <v>1</v>
      </c>
    </row>
    <row r="580" spans="1:21">
      <c r="A580" s="25">
        <f t="shared" si="54"/>
        <v>564</v>
      </c>
      <c r="B580" s="26">
        <f t="shared" si="55"/>
        <v>123</v>
      </c>
      <c r="C580" s="27"/>
      <c r="D580" s="27" t="s">
        <v>606</v>
      </c>
      <c r="E580" s="28">
        <f t="shared" si="56"/>
        <v>1736233.9121119967</v>
      </c>
      <c r="F580" s="29"/>
      <c r="G580" s="29"/>
      <c r="H580" s="29"/>
      <c r="I580" s="29"/>
      <c r="J580" s="29">
        <v>1323565.7498367999</v>
      </c>
      <c r="K580" s="29"/>
      <c r="L580" s="29"/>
      <c r="M580" s="29"/>
      <c r="N580" s="29"/>
      <c r="O580" s="29"/>
      <c r="P580" s="29"/>
      <c r="Q580" s="29"/>
      <c r="R580" s="29">
        <v>383724.46</v>
      </c>
      <c r="S580" s="38"/>
      <c r="T580" s="39">
        <v>28943.7022751968</v>
      </c>
      <c r="U580" s="37">
        <f t="shared" si="57"/>
        <v>1</v>
      </c>
    </row>
    <row r="581" spans="1:21">
      <c r="A581" s="25">
        <f t="shared" si="54"/>
        <v>565</v>
      </c>
      <c r="B581" s="26">
        <f t="shared" si="55"/>
        <v>124</v>
      </c>
      <c r="C581" s="27" t="s">
        <v>109</v>
      </c>
      <c r="D581" s="27" t="s">
        <v>607</v>
      </c>
      <c r="E581" s="28">
        <f t="shared" si="56"/>
        <v>11659299.253600001</v>
      </c>
      <c r="F581" s="29"/>
      <c r="G581" s="29">
        <v>0</v>
      </c>
      <c r="H581" s="29">
        <v>3214445.52658614</v>
      </c>
      <c r="I581" s="29">
        <v>0</v>
      </c>
      <c r="J581" s="29">
        <v>0</v>
      </c>
      <c r="K581" s="29"/>
      <c r="L581" s="29"/>
      <c r="M581" s="29">
        <v>0</v>
      </c>
      <c r="N581" s="29">
        <v>0</v>
      </c>
      <c r="O581" s="29">
        <v>0</v>
      </c>
      <c r="P581" s="29">
        <v>8195344.7229868202</v>
      </c>
      <c r="Q581" s="29">
        <v>0</v>
      </c>
      <c r="R581" s="29"/>
      <c r="S581" s="38"/>
      <c r="T581" s="39">
        <v>249509.00402704001</v>
      </c>
      <c r="U581" s="37">
        <f t="shared" si="57"/>
        <v>2</v>
      </c>
    </row>
    <row r="582" spans="1:21">
      <c r="A582" s="25">
        <f t="shared" si="54"/>
        <v>566</v>
      </c>
      <c r="B582" s="26">
        <f t="shared" si="55"/>
        <v>125</v>
      </c>
      <c r="C582" s="27" t="s">
        <v>109</v>
      </c>
      <c r="D582" s="27" t="s">
        <v>608</v>
      </c>
      <c r="E582" s="28">
        <f t="shared" si="56"/>
        <v>2721879.4471506402</v>
      </c>
      <c r="F582" s="29">
        <v>0</v>
      </c>
      <c r="G582" s="29">
        <v>2393856.5125572602</v>
      </c>
      <c r="H582" s="29">
        <v>0</v>
      </c>
      <c r="I582" s="29">
        <v>0</v>
      </c>
      <c r="J582" s="29"/>
      <c r="K582" s="29"/>
      <c r="L582" s="29"/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254190.70300000001</v>
      </c>
      <c r="S582" s="29">
        <v>25419.070299999999</v>
      </c>
      <c r="T582" s="39">
        <v>48413.161293379999</v>
      </c>
      <c r="U582" s="37">
        <f t="shared" si="57"/>
        <v>1</v>
      </c>
    </row>
    <row r="583" spans="1:21">
      <c r="A583" s="25">
        <f t="shared" si="54"/>
        <v>567</v>
      </c>
      <c r="B583" s="26">
        <f t="shared" si="55"/>
        <v>126</v>
      </c>
      <c r="C583" s="27" t="s">
        <v>109</v>
      </c>
      <c r="D583" s="27" t="s">
        <v>609</v>
      </c>
      <c r="E583" s="28">
        <f t="shared" si="56"/>
        <v>26446557.673895366</v>
      </c>
      <c r="F583" s="29">
        <v>4525107.2259669397</v>
      </c>
      <c r="G583" s="29">
        <v>2796445.91115807</v>
      </c>
      <c r="H583" s="29">
        <v>1312542.35195631</v>
      </c>
      <c r="I583" s="29">
        <v>1144056.1189434701</v>
      </c>
      <c r="J583" s="29"/>
      <c r="K583" s="29"/>
      <c r="L583" s="29">
        <v>433409.41392000002</v>
      </c>
      <c r="M583" s="29">
        <v>0</v>
      </c>
      <c r="N583" s="29">
        <v>13331310.272431601</v>
      </c>
      <c r="O583" s="29">
        <v>0</v>
      </c>
      <c r="P583" s="29">
        <v>0</v>
      </c>
      <c r="Q583" s="29">
        <v>0</v>
      </c>
      <c r="R583" s="29">
        <v>2193617.8228000002</v>
      </c>
      <c r="S583" s="29">
        <v>242740.96650000001</v>
      </c>
      <c r="T583" s="39">
        <v>467327.59021897998</v>
      </c>
      <c r="U583" s="37">
        <f t="shared" si="57"/>
        <v>6</v>
      </c>
    </row>
    <row r="584" spans="1:21">
      <c r="A584" s="25">
        <f t="shared" si="54"/>
        <v>568</v>
      </c>
      <c r="B584" s="26">
        <f t="shared" si="55"/>
        <v>127</v>
      </c>
      <c r="C584" s="27" t="s">
        <v>109</v>
      </c>
      <c r="D584" s="27" t="s">
        <v>610</v>
      </c>
      <c r="E584" s="28">
        <f t="shared" si="56"/>
        <v>9689035.8901999984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/>
      <c r="L584" s="29"/>
      <c r="M584" s="29">
        <v>0</v>
      </c>
      <c r="N584" s="29">
        <v>0</v>
      </c>
      <c r="O584" s="29">
        <v>0</v>
      </c>
      <c r="P584" s="29">
        <v>0</v>
      </c>
      <c r="Q584" s="29">
        <v>9481690.5221497193</v>
      </c>
      <c r="R584" s="29"/>
      <c r="S584" s="38"/>
      <c r="T584" s="39">
        <v>207345.36805028</v>
      </c>
      <c r="U584" s="37">
        <f t="shared" si="57"/>
        <v>1</v>
      </c>
    </row>
    <row r="585" spans="1:21">
      <c r="A585" s="25">
        <f t="shared" si="54"/>
        <v>569</v>
      </c>
      <c r="B585" s="26">
        <f t="shared" si="55"/>
        <v>128</v>
      </c>
      <c r="C585" s="27" t="s">
        <v>109</v>
      </c>
      <c r="D585" s="27" t="s">
        <v>611</v>
      </c>
      <c r="E585" s="28">
        <f t="shared" si="56"/>
        <v>25809972.036199979</v>
      </c>
      <c r="F585" s="29"/>
      <c r="G585" s="29"/>
      <c r="H585" s="29"/>
      <c r="I585" s="29"/>
      <c r="J585" s="29"/>
      <c r="K585" s="29"/>
      <c r="L585" s="29"/>
      <c r="M585" s="29"/>
      <c r="N585" s="29"/>
      <c r="O585" s="29">
        <v>0</v>
      </c>
      <c r="P585" s="29">
        <v>25257638.634625301</v>
      </c>
      <c r="Q585" s="29"/>
      <c r="R585" s="29"/>
      <c r="S585" s="38"/>
      <c r="T585" s="39">
        <v>552333.40157468</v>
      </c>
      <c r="U585" s="37">
        <f t="shared" si="57"/>
        <v>1</v>
      </c>
    </row>
    <row r="586" spans="1:21">
      <c r="A586" s="25">
        <f t="shared" si="54"/>
        <v>570</v>
      </c>
      <c r="B586" s="26">
        <f t="shared" si="55"/>
        <v>129</v>
      </c>
      <c r="C586" s="27"/>
      <c r="D586" s="27" t="s">
        <v>613</v>
      </c>
      <c r="E586" s="28">
        <f t="shared" si="56"/>
        <v>10774080.00000003</v>
      </c>
      <c r="F586" s="29"/>
      <c r="G586" s="29"/>
      <c r="H586" s="29"/>
      <c r="I586" s="29"/>
      <c r="J586" s="29"/>
      <c r="K586" s="29"/>
      <c r="L586" s="29"/>
      <c r="M586" s="29">
        <v>10384981.714635899</v>
      </c>
      <c r="N586" s="29"/>
      <c r="O586" s="29"/>
      <c r="P586" s="29"/>
      <c r="Q586" s="29"/>
      <c r="R586" s="29">
        <v>137999.768408064</v>
      </c>
      <c r="S586" s="38">
        <v>24000</v>
      </c>
      <c r="T586" s="39">
        <v>227098.516956067</v>
      </c>
      <c r="U586" s="37">
        <f t="shared" si="57"/>
        <v>1</v>
      </c>
    </row>
    <row r="587" spans="1:21">
      <c r="A587" s="25">
        <f t="shared" si="54"/>
        <v>571</v>
      </c>
      <c r="B587" s="26">
        <f t="shared" si="55"/>
        <v>130</v>
      </c>
      <c r="C587" s="27"/>
      <c r="D587" s="27" t="s">
        <v>614</v>
      </c>
      <c r="E587" s="28">
        <f t="shared" si="56"/>
        <v>14412979.637864092</v>
      </c>
      <c r="F587" s="29"/>
      <c r="G587" s="29"/>
      <c r="H587" s="29"/>
      <c r="I587" s="29"/>
      <c r="J587" s="29"/>
      <c r="K587" s="29"/>
      <c r="L587" s="29"/>
      <c r="M587" s="29">
        <v>13862649.6</v>
      </c>
      <c r="N587" s="29"/>
      <c r="O587" s="29"/>
      <c r="P587" s="29"/>
      <c r="Q587" s="29"/>
      <c r="R587" s="29">
        <v>224221.56331912201</v>
      </c>
      <c r="S587" s="38">
        <v>24000</v>
      </c>
      <c r="T587" s="39">
        <v>302108.47454497102</v>
      </c>
      <c r="U587" s="37">
        <f t="shared" si="57"/>
        <v>1</v>
      </c>
    </row>
    <row r="588" spans="1:21">
      <c r="A588" s="25">
        <f t="shared" ref="A588:A651" si="58">+A587+1</f>
        <v>572</v>
      </c>
      <c r="B588" s="26">
        <f t="shared" ref="B588:B651" si="59">+B587+1</f>
        <v>131</v>
      </c>
      <c r="C588" s="27"/>
      <c r="D588" s="27" t="s">
        <v>367</v>
      </c>
      <c r="E588" s="28">
        <f t="shared" si="56"/>
        <v>50111322.820000008</v>
      </c>
      <c r="F588" s="29">
        <v>7207971.2584861796</v>
      </c>
      <c r="G588" s="29">
        <v>4168566.8282412002</v>
      </c>
      <c r="H588" s="29">
        <v>4406483.7908326201</v>
      </c>
      <c r="I588" s="29">
        <v>3359981.3480309998</v>
      </c>
      <c r="J588" s="29">
        <v>1342243.77142212</v>
      </c>
      <c r="K588" s="29"/>
      <c r="L588" s="29">
        <v>358162.19323500001</v>
      </c>
      <c r="M588" s="29">
        <v>0</v>
      </c>
      <c r="N588" s="29">
        <v>12831286.273936201</v>
      </c>
      <c r="O588" s="29">
        <v>0</v>
      </c>
      <c r="P588" s="29"/>
      <c r="Q588" s="29">
        <v>9797576.0184224993</v>
      </c>
      <c r="R588" s="29">
        <v>5187287.5780999996</v>
      </c>
      <c r="S588" s="38">
        <v>501113.22820000001</v>
      </c>
      <c r="T588" s="39">
        <v>950650.53109317995</v>
      </c>
      <c r="U588" s="37">
        <f t="shared" si="57"/>
        <v>8</v>
      </c>
    </row>
    <row r="589" spans="1:21">
      <c r="A589" s="25">
        <f t="shared" si="58"/>
        <v>573</v>
      </c>
      <c r="B589" s="26">
        <f t="shared" si="59"/>
        <v>132</v>
      </c>
      <c r="C589" s="27" t="s">
        <v>109</v>
      </c>
      <c r="D589" s="27" t="s">
        <v>615</v>
      </c>
      <c r="E589" s="28">
        <f t="shared" si="56"/>
        <v>4386293.60306626</v>
      </c>
      <c r="F589" s="29">
        <v>3936147.9321097201</v>
      </c>
      <c r="G589" s="29">
        <v>0</v>
      </c>
      <c r="H589" s="29">
        <v>0</v>
      </c>
      <c r="I589" s="29">
        <v>0</v>
      </c>
      <c r="J589" s="29"/>
      <c r="K589" s="29"/>
      <c r="L589" s="29"/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328951.6568</v>
      </c>
      <c r="S589" s="29">
        <v>41118.9571</v>
      </c>
      <c r="T589" s="39">
        <v>80075.057056539998</v>
      </c>
      <c r="U589" s="37">
        <f t="shared" si="57"/>
        <v>1</v>
      </c>
    </row>
    <row r="590" spans="1:21">
      <c r="A590" s="25">
        <f t="shared" si="58"/>
        <v>574</v>
      </c>
      <c r="B590" s="26">
        <f t="shared" si="59"/>
        <v>133</v>
      </c>
      <c r="C590" s="27" t="s">
        <v>109</v>
      </c>
      <c r="D590" s="27" t="s">
        <v>616</v>
      </c>
      <c r="E590" s="28">
        <f t="shared" si="56"/>
        <v>4325520.6152716996</v>
      </c>
      <c r="F590" s="29">
        <v>3881391.7568712998</v>
      </c>
      <c r="G590" s="29">
        <v>0</v>
      </c>
      <c r="H590" s="29">
        <v>0</v>
      </c>
      <c r="I590" s="29">
        <v>0</v>
      </c>
      <c r="J590" s="29"/>
      <c r="K590" s="29"/>
      <c r="L590" s="29"/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324554.76799999998</v>
      </c>
      <c r="S590" s="29">
        <v>40569.345999999998</v>
      </c>
      <c r="T590" s="39">
        <v>79004.744400399999</v>
      </c>
      <c r="U590" s="37">
        <f t="shared" si="57"/>
        <v>1</v>
      </c>
    </row>
    <row r="591" spans="1:21">
      <c r="A591" s="25">
        <f t="shared" si="58"/>
        <v>575</v>
      </c>
      <c r="B591" s="26">
        <f t="shared" si="59"/>
        <v>134</v>
      </c>
      <c r="C591" s="27" t="s">
        <v>109</v>
      </c>
      <c r="D591" s="27" t="s">
        <v>370</v>
      </c>
      <c r="E591" s="28">
        <f t="shared" si="56"/>
        <v>38805142.746190384</v>
      </c>
      <c r="F591" s="29">
        <v>5849711.7173237596</v>
      </c>
      <c r="G591" s="29">
        <v>2084483.70930001</v>
      </c>
      <c r="H591" s="29">
        <v>2177830.17797015</v>
      </c>
      <c r="I591" s="29">
        <v>1363466.85051433</v>
      </c>
      <c r="J591" s="29"/>
      <c r="K591" s="29"/>
      <c r="L591" s="29">
        <v>224457.78122599801</v>
      </c>
      <c r="M591" s="29">
        <v>0</v>
      </c>
      <c r="N591" s="29">
        <v>10694143.905129099</v>
      </c>
      <c r="O591" s="29">
        <v>0</v>
      </c>
      <c r="P591" s="29">
        <v>5552452.1344507802</v>
      </c>
      <c r="Q591" s="29">
        <v>5988963.4812416798</v>
      </c>
      <c r="R591" s="29">
        <v>3718496.5709544001</v>
      </c>
      <c r="S591" s="38">
        <v>411105.06146944402</v>
      </c>
      <c r="T591" s="39">
        <v>740031.35661073995</v>
      </c>
      <c r="U591" s="37">
        <f t="shared" si="57"/>
        <v>8</v>
      </c>
    </row>
    <row r="592" spans="1:21">
      <c r="A592" s="25">
        <f t="shared" si="58"/>
        <v>576</v>
      </c>
      <c r="B592" s="26">
        <f t="shared" si="59"/>
        <v>135</v>
      </c>
      <c r="C592" s="27" t="s">
        <v>109</v>
      </c>
      <c r="D592" s="27" t="s">
        <v>617</v>
      </c>
      <c r="E592" s="28">
        <f t="shared" si="56"/>
        <v>6411133.2600000007</v>
      </c>
      <c r="F592" s="29">
        <v>5709280.8574947603</v>
      </c>
      <c r="G592" s="29">
        <v>0</v>
      </c>
      <c r="H592" s="29">
        <v>0</v>
      </c>
      <c r="I592" s="29">
        <v>0</v>
      </c>
      <c r="J592" s="29"/>
      <c r="K592" s="29"/>
      <c r="L592" s="29"/>
      <c r="M592" s="29">
        <v>0</v>
      </c>
      <c r="N592" s="29">
        <v>0</v>
      </c>
      <c r="O592" s="29">
        <v>0</v>
      </c>
      <c r="P592" s="29">
        <v>0</v>
      </c>
      <c r="Q592" s="29">
        <v>0</v>
      </c>
      <c r="R592" s="29">
        <v>512890.66080000001</v>
      </c>
      <c r="S592" s="38">
        <v>64111.332600000002</v>
      </c>
      <c r="T592" s="39">
        <v>124850.40910524</v>
      </c>
      <c r="U592" s="37">
        <f t="shared" si="57"/>
        <v>1</v>
      </c>
    </row>
    <row r="593" spans="1:21">
      <c r="A593" s="25">
        <f t="shared" si="58"/>
        <v>577</v>
      </c>
      <c r="B593" s="26">
        <f t="shared" si="59"/>
        <v>136</v>
      </c>
      <c r="C593" s="27" t="s">
        <v>109</v>
      </c>
      <c r="D593" s="27" t="s">
        <v>618</v>
      </c>
      <c r="E593" s="28">
        <f t="shared" si="56"/>
        <v>19780526.76326644</v>
      </c>
      <c r="F593" s="29">
        <v>3280088.99</v>
      </c>
      <c r="G593" s="29">
        <v>1167152.8400000001</v>
      </c>
      <c r="H593" s="29">
        <v>1247962.1000000001</v>
      </c>
      <c r="I593" s="29">
        <v>783013.39</v>
      </c>
      <c r="J593" s="29"/>
      <c r="K593" s="29"/>
      <c r="L593" s="29">
        <v>117081.436122</v>
      </c>
      <c r="M593" s="29">
        <v>0</v>
      </c>
      <c r="N593" s="29">
        <v>6081223.3600000003</v>
      </c>
      <c r="O593" s="29">
        <v>0</v>
      </c>
      <c r="P593" s="29">
        <v>3161067.71</v>
      </c>
      <c r="Q593" s="29">
        <v>3389504.91</v>
      </c>
      <c r="R593" s="29">
        <v>390060.34769999998</v>
      </c>
      <c r="S593" s="29">
        <v>37971.527699999999</v>
      </c>
      <c r="T593" s="39">
        <v>125400.15174443999</v>
      </c>
      <c r="U593" s="37">
        <f t="shared" si="57"/>
        <v>8</v>
      </c>
    </row>
    <row r="594" spans="1:21">
      <c r="A594" s="25">
        <f t="shared" si="58"/>
        <v>578</v>
      </c>
      <c r="B594" s="26">
        <f t="shared" si="59"/>
        <v>137</v>
      </c>
      <c r="C594" s="27" t="s">
        <v>109</v>
      </c>
      <c r="D594" s="27" t="s">
        <v>375</v>
      </c>
      <c r="E594" s="28">
        <f t="shared" si="56"/>
        <v>8007344.662176</v>
      </c>
      <c r="F594" s="29">
        <v>0</v>
      </c>
      <c r="G594" s="29">
        <v>0</v>
      </c>
      <c r="H594" s="29">
        <v>0</v>
      </c>
      <c r="I594" s="29">
        <v>0</v>
      </c>
      <c r="J594" s="29"/>
      <c r="K594" s="29"/>
      <c r="L594" s="29"/>
      <c r="M594" s="29">
        <v>0</v>
      </c>
      <c r="N594" s="29">
        <v>0</v>
      </c>
      <c r="O594" s="29">
        <v>0</v>
      </c>
      <c r="P594" s="29">
        <v>0</v>
      </c>
      <c r="Q594" s="29">
        <v>7829891.4404087998</v>
      </c>
      <c r="R594" s="29"/>
      <c r="S594" s="38"/>
      <c r="T594" s="39">
        <v>177453.22176720001</v>
      </c>
      <c r="U594" s="37">
        <f t="shared" si="57"/>
        <v>1</v>
      </c>
    </row>
    <row r="595" spans="1:21">
      <c r="A595" s="25">
        <f t="shared" si="58"/>
        <v>579</v>
      </c>
      <c r="B595" s="26">
        <f t="shared" si="59"/>
        <v>138</v>
      </c>
      <c r="C595" s="27" t="s">
        <v>109</v>
      </c>
      <c r="D595" s="27" t="s">
        <v>619</v>
      </c>
      <c r="E595" s="28">
        <f t="shared" si="56"/>
        <v>5881515.5900000026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/>
      <c r="L595" s="29"/>
      <c r="M595" s="29">
        <v>0</v>
      </c>
      <c r="N595" s="29">
        <v>0</v>
      </c>
      <c r="O595" s="29">
        <v>0</v>
      </c>
      <c r="P595" s="29">
        <v>5547799.1585906697</v>
      </c>
      <c r="Q595" s="29">
        <v>0</v>
      </c>
      <c r="R595" s="29">
        <v>176500.30000340601</v>
      </c>
      <c r="S595" s="29">
        <v>35897</v>
      </c>
      <c r="T595" s="39">
        <v>121319.13140592699</v>
      </c>
      <c r="U595" s="37">
        <f t="shared" si="57"/>
        <v>1</v>
      </c>
    </row>
    <row r="596" spans="1:21">
      <c r="A596" s="25">
        <f t="shared" si="58"/>
        <v>580</v>
      </c>
      <c r="B596" s="26">
        <f t="shared" si="59"/>
        <v>139</v>
      </c>
      <c r="C596" s="27" t="s">
        <v>109</v>
      </c>
      <c r="D596" s="27" t="s">
        <v>172</v>
      </c>
      <c r="E596" s="28">
        <f t="shared" si="56"/>
        <v>37045747.319100037</v>
      </c>
      <c r="F596" s="29"/>
      <c r="G596" s="29"/>
      <c r="H596" s="29"/>
      <c r="I596" s="29"/>
      <c r="J596" s="29"/>
      <c r="K596" s="29"/>
      <c r="L596" s="29"/>
      <c r="M596" s="29"/>
      <c r="N596" s="29"/>
      <c r="O596" s="29">
        <v>0</v>
      </c>
      <c r="P596" s="29">
        <v>36252968.326471299</v>
      </c>
      <c r="Q596" s="29"/>
      <c r="R596" s="29"/>
      <c r="S596" s="38"/>
      <c r="T596" s="39">
        <v>792778.99262874003</v>
      </c>
      <c r="U596" s="37">
        <f t="shared" si="57"/>
        <v>1</v>
      </c>
    </row>
    <row r="597" spans="1:21">
      <c r="A597" s="25">
        <f t="shared" si="58"/>
        <v>581</v>
      </c>
      <c r="B597" s="26">
        <f t="shared" si="59"/>
        <v>140</v>
      </c>
      <c r="C597" s="27" t="s">
        <v>109</v>
      </c>
      <c r="D597" s="27" t="s">
        <v>620</v>
      </c>
      <c r="E597" s="28">
        <f t="shared" si="56"/>
        <v>1573497.0647</v>
      </c>
      <c r="F597" s="29">
        <v>0</v>
      </c>
      <c r="G597" s="29">
        <v>0</v>
      </c>
      <c r="H597" s="29">
        <v>1539824.2275154199</v>
      </c>
      <c r="I597" s="29">
        <v>0</v>
      </c>
      <c r="J597" s="29">
        <v>0</v>
      </c>
      <c r="K597" s="29"/>
      <c r="L597" s="29"/>
      <c r="M597" s="29">
        <v>0</v>
      </c>
      <c r="N597" s="29">
        <v>0</v>
      </c>
      <c r="O597" s="29">
        <v>0</v>
      </c>
      <c r="P597" s="29"/>
      <c r="Q597" s="29">
        <v>0</v>
      </c>
      <c r="R597" s="29"/>
      <c r="S597" s="38"/>
      <c r="T597" s="39">
        <v>33672.837184579999</v>
      </c>
      <c r="U597" s="37">
        <f t="shared" si="57"/>
        <v>1</v>
      </c>
    </row>
    <row r="598" spans="1:21">
      <c r="A598" s="25">
        <f t="shared" si="58"/>
        <v>582</v>
      </c>
      <c r="B598" s="26">
        <f t="shared" si="59"/>
        <v>141</v>
      </c>
      <c r="C598" s="27" t="s">
        <v>109</v>
      </c>
      <c r="D598" s="27" t="s">
        <v>176</v>
      </c>
      <c r="E598" s="28">
        <f t="shared" si="56"/>
        <v>1136857.6800000002</v>
      </c>
      <c r="F598" s="29">
        <v>0</v>
      </c>
      <c r="G598" s="29">
        <v>0</v>
      </c>
      <c r="H598" s="29">
        <v>0</v>
      </c>
      <c r="I598" s="29">
        <v>0</v>
      </c>
      <c r="J598" s="29">
        <v>974016.82475999999</v>
      </c>
      <c r="K598" s="29"/>
      <c r="L598" s="29"/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113216.27</v>
      </c>
      <c r="S598" s="29">
        <v>28324.81</v>
      </c>
      <c r="T598" s="39">
        <v>21299.775239999999</v>
      </c>
      <c r="U598" s="37">
        <f t="shared" si="57"/>
        <v>1</v>
      </c>
    </row>
    <row r="599" spans="1:21">
      <c r="A599" s="25">
        <f t="shared" si="58"/>
        <v>583</v>
      </c>
      <c r="B599" s="26">
        <f t="shared" si="59"/>
        <v>142</v>
      </c>
      <c r="C599" s="27" t="s">
        <v>109</v>
      </c>
      <c r="D599" s="27" t="s">
        <v>621</v>
      </c>
      <c r="E599" s="28">
        <f t="shared" si="56"/>
        <v>2536945.4940698296</v>
      </c>
      <c r="F599" s="29">
        <v>0</v>
      </c>
      <c r="G599" s="29">
        <v>2230881.5159207899</v>
      </c>
      <c r="H599" s="29">
        <v>0</v>
      </c>
      <c r="I599" s="29">
        <v>0</v>
      </c>
      <c r="J599" s="29"/>
      <c r="K599" s="29"/>
      <c r="L599" s="29"/>
      <c r="M599" s="29">
        <v>0</v>
      </c>
      <c r="N599" s="29">
        <v>0</v>
      </c>
      <c r="O599" s="29">
        <v>0</v>
      </c>
      <c r="P599" s="29">
        <v>0</v>
      </c>
      <c r="Q599" s="29">
        <v>0</v>
      </c>
      <c r="R599" s="29">
        <v>237174.32399999999</v>
      </c>
      <c r="S599" s="29">
        <v>23717.432400000002</v>
      </c>
      <c r="T599" s="39">
        <v>45172.22174904</v>
      </c>
      <c r="U599" s="37">
        <f t="shared" si="57"/>
        <v>1</v>
      </c>
    </row>
    <row r="600" spans="1:21">
      <c r="A600" s="25">
        <f t="shared" si="58"/>
        <v>584</v>
      </c>
      <c r="B600" s="26">
        <f t="shared" si="59"/>
        <v>143</v>
      </c>
      <c r="C600" s="27" t="s">
        <v>109</v>
      </c>
      <c r="D600" s="27" t="s">
        <v>386</v>
      </c>
      <c r="E600" s="28">
        <f t="shared" si="56"/>
        <v>2783871.0411</v>
      </c>
      <c r="F600" s="29">
        <v>0</v>
      </c>
      <c r="G600" s="29">
        <v>0</v>
      </c>
      <c r="H600" s="29">
        <v>2724296.20082046</v>
      </c>
      <c r="I600" s="29">
        <v>0</v>
      </c>
      <c r="J600" s="29"/>
      <c r="K600" s="29"/>
      <c r="L600" s="29"/>
      <c r="M600" s="29"/>
      <c r="N600" s="29"/>
      <c r="O600" s="29"/>
      <c r="P600" s="29"/>
      <c r="Q600" s="29">
        <v>0</v>
      </c>
      <c r="R600" s="29"/>
      <c r="S600" s="38"/>
      <c r="T600" s="39">
        <v>59574.840279540003</v>
      </c>
      <c r="U600" s="37">
        <f t="shared" si="57"/>
        <v>1</v>
      </c>
    </row>
    <row r="601" spans="1:21">
      <c r="A601" s="25">
        <f t="shared" si="58"/>
        <v>585</v>
      </c>
      <c r="B601" s="26">
        <f t="shared" si="59"/>
        <v>144</v>
      </c>
      <c r="C601" s="27"/>
      <c r="D601" s="27" t="s">
        <v>731</v>
      </c>
      <c r="E601" s="28">
        <f t="shared" si="56"/>
        <v>1970236.3718240035</v>
      </c>
      <c r="F601" s="29"/>
      <c r="G601" s="29"/>
      <c r="H601" s="29"/>
      <c r="I601" s="29"/>
      <c r="J601" s="29">
        <v>1671863.41503297</v>
      </c>
      <c r="K601" s="29"/>
      <c r="L601" s="29"/>
      <c r="M601" s="29"/>
      <c r="N601" s="29"/>
      <c r="O601" s="29"/>
      <c r="P601" s="29"/>
      <c r="Q601" s="29"/>
      <c r="R601" s="29">
        <v>261812.69</v>
      </c>
      <c r="S601" s="38"/>
      <c r="T601" s="39">
        <v>36560.266791033602</v>
      </c>
      <c r="U601" s="37">
        <f t="shared" si="57"/>
        <v>1</v>
      </c>
    </row>
    <row r="602" spans="1:21">
      <c r="A602" s="25">
        <f t="shared" si="58"/>
        <v>586</v>
      </c>
      <c r="B602" s="26">
        <f t="shared" si="59"/>
        <v>145</v>
      </c>
      <c r="C602" s="27"/>
      <c r="D602" s="27" t="s">
        <v>732</v>
      </c>
      <c r="E602" s="28">
        <f t="shared" si="56"/>
        <v>7182719.9999999972</v>
      </c>
      <c r="F602" s="29"/>
      <c r="G602" s="29"/>
      <c r="H602" s="29"/>
      <c r="I602" s="29"/>
      <c r="J602" s="29"/>
      <c r="K602" s="29"/>
      <c r="L602" s="29"/>
      <c r="M602" s="29">
        <v>6868490.3575085597</v>
      </c>
      <c r="N602" s="29"/>
      <c r="O602" s="29"/>
      <c r="P602" s="29"/>
      <c r="Q602" s="29"/>
      <c r="R602" s="29">
        <v>140029.66941696001</v>
      </c>
      <c r="S602" s="38">
        <v>24000</v>
      </c>
      <c r="T602" s="39">
        <v>150199.97307447699</v>
      </c>
      <c r="U602" s="37">
        <f t="shared" si="57"/>
        <v>1</v>
      </c>
    </row>
    <row r="603" spans="1:21">
      <c r="A603" s="25">
        <f t="shared" si="58"/>
        <v>587</v>
      </c>
      <c r="B603" s="26">
        <f t="shared" si="59"/>
        <v>146</v>
      </c>
      <c r="C603" s="27" t="s">
        <v>109</v>
      </c>
      <c r="D603" s="27" t="s">
        <v>387</v>
      </c>
      <c r="E603" s="28">
        <f t="shared" si="56"/>
        <v>9199974.4340939987</v>
      </c>
      <c r="F603" s="29">
        <v>0</v>
      </c>
      <c r="G603" s="29"/>
      <c r="H603" s="29">
        <v>2399769.9437850602</v>
      </c>
      <c r="I603" s="29">
        <v>0</v>
      </c>
      <c r="J603" s="29"/>
      <c r="K603" s="29"/>
      <c r="L603" s="29"/>
      <c r="M603" s="29"/>
      <c r="N603" s="29"/>
      <c r="O603" s="29"/>
      <c r="P603" s="29"/>
      <c r="Q603" s="29">
        <v>6599302.6705422597</v>
      </c>
      <c r="R603" s="29"/>
      <c r="S603" s="38"/>
      <c r="T603" s="39">
        <v>200901.81976668001</v>
      </c>
      <c r="U603" s="37">
        <f t="shared" si="57"/>
        <v>2</v>
      </c>
    </row>
    <row r="604" spans="1:21">
      <c r="A604" s="25">
        <f t="shared" si="58"/>
        <v>588</v>
      </c>
      <c r="B604" s="26">
        <f t="shared" si="59"/>
        <v>147</v>
      </c>
      <c r="C604" s="27"/>
      <c r="D604" s="27" t="s">
        <v>624</v>
      </c>
      <c r="E604" s="28">
        <f t="shared" si="56"/>
        <v>24802068.950186886</v>
      </c>
      <c r="F604" s="29">
        <v>5544687.3133391701</v>
      </c>
      <c r="G604" s="29">
        <v>1930791.9211917401</v>
      </c>
      <c r="H604" s="29">
        <v>2111313.0814775899</v>
      </c>
      <c r="I604" s="29">
        <v>1270475.5430157401</v>
      </c>
      <c r="J604" s="29">
        <v>907758.96658269304</v>
      </c>
      <c r="K604" s="29"/>
      <c r="L604" s="29">
        <v>204311.91246288101</v>
      </c>
      <c r="M604" s="29"/>
      <c r="N604" s="29"/>
      <c r="O604" s="29"/>
      <c r="P604" s="29">
        <v>5286205.5917699598</v>
      </c>
      <c r="Q604" s="29">
        <v>5808491.8929864401</v>
      </c>
      <c r="R604" s="29">
        <v>1188992.0979114301</v>
      </c>
      <c r="S604" s="38">
        <v>44676.8698248</v>
      </c>
      <c r="T604" s="39">
        <v>504363.75962444401</v>
      </c>
      <c r="U604" s="37">
        <f t="shared" si="57"/>
        <v>8</v>
      </c>
    </row>
    <row r="605" spans="1:21">
      <c r="A605" s="25">
        <f t="shared" si="58"/>
        <v>589</v>
      </c>
      <c r="B605" s="26">
        <f t="shared" si="59"/>
        <v>148</v>
      </c>
      <c r="C605" s="27"/>
      <c r="D605" s="27" t="s">
        <v>625</v>
      </c>
      <c r="E605" s="28">
        <f t="shared" si="56"/>
        <v>74923651.909586802</v>
      </c>
      <c r="F605" s="29">
        <v>11822138.9152532</v>
      </c>
      <c r="G605" s="29">
        <v>4192746.7065505302</v>
      </c>
      <c r="H605" s="29">
        <v>4497893.3018872403</v>
      </c>
      <c r="I605" s="29">
        <v>2796018.8655805299</v>
      </c>
      <c r="J605" s="29">
        <v>2055716.94206696</v>
      </c>
      <c r="K605" s="29"/>
      <c r="L605" s="29">
        <v>429590.66187959601</v>
      </c>
      <c r="M605" s="29"/>
      <c r="N605" s="29">
        <v>21981498.489577901</v>
      </c>
      <c r="O605" s="29"/>
      <c r="P605" s="29">
        <v>11331624.5067067</v>
      </c>
      <c r="Q605" s="29">
        <v>12368954.783286</v>
      </c>
      <c r="R605" s="29">
        <v>1836823.8115989501</v>
      </c>
      <c r="S605" s="38">
        <v>47605.562949359999</v>
      </c>
      <c r="T605" s="39">
        <v>1563039.36224982</v>
      </c>
      <c r="U605" s="37">
        <f t="shared" si="57"/>
        <v>9</v>
      </c>
    </row>
    <row r="606" spans="1:21">
      <c r="A606" s="25">
        <f t="shared" si="58"/>
        <v>590</v>
      </c>
      <c r="B606" s="26">
        <f t="shared" si="59"/>
        <v>149</v>
      </c>
      <c r="C606" s="27"/>
      <c r="D606" s="27" t="s">
        <v>626</v>
      </c>
      <c r="E606" s="28">
        <f t="shared" si="56"/>
        <v>2039953.3399999973</v>
      </c>
      <c r="F606" s="29"/>
      <c r="G606" s="29"/>
      <c r="H606" s="29"/>
      <c r="I606" s="29"/>
      <c r="J606" s="29">
        <v>1732566.2449115301</v>
      </c>
      <c r="K606" s="29"/>
      <c r="L606" s="29"/>
      <c r="M606" s="29"/>
      <c r="N606" s="29"/>
      <c r="O606" s="29"/>
      <c r="P606" s="29"/>
      <c r="Q606" s="29"/>
      <c r="R606" s="29">
        <v>245499.38035200001</v>
      </c>
      <c r="S606" s="38">
        <v>24000</v>
      </c>
      <c r="T606" s="39">
        <v>37887.714736467198</v>
      </c>
      <c r="U606" s="37">
        <f t="shared" si="57"/>
        <v>1</v>
      </c>
    </row>
    <row r="607" spans="1:21">
      <c r="A607" s="25">
        <f t="shared" si="58"/>
        <v>591</v>
      </c>
      <c r="B607" s="26">
        <f t="shared" si="59"/>
        <v>150</v>
      </c>
      <c r="C607" s="27"/>
      <c r="D607" s="27" t="s">
        <v>628</v>
      </c>
      <c r="E607" s="28">
        <f t="shared" si="56"/>
        <v>33755644.016001262</v>
      </c>
      <c r="F607" s="29">
        <v>6215154.0490028597</v>
      </c>
      <c r="G607" s="29">
        <v>2143637.4761874899</v>
      </c>
      <c r="H607" s="29">
        <v>2373820.8287423998</v>
      </c>
      <c r="I607" s="29">
        <v>1401136.3128114899</v>
      </c>
      <c r="J607" s="29">
        <v>986806.02311840595</v>
      </c>
      <c r="K607" s="29"/>
      <c r="L607" s="29">
        <v>230299.60996685299</v>
      </c>
      <c r="M607" s="29"/>
      <c r="N607" s="29">
        <v>11655792.165892299</v>
      </c>
      <c r="O607" s="29"/>
      <c r="P607" s="29"/>
      <c r="Q607" s="29">
        <v>6517670.0745251197</v>
      </c>
      <c r="R607" s="29">
        <v>1498477.79318372</v>
      </c>
      <c r="S607" s="38">
        <v>43476.727368</v>
      </c>
      <c r="T607" s="39">
        <v>689372.95520262001</v>
      </c>
      <c r="U607" s="37">
        <f t="shared" si="57"/>
        <v>8</v>
      </c>
    </row>
    <row r="608" spans="1:21">
      <c r="A608" s="25">
        <f t="shared" si="58"/>
        <v>592</v>
      </c>
      <c r="B608" s="26">
        <f t="shared" si="59"/>
        <v>151</v>
      </c>
      <c r="C608" s="27"/>
      <c r="D608" s="27" t="s">
        <v>630</v>
      </c>
      <c r="E608" s="28">
        <f t="shared" si="56"/>
        <v>58958023.002210267</v>
      </c>
      <c r="F608" s="29">
        <v>6142121.8651877297</v>
      </c>
      <c r="G608" s="29">
        <v>3578025.9848233801</v>
      </c>
      <c r="H608" s="29"/>
      <c r="I608" s="29">
        <v>2974577.8532713801</v>
      </c>
      <c r="J608" s="29">
        <v>1375191.61701761</v>
      </c>
      <c r="K608" s="29"/>
      <c r="L608" s="29">
        <v>292554.20428491</v>
      </c>
      <c r="M608" s="29"/>
      <c r="N608" s="29">
        <v>11168994.283333</v>
      </c>
      <c r="O608" s="29"/>
      <c r="P608" s="29">
        <v>22105655.477428298</v>
      </c>
      <c r="Q608" s="29">
        <v>8603954.1183000803</v>
      </c>
      <c r="R608" s="29">
        <v>1441429.13827043</v>
      </c>
      <c r="S608" s="38">
        <v>45640.048646160001</v>
      </c>
      <c r="T608" s="39">
        <v>1229878.41164728</v>
      </c>
      <c r="U608" s="37">
        <f t="shared" si="57"/>
        <v>8</v>
      </c>
    </row>
    <row r="609" spans="1:21">
      <c r="A609" s="25">
        <f t="shared" si="58"/>
        <v>593</v>
      </c>
      <c r="B609" s="26">
        <f t="shared" si="59"/>
        <v>152</v>
      </c>
      <c r="C609" s="27" t="s">
        <v>109</v>
      </c>
      <c r="D609" s="27" t="s">
        <v>390</v>
      </c>
      <c r="E609" s="28">
        <f t="shared" si="56"/>
        <v>2304169.0619060001</v>
      </c>
      <c r="F609" s="29"/>
      <c r="G609" s="29">
        <v>0</v>
      </c>
      <c r="H609" s="29">
        <v>2244217.7771235602</v>
      </c>
      <c r="I609" s="29">
        <v>0</v>
      </c>
      <c r="J609" s="29"/>
      <c r="K609" s="29"/>
      <c r="L609" s="29"/>
      <c r="M609" s="29"/>
      <c r="N609" s="29"/>
      <c r="O609" s="29"/>
      <c r="P609" s="29"/>
      <c r="Q609" s="29">
        <v>0</v>
      </c>
      <c r="R609" s="29"/>
      <c r="S609" s="38"/>
      <c r="T609" s="39">
        <v>59951.284782440001</v>
      </c>
      <c r="U609" s="37">
        <f t="shared" si="57"/>
        <v>1</v>
      </c>
    </row>
    <row r="610" spans="1:21">
      <c r="A610" s="25">
        <f t="shared" si="58"/>
        <v>594</v>
      </c>
      <c r="B610" s="26">
        <f t="shared" si="59"/>
        <v>153</v>
      </c>
      <c r="C610" s="27" t="s">
        <v>109</v>
      </c>
      <c r="D610" s="27" t="s">
        <v>631</v>
      </c>
      <c r="E610" s="28">
        <f t="shared" si="56"/>
        <v>47427483.083760343</v>
      </c>
      <c r="F610" s="29">
        <v>8926508.35661209</v>
      </c>
      <c r="G610" s="29">
        <v>5216197.4073944697</v>
      </c>
      <c r="H610" s="29"/>
      <c r="I610" s="29"/>
      <c r="J610" s="29">
        <v>2042712.54072022</v>
      </c>
      <c r="K610" s="29"/>
      <c r="L610" s="29">
        <v>422164.72622584901</v>
      </c>
      <c r="M610" s="29"/>
      <c r="N610" s="29">
        <v>16183951.3963718</v>
      </c>
      <c r="O610" s="29"/>
      <c r="P610" s="29"/>
      <c r="Q610" s="29">
        <v>12478267.299158299</v>
      </c>
      <c r="R610" s="29">
        <v>1118866.63738655</v>
      </c>
      <c r="S610" s="38">
        <v>48855.842978400004</v>
      </c>
      <c r="T610" s="39">
        <v>989958.87691266101</v>
      </c>
      <c r="U610" s="37">
        <f t="shared" si="57"/>
        <v>6</v>
      </c>
    </row>
    <row r="611" spans="1:21">
      <c r="A611" s="25">
        <f t="shared" si="58"/>
        <v>595</v>
      </c>
      <c r="B611" s="26">
        <f t="shared" si="59"/>
        <v>154</v>
      </c>
      <c r="C611" s="27"/>
      <c r="D611" s="27" t="s">
        <v>181</v>
      </c>
      <c r="E611" s="28">
        <f t="shared" si="56"/>
        <v>18114073.308878101</v>
      </c>
      <c r="F611" s="29">
        <v>8730630.6099999994</v>
      </c>
      <c r="G611" s="29">
        <v>3308761.06</v>
      </c>
      <c r="H611" s="29"/>
      <c r="I611" s="29">
        <v>4393629.08</v>
      </c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56">
        <v>1681052.5588781</v>
      </c>
      <c r="U611" s="37">
        <f t="shared" si="57"/>
        <v>3</v>
      </c>
    </row>
    <row r="612" spans="1:21">
      <c r="A612" s="25">
        <f t="shared" si="58"/>
        <v>596</v>
      </c>
      <c r="B612" s="26">
        <f t="shared" si="59"/>
        <v>155</v>
      </c>
      <c r="C612" s="27" t="s">
        <v>109</v>
      </c>
      <c r="D612" s="27" t="s">
        <v>633</v>
      </c>
      <c r="E612" s="28">
        <f t="shared" si="56"/>
        <v>5965802.7399999993</v>
      </c>
      <c r="F612" s="29">
        <v>5838134.5613639997</v>
      </c>
      <c r="G612" s="29">
        <v>0</v>
      </c>
      <c r="H612" s="29">
        <v>0</v>
      </c>
      <c r="I612" s="29">
        <v>0</v>
      </c>
      <c r="J612" s="29">
        <v>0</v>
      </c>
      <c r="K612" s="29"/>
      <c r="L612" s="29"/>
      <c r="M612" s="29">
        <v>0</v>
      </c>
      <c r="N612" s="29">
        <v>0</v>
      </c>
      <c r="O612" s="29">
        <v>0</v>
      </c>
      <c r="P612" s="29">
        <v>0</v>
      </c>
      <c r="Q612" s="29">
        <v>0</v>
      </c>
      <c r="R612" s="29"/>
      <c r="S612" s="29"/>
      <c r="T612" s="39">
        <v>127668.178636</v>
      </c>
      <c r="U612" s="37">
        <f t="shared" si="57"/>
        <v>1</v>
      </c>
    </row>
    <row r="613" spans="1:21">
      <c r="A613" s="25">
        <f t="shared" si="58"/>
        <v>597</v>
      </c>
      <c r="B613" s="26">
        <f t="shared" si="59"/>
        <v>156</v>
      </c>
      <c r="C613" s="27" t="s">
        <v>109</v>
      </c>
      <c r="D613" s="27" t="s">
        <v>393</v>
      </c>
      <c r="E613" s="28">
        <f t="shared" si="56"/>
        <v>17172310.390230015</v>
      </c>
      <c r="F613" s="29">
        <v>0</v>
      </c>
      <c r="G613" s="29">
        <v>2080965.3426794701</v>
      </c>
      <c r="H613" s="29">
        <v>0</v>
      </c>
      <c r="I613" s="29">
        <v>1397905.6390375199</v>
      </c>
      <c r="J613" s="29"/>
      <c r="K613" s="29"/>
      <c r="L613" s="29"/>
      <c r="M613" s="29">
        <v>0</v>
      </c>
      <c r="N613" s="29">
        <v>0</v>
      </c>
      <c r="O613" s="29">
        <v>0</v>
      </c>
      <c r="P613" s="29">
        <v>5479231.04296342</v>
      </c>
      <c r="Q613" s="29">
        <v>5909986.0434617801</v>
      </c>
      <c r="R613" s="29">
        <v>1796136.5285137</v>
      </c>
      <c r="S613" s="29">
        <v>191715.22968136999</v>
      </c>
      <c r="T613" s="39">
        <v>316370.563892757</v>
      </c>
      <c r="U613" s="37">
        <f t="shared" si="57"/>
        <v>4</v>
      </c>
    </row>
    <row r="614" spans="1:21">
      <c r="A614" s="25">
        <f t="shared" si="58"/>
        <v>598</v>
      </c>
      <c r="B614" s="26">
        <f t="shared" si="59"/>
        <v>157</v>
      </c>
      <c r="C614" s="27" t="s">
        <v>109</v>
      </c>
      <c r="D614" s="27" t="s">
        <v>189</v>
      </c>
      <c r="E614" s="28">
        <f t="shared" si="56"/>
        <v>15454795.540899958</v>
      </c>
      <c r="F614" s="29"/>
      <c r="G614" s="29"/>
      <c r="H614" s="29"/>
      <c r="I614" s="29"/>
      <c r="J614" s="29"/>
      <c r="K614" s="29"/>
      <c r="L614" s="29"/>
      <c r="M614" s="29">
        <v>0</v>
      </c>
      <c r="N614" s="29">
        <v>0</v>
      </c>
      <c r="O614" s="29">
        <v>0</v>
      </c>
      <c r="P614" s="29">
        <v>15124062.916324699</v>
      </c>
      <c r="Q614" s="29">
        <v>0</v>
      </c>
      <c r="R614" s="29"/>
      <c r="S614" s="38"/>
      <c r="T614" s="39">
        <v>330732.62457525998</v>
      </c>
      <c r="U614" s="37">
        <f t="shared" si="57"/>
        <v>1</v>
      </c>
    </row>
    <row r="615" spans="1:21">
      <c r="A615" s="25">
        <f t="shared" si="58"/>
        <v>599</v>
      </c>
      <c r="B615" s="26">
        <f t="shared" si="59"/>
        <v>158</v>
      </c>
      <c r="C615" s="27" t="s">
        <v>109</v>
      </c>
      <c r="D615" s="27" t="s">
        <v>190</v>
      </c>
      <c r="E615" s="28">
        <f t="shared" si="56"/>
        <v>15497815.610645959</v>
      </c>
      <c r="F615" s="29"/>
      <c r="G615" s="29"/>
      <c r="H615" s="29"/>
      <c r="I615" s="29"/>
      <c r="J615" s="29"/>
      <c r="K615" s="29"/>
      <c r="L615" s="29"/>
      <c r="M615" s="29">
        <v>0</v>
      </c>
      <c r="N615" s="29">
        <v>0</v>
      </c>
      <c r="O615" s="29">
        <v>0</v>
      </c>
      <c r="P615" s="29">
        <v>15131212.272876799</v>
      </c>
      <c r="Q615" s="29">
        <v>0</v>
      </c>
      <c r="R615" s="29"/>
      <c r="S615" s="38"/>
      <c r="T615" s="39">
        <v>366603.33776915999</v>
      </c>
      <c r="U615" s="37">
        <f t="shared" si="57"/>
        <v>1</v>
      </c>
    </row>
    <row r="616" spans="1:21">
      <c r="A616" s="25">
        <f t="shared" si="58"/>
        <v>600</v>
      </c>
      <c r="B616" s="26">
        <f t="shared" si="59"/>
        <v>159</v>
      </c>
      <c r="C616" s="27" t="s">
        <v>109</v>
      </c>
      <c r="D616" s="27" t="s">
        <v>634</v>
      </c>
      <c r="E616" s="28">
        <f t="shared" si="56"/>
        <v>26407589.646799996</v>
      </c>
      <c r="F616" s="29">
        <v>4454647.72709502</v>
      </c>
      <c r="G616" s="29">
        <v>1587374.11791714</v>
      </c>
      <c r="H616" s="29">
        <v>1658452.76095254</v>
      </c>
      <c r="I616" s="29">
        <v>1038296.28299628</v>
      </c>
      <c r="J616" s="29"/>
      <c r="K616" s="29"/>
      <c r="L616" s="29">
        <v>170937.02604636</v>
      </c>
      <c r="M616" s="29">
        <v>0</v>
      </c>
      <c r="N616" s="29">
        <v>8143773.8420051998</v>
      </c>
      <c r="O616" s="29">
        <v>0</v>
      </c>
      <c r="P616" s="29">
        <v>4228285.0782631198</v>
      </c>
      <c r="Q616" s="29">
        <v>4560700.3930828199</v>
      </c>
      <c r="R616" s="29"/>
      <c r="S616" s="38"/>
      <c r="T616" s="39">
        <v>565122.41844151996</v>
      </c>
      <c r="U616" s="37">
        <f t="shared" si="57"/>
        <v>8</v>
      </c>
    </row>
    <row r="617" spans="1:21">
      <c r="A617" s="25">
        <f t="shared" si="58"/>
        <v>601</v>
      </c>
      <c r="B617" s="26">
        <f t="shared" si="59"/>
        <v>160</v>
      </c>
      <c r="C617" s="27" t="s">
        <v>109</v>
      </c>
      <c r="D617" s="27" t="s">
        <v>192</v>
      </c>
      <c r="E617" s="28">
        <f t="shared" si="56"/>
        <v>43094120.582404003</v>
      </c>
      <c r="F617" s="29">
        <v>14487752.1113816</v>
      </c>
      <c r="G617" s="29">
        <v>5162581.6814224804</v>
      </c>
      <c r="H617" s="29">
        <v>5393749.1598622799</v>
      </c>
      <c r="I617" s="29">
        <v>3376828.00437696</v>
      </c>
      <c r="J617" s="29"/>
      <c r="K617" s="29"/>
      <c r="L617" s="29"/>
      <c r="M617" s="29">
        <v>0</v>
      </c>
      <c r="N617" s="29">
        <v>0</v>
      </c>
      <c r="O617" s="29">
        <v>0</v>
      </c>
      <c r="P617" s="29">
        <v>13751557.8881974</v>
      </c>
      <c r="Q617" s="29"/>
      <c r="R617" s="29"/>
      <c r="S617" s="38"/>
      <c r="T617" s="39">
        <v>921651.73716328002</v>
      </c>
      <c r="U617" s="37">
        <f t="shared" si="57"/>
        <v>5</v>
      </c>
    </row>
    <row r="618" spans="1:21">
      <c r="A618" s="25">
        <f t="shared" si="58"/>
        <v>602</v>
      </c>
      <c r="B618" s="26">
        <f t="shared" si="59"/>
        <v>161</v>
      </c>
      <c r="C618" s="27" t="s">
        <v>109</v>
      </c>
      <c r="D618" s="27" t="s">
        <v>635</v>
      </c>
      <c r="E618" s="28">
        <f t="shared" si="56"/>
        <v>13967958.4</v>
      </c>
      <c r="F618" s="29">
        <v>6278778.3834300004</v>
      </c>
      <c r="G618" s="29"/>
      <c r="H618" s="29">
        <v>3922818.876228</v>
      </c>
      <c r="I618" s="29">
        <v>3084097.6605179999</v>
      </c>
      <c r="J618" s="29"/>
      <c r="K618" s="29"/>
      <c r="L618" s="29">
        <v>285559.1703006</v>
      </c>
      <c r="M618" s="29">
        <v>0</v>
      </c>
      <c r="N618" s="29">
        <v>0</v>
      </c>
      <c r="O618" s="29">
        <v>0</v>
      </c>
      <c r="P618" s="29">
        <v>0</v>
      </c>
      <c r="Q618" s="29">
        <v>0</v>
      </c>
      <c r="R618" s="29">
        <v>78950.879499999995</v>
      </c>
      <c r="S618" s="38">
        <v>20977.589499999998</v>
      </c>
      <c r="T618" s="39">
        <v>296775.84052339999</v>
      </c>
      <c r="U618" s="37">
        <f t="shared" si="57"/>
        <v>4</v>
      </c>
    </row>
    <row r="619" spans="1:21">
      <c r="A619" s="25">
        <f t="shared" si="58"/>
        <v>603</v>
      </c>
      <c r="B619" s="26">
        <f t="shared" si="59"/>
        <v>162</v>
      </c>
      <c r="C619" s="27" t="s">
        <v>109</v>
      </c>
      <c r="D619" s="27" t="s">
        <v>636</v>
      </c>
      <c r="E619" s="28">
        <f t="shared" si="56"/>
        <v>62722849.571893319</v>
      </c>
      <c r="F619" s="29">
        <v>10370296.479493899</v>
      </c>
      <c r="G619" s="29">
        <v>5997425.9547111001</v>
      </c>
      <c r="H619" s="29">
        <v>6339723.2965151398</v>
      </c>
      <c r="I619" s="29">
        <v>4834092.9101480404</v>
      </c>
      <c r="J619" s="29"/>
      <c r="K619" s="29"/>
      <c r="L619" s="29">
        <v>515297.30068739998</v>
      </c>
      <c r="M619" s="29">
        <v>0</v>
      </c>
      <c r="N619" s="29">
        <v>18460706.644926</v>
      </c>
      <c r="O619" s="29">
        <v>0</v>
      </c>
      <c r="P619" s="29"/>
      <c r="Q619" s="29">
        <v>14096028.4779699</v>
      </c>
      <c r="R619" s="29"/>
      <c r="S619" s="38"/>
      <c r="T619" s="39">
        <v>2109278.5074418401</v>
      </c>
      <c r="U619" s="37">
        <f t="shared" si="57"/>
        <v>7</v>
      </c>
    </row>
    <row r="620" spans="1:21">
      <c r="A620" s="25">
        <f t="shared" si="58"/>
        <v>604</v>
      </c>
      <c r="B620" s="26">
        <f t="shared" si="59"/>
        <v>163</v>
      </c>
      <c r="C620" s="27" t="s">
        <v>109</v>
      </c>
      <c r="D620" s="27" t="s">
        <v>195</v>
      </c>
      <c r="E620" s="28">
        <f t="shared" si="56"/>
        <v>15471833.963887999</v>
      </c>
      <c r="F620" s="29"/>
      <c r="G620" s="29"/>
      <c r="H620" s="29"/>
      <c r="I620" s="29"/>
      <c r="J620" s="29"/>
      <c r="K620" s="29"/>
      <c r="L620" s="29"/>
      <c r="M620" s="29">
        <v>0</v>
      </c>
      <c r="N620" s="29">
        <v>0</v>
      </c>
      <c r="O620" s="29">
        <v>0</v>
      </c>
      <c r="P620" s="29">
        <v>15105792.339437099</v>
      </c>
      <c r="Q620" s="29">
        <v>0</v>
      </c>
      <c r="R620" s="29"/>
      <c r="S620" s="38"/>
      <c r="T620" s="39">
        <v>366041.62445090001</v>
      </c>
      <c r="U620" s="37">
        <f t="shared" si="57"/>
        <v>1</v>
      </c>
    </row>
    <row r="621" spans="1:21">
      <c r="A621" s="25">
        <f t="shared" si="58"/>
        <v>605</v>
      </c>
      <c r="B621" s="26">
        <f t="shared" si="59"/>
        <v>164</v>
      </c>
      <c r="C621" s="27" t="s">
        <v>109</v>
      </c>
      <c r="D621" s="27" t="s">
        <v>637</v>
      </c>
      <c r="E621" s="28">
        <f t="shared" si="56"/>
        <v>8700505.9915000014</v>
      </c>
      <c r="F621" s="29">
        <v>4256960.5015337402</v>
      </c>
      <c r="G621" s="29">
        <v>1516930.03454706</v>
      </c>
      <c r="H621" s="29">
        <v>1584854.3608997399</v>
      </c>
      <c r="I621" s="29">
        <v>992219.03665163997</v>
      </c>
      <c r="J621" s="29">
        <v>0</v>
      </c>
      <c r="K621" s="29"/>
      <c r="L621" s="29">
        <v>163351.22964971999</v>
      </c>
      <c r="M621" s="29">
        <v>0</v>
      </c>
      <c r="N621" s="29"/>
      <c r="O621" s="29"/>
      <c r="P621" s="29"/>
      <c r="Q621" s="29">
        <v>0</v>
      </c>
      <c r="R621" s="29"/>
      <c r="S621" s="38"/>
      <c r="T621" s="39">
        <v>186190.82821810001</v>
      </c>
      <c r="U621" s="37">
        <f t="shared" si="57"/>
        <v>5</v>
      </c>
    </row>
    <row r="622" spans="1:21">
      <c r="A622" s="25">
        <f t="shared" si="58"/>
        <v>606</v>
      </c>
      <c r="B622" s="26">
        <f t="shared" si="59"/>
        <v>165</v>
      </c>
      <c r="C622" s="27" t="s">
        <v>196</v>
      </c>
      <c r="D622" s="27" t="s">
        <v>199</v>
      </c>
      <c r="E622" s="28">
        <f t="shared" si="56"/>
        <v>2524095.1532999999</v>
      </c>
      <c r="F622" s="29"/>
      <c r="G622" s="29"/>
      <c r="H622" s="29">
        <v>2470079.5170193799</v>
      </c>
      <c r="I622" s="29">
        <v>0</v>
      </c>
      <c r="J622" s="29"/>
      <c r="K622" s="29"/>
      <c r="L622" s="29"/>
      <c r="M622" s="29"/>
      <c r="N622" s="29"/>
      <c r="O622" s="29"/>
      <c r="P622" s="29"/>
      <c r="Q622" s="29"/>
      <c r="R622" s="29"/>
      <c r="S622" s="38"/>
      <c r="T622" s="39">
        <v>54015.636280619998</v>
      </c>
      <c r="U622" s="37">
        <f t="shared" si="57"/>
        <v>1</v>
      </c>
    </row>
    <row r="623" spans="1:21">
      <c r="A623" s="25">
        <f t="shared" si="58"/>
        <v>607</v>
      </c>
      <c r="B623" s="26">
        <f t="shared" si="59"/>
        <v>166</v>
      </c>
      <c r="C623" s="27" t="s">
        <v>196</v>
      </c>
      <c r="D623" s="27" t="s">
        <v>398</v>
      </c>
      <c r="E623" s="28">
        <f t="shared" si="56"/>
        <v>420332.9558</v>
      </c>
      <c r="F623" s="29">
        <v>0</v>
      </c>
      <c r="G623" s="29"/>
      <c r="H623" s="29">
        <v>411337.83054588002</v>
      </c>
      <c r="I623" s="29"/>
      <c r="J623" s="29">
        <v>0</v>
      </c>
      <c r="K623" s="29"/>
      <c r="L623" s="29"/>
      <c r="M623" s="29">
        <v>0</v>
      </c>
      <c r="N623" s="29"/>
      <c r="O623" s="29">
        <v>0</v>
      </c>
      <c r="P623" s="29">
        <v>0</v>
      </c>
      <c r="Q623" s="29">
        <v>0</v>
      </c>
      <c r="R623" s="29"/>
      <c r="S623" s="38"/>
      <c r="T623" s="39">
        <v>8995.1252541199992</v>
      </c>
      <c r="U623" s="37">
        <f t="shared" si="57"/>
        <v>1</v>
      </c>
    </row>
    <row r="624" spans="1:21">
      <c r="A624" s="25">
        <f t="shared" si="58"/>
        <v>608</v>
      </c>
      <c r="B624" s="26">
        <f t="shared" si="59"/>
        <v>167</v>
      </c>
      <c r="C624" s="27" t="s">
        <v>638</v>
      </c>
      <c r="D624" s="27" t="s">
        <v>639</v>
      </c>
      <c r="E624" s="28">
        <f t="shared" ref="E624:E686" si="60">SUBTOTAL(9,F624:T624)</f>
        <v>522546.69680000003</v>
      </c>
      <c r="F624" s="29"/>
      <c r="G624" s="29"/>
      <c r="H624" s="29">
        <v>511364.19748848001</v>
      </c>
      <c r="I624" s="29"/>
      <c r="J624" s="29"/>
      <c r="K624" s="29"/>
      <c r="L624" s="29"/>
      <c r="M624" s="29">
        <v>0</v>
      </c>
      <c r="N624" s="29">
        <v>0</v>
      </c>
      <c r="O624" s="29">
        <v>0</v>
      </c>
      <c r="P624" s="29">
        <v>0</v>
      </c>
      <c r="Q624" s="29">
        <v>0</v>
      </c>
      <c r="R624" s="29"/>
      <c r="S624" s="38"/>
      <c r="T624" s="39">
        <v>11182.49931152</v>
      </c>
      <c r="U624" s="37">
        <f t="shared" ref="U624:U686" si="61">COUNTIF(F624:Q624,"&gt;0")</f>
        <v>1</v>
      </c>
    </row>
    <row r="625" spans="1:21">
      <c r="A625" s="25">
        <f t="shared" si="58"/>
        <v>609</v>
      </c>
      <c r="B625" s="26">
        <f t="shared" si="59"/>
        <v>168</v>
      </c>
      <c r="C625" s="27" t="s">
        <v>202</v>
      </c>
      <c r="D625" s="27" t="s">
        <v>640</v>
      </c>
      <c r="E625" s="28">
        <f t="shared" si="60"/>
        <v>3497618.6288999999</v>
      </c>
      <c r="F625" s="29">
        <v>2090429.35269168</v>
      </c>
      <c r="G625" s="29">
        <v>0</v>
      </c>
      <c r="H625" s="29">
        <v>599365.27642446</v>
      </c>
      <c r="I625" s="29">
        <v>510794.96876771998</v>
      </c>
      <c r="J625" s="29">
        <v>0</v>
      </c>
      <c r="K625" s="29"/>
      <c r="L625" s="29">
        <v>222179.99235767999</v>
      </c>
      <c r="M625" s="29">
        <v>0</v>
      </c>
      <c r="N625" s="29">
        <v>0</v>
      </c>
      <c r="O625" s="29">
        <v>0</v>
      </c>
      <c r="P625" s="29">
        <v>0</v>
      </c>
      <c r="Q625" s="29">
        <v>0</v>
      </c>
      <c r="R625" s="29"/>
      <c r="S625" s="38"/>
      <c r="T625" s="39">
        <v>74849.038658460006</v>
      </c>
      <c r="U625" s="37">
        <f t="shared" si="61"/>
        <v>4</v>
      </c>
    </row>
    <row r="626" spans="1:21">
      <c r="A626" s="25">
        <f t="shared" si="58"/>
        <v>610</v>
      </c>
      <c r="B626" s="26">
        <f t="shared" si="59"/>
        <v>169</v>
      </c>
      <c r="C626" s="27" t="s">
        <v>202</v>
      </c>
      <c r="D626" s="27" t="s">
        <v>203</v>
      </c>
      <c r="E626" s="28">
        <f t="shared" si="60"/>
        <v>722841.11670000001</v>
      </c>
      <c r="F626" s="29"/>
      <c r="G626" s="29"/>
      <c r="H626" s="29">
        <v>707372.31680261996</v>
      </c>
      <c r="I626" s="29"/>
      <c r="J626" s="29">
        <v>0</v>
      </c>
      <c r="K626" s="29"/>
      <c r="L626" s="29"/>
      <c r="M626" s="29">
        <v>0</v>
      </c>
      <c r="N626" s="29">
        <v>0</v>
      </c>
      <c r="O626" s="29">
        <v>0</v>
      </c>
      <c r="P626" s="29">
        <v>0</v>
      </c>
      <c r="Q626" s="29">
        <v>0</v>
      </c>
      <c r="R626" s="29"/>
      <c r="S626" s="38"/>
      <c r="T626" s="39">
        <v>15468.79989738</v>
      </c>
      <c r="U626" s="37">
        <f t="shared" si="61"/>
        <v>1</v>
      </c>
    </row>
    <row r="627" spans="1:21">
      <c r="A627" s="25">
        <f t="shared" si="58"/>
        <v>611</v>
      </c>
      <c r="B627" s="26">
        <f t="shared" si="59"/>
        <v>170</v>
      </c>
      <c r="C627" s="27" t="s">
        <v>641</v>
      </c>
      <c r="D627" s="27" t="s">
        <v>642</v>
      </c>
      <c r="E627" s="28">
        <f t="shared" si="60"/>
        <v>3973408.8198000006</v>
      </c>
      <c r="F627" s="29">
        <v>1731370.4004597</v>
      </c>
      <c r="G627" s="29">
        <v>1053514.3282679401</v>
      </c>
      <c r="H627" s="29">
        <v>496416.34494899999</v>
      </c>
      <c r="I627" s="29">
        <v>423059.16646896</v>
      </c>
      <c r="J627" s="29">
        <v>0</v>
      </c>
      <c r="K627" s="29"/>
      <c r="L627" s="29">
        <v>184017.63091067999</v>
      </c>
      <c r="M627" s="29">
        <v>0</v>
      </c>
      <c r="N627" s="29">
        <v>0</v>
      </c>
      <c r="O627" s="29">
        <v>0</v>
      </c>
      <c r="P627" s="29">
        <v>0</v>
      </c>
      <c r="Q627" s="29">
        <v>0</v>
      </c>
      <c r="R627" s="29"/>
      <c r="S627" s="38"/>
      <c r="T627" s="39">
        <v>85030.94874372</v>
      </c>
      <c r="U627" s="37">
        <f t="shared" si="61"/>
        <v>5</v>
      </c>
    </row>
    <row r="628" spans="1:21">
      <c r="A628" s="25">
        <f t="shared" si="58"/>
        <v>612</v>
      </c>
      <c r="B628" s="26">
        <f t="shared" si="59"/>
        <v>171</v>
      </c>
      <c r="C628" s="27" t="s">
        <v>204</v>
      </c>
      <c r="D628" s="27" t="s">
        <v>643</v>
      </c>
      <c r="E628" s="28">
        <f t="shared" si="60"/>
        <v>546650.25529999996</v>
      </c>
      <c r="F628" s="29">
        <v>0</v>
      </c>
      <c r="G628" s="29">
        <v>0</v>
      </c>
      <c r="H628" s="29">
        <v>534951.93983657996</v>
      </c>
      <c r="I628" s="29">
        <v>0</v>
      </c>
      <c r="J628" s="29">
        <v>0</v>
      </c>
      <c r="K628" s="29"/>
      <c r="L628" s="29"/>
      <c r="M628" s="29">
        <v>0</v>
      </c>
      <c r="N628" s="29">
        <v>0</v>
      </c>
      <c r="O628" s="29">
        <v>0</v>
      </c>
      <c r="P628" s="29">
        <v>0</v>
      </c>
      <c r="Q628" s="29">
        <v>0</v>
      </c>
      <c r="R628" s="29"/>
      <c r="S628" s="38"/>
      <c r="T628" s="39">
        <v>11698.31546342</v>
      </c>
      <c r="U628" s="37">
        <f t="shared" si="61"/>
        <v>1</v>
      </c>
    </row>
    <row r="629" spans="1:21">
      <c r="A629" s="25">
        <f t="shared" si="58"/>
        <v>613</v>
      </c>
      <c r="B629" s="26">
        <f t="shared" si="59"/>
        <v>172</v>
      </c>
      <c r="C629" s="27" t="s">
        <v>204</v>
      </c>
      <c r="D629" s="27" t="s">
        <v>644</v>
      </c>
      <c r="E629" s="28">
        <f t="shared" si="60"/>
        <v>510906.35119999998</v>
      </c>
      <c r="F629" s="29">
        <v>0</v>
      </c>
      <c r="G629" s="29">
        <v>0</v>
      </c>
      <c r="H629" s="29">
        <v>499972.95528431999</v>
      </c>
      <c r="I629" s="29">
        <v>0</v>
      </c>
      <c r="J629" s="29">
        <v>0</v>
      </c>
      <c r="K629" s="29"/>
      <c r="L629" s="29"/>
      <c r="M629" s="29">
        <v>0</v>
      </c>
      <c r="N629" s="29">
        <v>0</v>
      </c>
      <c r="O629" s="29">
        <v>0</v>
      </c>
      <c r="P629" s="29">
        <v>0</v>
      </c>
      <c r="Q629" s="29">
        <v>0</v>
      </c>
      <c r="R629" s="29"/>
      <c r="S629" s="38"/>
      <c r="T629" s="39">
        <v>10933.395915679999</v>
      </c>
      <c r="U629" s="37">
        <f t="shared" si="61"/>
        <v>1</v>
      </c>
    </row>
    <row r="630" spans="1:21">
      <c r="A630" s="25">
        <f t="shared" si="58"/>
        <v>614</v>
      </c>
      <c r="B630" s="26">
        <f t="shared" si="59"/>
        <v>173</v>
      </c>
      <c r="C630" s="27" t="s">
        <v>204</v>
      </c>
      <c r="D630" s="27" t="s">
        <v>645</v>
      </c>
      <c r="E630" s="28">
        <f t="shared" si="60"/>
        <v>536929.96899999992</v>
      </c>
      <c r="F630" s="29">
        <v>0</v>
      </c>
      <c r="G630" s="29">
        <v>0</v>
      </c>
      <c r="H630" s="29">
        <v>525439.66766339995</v>
      </c>
      <c r="I630" s="29">
        <v>0</v>
      </c>
      <c r="J630" s="29">
        <v>0</v>
      </c>
      <c r="K630" s="29"/>
      <c r="L630" s="29"/>
      <c r="M630" s="29">
        <v>0</v>
      </c>
      <c r="N630" s="29">
        <v>0</v>
      </c>
      <c r="O630" s="29">
        <v>0</v>
      </c>
      <c r="P630" s="29">
        <v>0</v>
      </c>
      <c r="Q630" s="29">
        <v>0</v>
      </c>
      <c r="R630" s="29"/>
      <c r="S630" s="38"/>
      <c r="T630" s="39">
        <v>11490.3013366</v>
      </c>
      <c r="U630" s="37">
        <f t="shared" si="61"/>
        <v>1</v>
      </c>
    </row>
    <row r="631" spans="1:21">
      <c r="A631" s="25">
        <f t="shared" si="58"/>
        <v>615</v>
      </c>
      <c r="B631" s="26">
        <f t="shared" si="59"/>
        <v>174</v>
      </c>
      <c r="C631" s="27" t="s">
        <v>204</v>
      </c>
      <c r="D631" s="27" t="s">
        <v>646</v>
      </c>
      <c r="E631" s="28">
        <f t="shared" si="60"/>
        <v>1607331.6175056919</v>
      </c>
      <c r="F631" s="29">
        <v>0</v>
      </c>
      <c r="G631" s="29">
        <v>0</v>
      </c>
      <c r="H631" s="29"/>
      <c r="I631" s="29">
        <v>0</v>
      </c>
      <c r="J631" s="29">
        <v>0</v>
      </c>
      <c r="K631" s="29"/>
      <c r="L631" s="29"/>
      <c r="M631" s="29">
        <v>0</v>
      </c>
      <c r="N631" s="29">
        <v>0</v>
      </c>
      <c r="O631" s="29">
        <v>0</v>
      </c>
      <c r="P631" s="29">
        <v>0</v>
      </c>
      <c r="Q631" s="29">
        <v>1572934.7208910701</v>
      </c>
      <c r="R631" s="29"/>
      <c r="S631" s="38"/>
      <c r="T631" s="39">
        <v>34396.896614621903</v>
      </c>
      <c r="U631" s="37">
        <f t="shared" si="61"/>
        <v>1</v>
      </c>
    </row>
    <row r="632" spans="1:21">
      <c r="A632" s="25">
        <f t="shared" si="58"/>
        <v>616</v>
      </c>
      <c r="B632" s="26">
        <f t="shared" si="59"/>
        <v>175</v>
      </c>
      <c r="C632" s="27" t="s">
        <v>204</v>
      </c>
      <c r="D632" s="27" t="s">
        <v>647</v>
      </c>
      <c r="E632" s="28">
        <f t="shared" si="60"/>
        <v>1011727.4449</v>
      </c>
      <c r="F632" s="29">
        <v>0</v>
      </c>
      <c r="G632" s="29">
        <v>0</v>
      </c>
      <c r="H632" s="29">
        <v>990076.47757913999</v>
      </c>
      <c r="I632" s="29">
        <v>0</v>
      </c>
      <c r="J632" s="29">
        <v>0</v>
      </c>
      <c r="K632" s="29"/>
      <c r="L632" s="29"/>
      <c r="M632" s="29">
        <v>0</v>
      </c>
      <c r="N632" s="29">
        <v>0</v>
      </c>
      <c r="O632" s="29">
        <v>0</v>
      </c>
      <c r="P632" s="29">
        <v>0</v>
      </c>
      <c r="Q632" s="29">
        <v>0</v>
      </c>
      <c r="R632" s="29"/>
      <c r="S632" s="38"/>
      <c r="T632" s="39">
        <v>21650.96732086</v>
      </c>
      <c r="U632" s="37">
        <f t="shared" si="61"/>
        <v>1</v>
      </c>
    </row>
    <row r="633" spans="1:21">
      <c r="A633" s="25">
        <f t="shared" si="58"/>
        <v>617</v>
      </c>
      <c r="B633" s="26">
        <f t="shared" si="59"/>
        <v>176</v>
      </c>
      <c r="C633" s="27" t="s">
        <v>204</v>
      </c>
      <c r="D633" s="27" t="s">
        <v>648</v>
      </c>
      <c r="E633" s="28">
        <f t="shared" si="60"/>
        <v>3172147.2374999998</v>
      </c>
      <c r="F633" s="29">
        <v>1382229.2362897201</v>
      </c>
      <c r="G633" s="29">
        <v>841066.88252748002</v>
      </c>
      <c r="H633" s="29">
        <v>396311.02602629998</v>
      </c>
      <c r="I633" s="29">
        <v>337746.75668411999</v>
      </c>
      <c r="J633" s="29">
        <v>0</v>
      </c>
      <c r="K633" s="29"/>
      <c r="L633" s="29">
        <v>146909.38508988</v>
      </c>
      <c r="M633" s="29">
        <v>0</v>
      </c>
      <c r="N633" s="29">
        <v>0</v>
      </c>
      <c r="O633" s="29">
        <v>0</v>
      </c>
      <c r="P633" s="29">
        <v>0</v>
      </c>
      <c r="Q633" s="29">
        <v>0</v>
      </c>
      <c r="R633" s="29"/>
      <c r="S633" s="38"/>
      <c r="T633" s="39">
        <v>67883.950882499994</v>
      </c>
      <c r="U633" s="37">
        <f t="shared" si="61"/>
        <v>5</v>
      </c>
    </row>
    <row r="634" spans="1:21">
      <c r="A634" s="25">
        <f t="shared" si="58"/>
        <v>618</v>
      </c>
      <c r="B634" s="26">
        <f t="shared" si="59"/>
        <v>177</v>
      </c>
      <c r="C634" s="27" t="s">
        <v>204</v>
      </c>
      <c r="D634" s="27" t="s">
        <v>649</v>
      </c>
      <c r="E634" s="28">
        <f t="shared" si="60"/>
        <v>546007.38159999996</v>
      </c>
      <c r="F634" s="29">
        <v>0</v>
      </c>
      <c r="G634" s="29">
        <v>0</v>
      </c>
      <c r="H634" s="29">
        <v>534322.82363375998</v>
      </c>
      <c r="I634" s="29">
        <v>0</v>
      </c>
      <c r="J634" s="29">
        <v>0</v>
      </c>
      <c r="K634" s="29"/>
      <c r="L634" s="29"/>
      <c r="M634" s="29">
        <v>0</v>
      </c>
      <c r="N634" s="29">
        <v>0</v>
      </c>
      <c r="O634" s="29">
        <v>0</v>
      </c>
      <c r="P634" s="29">
        <v>0</v>
      </c>
      <c r="Q634" s="29">
        <v>0</v>
      </c>
      <c r="R634" s="29"/>
      <c r="S634" s="38"/>
      <c r="T634" s="39">
        <v>11684.55796624</v>
      </c>
      <c r="U634" s="37">
        <f t="shared" si="61"/>
        <v>1</v>
      </c>
    </row>
    <row r="635" spans="1:21">
      <c r="A635" s="25">
        <f t="shared" si="58"/>
        <v>619</v>
      </c>
      <c r="B635" s="26">
        <f t="shared" si="59"/>
        <v>178</v>
      </c>
      <c r="C635" s="27" t="s">
        <v>204</v>
      </c>
      <c r="D635" s="27" t="s">
        <v>650</v>
      </c>
      <c r="E635" s="28">
        <f t="shared" si="60"/>
        <v>531478.38080000004</v>
      </c>
      <c r="F635" s="29">
        <v>0</v>
      </c>
      <c r="G635" s="29">
        <v>0</v>
      </c>
      <c r="H635" s="29">
        <v>520104.74345087999</v>
      </c>
      <c r="I635" s="29">
        <v>0</v>
      </c>
      <c r="J635" s="29">
        <v>0</v>
      </c>
      <c r="K635" s="29"/>
      <c r="L635" s="29"/>
      <c r="M635" s="29">
        <v>0</v>
      </c>
      <c r="N635" s="29">
        <v>0</v>
      </c>
      <c r="O635" s="29">
        <v>0</v>
      </c>
      <c r="P635" s="29">
        <v>0</v>
      </c>
      <c r="Q635" s="29">
        <v>0</v>
      </c>
      <c r="R635" s="29"/>
      <c r="S635" s="38"/>
      <c r="T635" s="39">
        <v>11373.637349119999</v>
      </c>
      <c r="U635" s="37">
        <f t="shared" si="61"/>
        <v>1</v>
      </c>
    </row>
    <row r="636" spans="1:21">
      <c r="A636" s="25">
        <f t="shared" si="58"/>
        <v>620</v>
      </c>
      <c r="B636" s="26">
        <f t="shared" si="59"/>
        <v>179</v>
      </c>
      <c r="C636" s="27" t="s">
        <v>204</v>
      </c>
      <c r="D636" s="27" t="s">
        <v>651</v>
      </c>
      <c r="E636" s="28">
        <f t="shared" si="60"/>
        <v>526763.96179999993</v>
      </c>
      <c r="F636" s="29">
        <v>0</v>
      </c>
      <c r="G636" s="29">
        <v>0</v>
      </c>
      <c r="H636" s="29">
        <v>515491.21301747998</v>
      </c>
      <c r="I636" s="29">
        <v>0</v>
      </c>
      <c r="J636" s="29">
        <v>0</v>
      </c>
      <c r="K636" s="29"/>
      <c r="L636" s="29"/>
      <c r="M636" s="29">
        <v>0</v>
      </c>
      <c r="N636" s="29">
        <v>0</v>
      </c>
      <c r="O636" s="29">
        <v>0</v>
      </c>
      <c r="P636" s="29">
        <v>0</v>
      </c>
      <c r="Q636" s="29">
        <v>0</v>
      </c>
      <c r="R636" s="29"/>
      <c r="S636" s="38"/>
      <c r="T636" s="39">
        <v>11272.748782520001</v>
      </c>
      <c r="U636" s="37">
        <f t="shared" si="61"/>
        <v>1</v>
      </c>
    </row>
    <row r="637" spans="1:21">
      <c r="A637" s="25">
        <f t="shared" si="58"/>
        <v>621</v>
      </c>
      <c r="B637" s="26">
        <f t="shared" si="59"/>
        <v>180</v>
      </c>
      <c r="C637" s="27" t="s">
        <v>641</v>
      </c>
      <c r="D637" s="27" t="s">
        <v>652</v>
      </c>
      <c r="E637" s="28">
        <f t="shared" si="60"/>
        <v>2160923.4899999998</v>
      </c>
      <c r="F637" s="29">
        <v>1751498.5321852199</v>
      </c>
      <c r="G637" s="29"/>
      <c r="H637" s="29"/>
      <c r="I637" s="29"/>
      <c r="J637" s="29">
        <v>0</v>
      </c>
      <c r="K637" s="29"/>
      <c r="L637" s="29">
        <v>186156.94426056001</v>
      </c>
      <c r="M637" s="29">
        <v>0</v>
      </c>
      <c r="N637" s="29">
        <v>0</v>
      </c>
      <c r="O637" s="29">
        <v>0</v>
      </c>
      <c r="P637" s="29">
        <v>0</v>
      </c>
      <c r="Q637" s="29">
        <v>0</v>
      </c>
      <c r="R637" s="29">
        <v>159286.1778</v>
      </c>
      <c r="S637" s="38">
        <v>21609.234899999999</v>
      </c>
      <c r="T637" s="39">
        <v>42372.60085422</v>
      </c>
      <c r="U637" s="37">
        <f t="shared" si="61"/>
        <v>2</v>
      </c>
    </row>
    <row r="638" spans="1:21">
      <c r="A638" s="25">
        <f t="shared" si="58"/>
        <v>622</v>
      </c>
      <c r="B638" s="26">
        <f t="shared" si="59"/>
        <v>181</v>
      </c>
      <c r="C638" s="27" t="s">
        <v>641</v>
      </c>
      <c r="D638" s="27" t="s">
        <v>653</v>
      </c>
      <c r="E638" s="28">
        <f t="shared" si="60"/>
        <v>2736423.66</v>
      </c>
      <c r="F638" s="29">
        <v>1161013.0461299999</v>
      </c>
      <c r="G638" s="29">
        <v>715280.41599000001</v>
      </c>
      <c r="H638" s="29">
        <v>333617.54987400002</v>
      </c>
      <c r="I638" s="29">
        <v>289368.19367399998</v>
      </c>
      <c r="J638" s="29">
        <v>0</v>
      </c>
      <c r="K638" s="29"/>
      <c r="L638" s="29">
        <v>113967.79944983999</v>
      </c>
      <c r="M638" s="29">
        <v>0</v>
      </c>
      <c r="N638" s="29">
        <v>0</v>
      </c>
      <c r="O638" s="29">
        <v>0</v>
      </c>
      <c r="P638" s="29">
        <v>0</v>
      </c>
      <c r="Q638" s="29">
        <v>0</v>
      </c>
      <c r="R638" s="29">
        <v>40841.8678</v>
      </c>
      <c r="S638" s="38">
        <v>25188.3678</v>
      </c>
      <c r="T638" s="39">
        <v>57146.419282160001</v>
      </c>
      <c r="U638" s="37">
        <f t="shared" si="61"/>
        <v>5</v>
      </c>
    </row>
    <row r="639" spans="1:21">
      <c r="A639" s="25">
        <f t="shared" si="58"/>
        <v>623</v>
      </c>
      <c r="B639" s="26">
        <f t="shared" si="59"/>
        <v>182</v>
      </c>
      <c r="C639" s="27" t="s">
        <v>641</v>
      </c>
      <c r="D639" s="27" t="s">
        <v>654</v>
      </c>
      <c r="E639" s="28">
        <f t="shared" si="60"/>
        <v>3376959.49</v>
      </c>
      <c r="F639" s="29">
        <v>2328768.9691980002</v>
      </c>
      <c r="G639" s="29">
        <v>822740.57006399997</v>
      </c>
      <c r="H639" s="29"/>
      <c r="I639" s="29">
        <v>0</v>
      </c>
      <c r="J639" s="29">
        <v>0</v>
      </c>
      <c r="K639" s="29"/>
      <c r="L639" s="29">
        <v>85315.658345400007</v>
      </c>
      <c r="M639" s="29">
        <v>0</v>
      </c>
      <c r="N639" s="29">
        <v>0</v>
      </c>
      <c r="O639" s="29">
        <v>0</v>
      </c>
      <c r="P639" s="29">
        <v>0</v>
      </c>
      <c r="Q639" s="29">
        <v>0</v>
      </c>
      <c r="R639" s="29">
        <v>52461.875500000002</v>
      </c>
      <c r="S639" s="38">
        <v>16889.605500000001</v>
      </c>
      <c r="T639" s="39">
        <v>70782.811392599993</v>
      </c>
      <c r="U639" s="37">
        <f t="shared" si="61"/>
        <v>3</v>
      </c>
    </row>
    <row r="640" spans="1:21">
      <c r="A640" s="25">
        <f t="shared" si="58"/>
        <v>624</v>
      </c>
      <c r="B640" s="26">
        <f t="shared" si="59"/>
        <v>183</v>
      </c>
      <c r="C640" s="27" t="s">
        <v>221</v>
      </c>
      <c r="D640" s="27" t="s">
        <v>223</v>
      </c>
      <c r="E640" s="28">
        <f t="shared" si="60"/>
        <v>1384114.0804000001</v>
      </c>
      <c r="F640" s="29"/>
      <c r="G640" s="29"/>
      <c r="H640" s="29">
        <v>1354494.0390794401</v>
      </c>
      <c r="I640" s="29">
        <v>0</v>
      </c>
      <c r="J640" s="29">
        <v>0</v>
      </c>
      <c r="K640" s="29"/>
      <c r="L640" s="29"/>
      <c r="M640" s="29">
        <v>0</v>
      </c>
      <c r="N640" s="29">
        <v>0</v>
      </c>
      <c r="O640" s="29">
        <v>0</v>
      </c>
      <c r="P640" s="29">
        <v>0</v>
      </c>
      <c r="Q640" s="29">
        <v>0</v>
      </c>
      <c r="R640" s="29"/>
      <c r="S640" s="38"/>
      <c r="T640" s="39">
        <v>29620.041320560002</v>
      </c>
      <c r="U640" s="37">
        <f t="shared" si="61"/>
        <v>1</v>
      </c>
    </row>
    <row r="641" spans="1:21">
      <c r="A641" s="25">
        <f t="shared" si="58"/>
        <v>625</v>
      </c>
      <c r="B641" s="26">
        <f t="shared" si="59"/>
        <v>184</v>
      </c>
      <c r="C641" s="27" t="s">
        <v>221</v>
      </c>
      <c r="D641" s="27" t="s">
        <v>655</v>
      </c>
      <c r="E641" s="28">
        <f t="shared" si="60"/>
        <v>5341683.8354999991</v>
      </c>
      <c r="F641" s="29">
        <v>0</v>
      </c>
      <c r="G641" s="29">
        <v>0</v>
      </c>
      <c r="H641" s="29">
        <v>1189999.01255088</v>
      </c>
      <c r="I641" s="29">
        <v>0</v>
      </c>
      <c r="J641" s="29">
        <v>0</v>
      </c>
      <c r="K641" s="29"/>
      <c r="L641" s="29"/>
      <c r="M641" s="29">
        <v>0</v>
      </c>
      <c r="N641" s="29">
        <v>0</v>
      </c>
      <c r="O641" s="29">
        <v>764864.79162030003</v>
      </c>
      <c r="P641" s="29">
        <v>0</v>
      </c>
      <c r="Q641" s="29">
        <v>3272507.9972491199</v>
      </c>
      <c r="R641" s="29"/>
      <c r="S641" s="38"/>
      <c r="T641" s="39">
        <v>114312.0340797</v>
      </c>
      <c r="U641" s="37">
        <f t="shared" si="61"/>
        <v>3</v>
      </c>
    </row>
    <row r="642" spans="1:21">
      <c r="A642" s="25">
        <f t="shared" si="58"/>
        <v>626</v>
      </c>
      <c r="B642" s="26">
        <f t="shared" si="59"/>
        <v>185</v>
      </c>
      <c r="C642" s="27" t="s">
        <v>221</v>
      </c>
      <c r="D642" s="27" t="s">
        <v>656</v>
      </c>
      <c r="E642" s="28">
        <f t="shared" si="60"/>
        <v>6055299.0787000004</v>
      </c>
      <c r="F642" s="29">
        <v>0</v>
      </c>
      <c r="G642" s="29">
        <v>0</v>
      </c>
      <c r="H642" s="29">
        <v>1348975.3697015401</v>
      </c>
      <c r="I642" s="29">
        <v>0</v>
      </c>
      <c r="J642" s="29">
        <v>0</v>
      </c>
      <c r="K642" s="29"/>
      <c r="L642" s="29"/>
      <c r="M642" s="29">
        <v>0</v>
      </c>
      <c r="N642" s="29">
        <v>0</v>
      </c>
      <c r="O642" s="29">
        <v>867045.8987589</v>
      </c>
      <c r="P642" s="29">
        <v>0</v>
      </c>
      <c r="Q642" s="29">
        <v>3709694.40995538</v>
      </c>
      <c r="R642" s="29"/>
      <c r="S642" s="38"/>
      <c r="T642" s="39">
        <v>129583.40028418</v>
      </c>
      <c r="U642" s="37">
        <f t="shared" si="61"/>
        <v>3</v>
      </c>
    </row>
    <row r="643" spans="1:21">
      <c r="A643" s="25">
        <f t="shared" si="58"/>
        <v>627</v>
      </c>
      <c r="B643" s="26">
        <f t="shared" si="59"/>
        <v>186</v>
      </c>
      <c r="C643" s="27" t="s">
        <v>221</v>
      </c>
      <c r="D643" s="27" t="s">
        <v>657</v>
      </c>
      <c r="E643" s="28">
        <f t="shared" si="60"/>
        <v>8964551.3562646154</v>
      </c>
      <c r="F643" s="29">
        <v>1142632.8508740601</v>
      </c>
      <c r="G643" s="29">
        <v>1017995.56644284</v>
      </c>
      <c r="H643" s="29">
        <v>1063558.0770065901</v>
      </c>
      <c r="I643" s="29">
        <v>665876.94500377704</v>
      </c>
      <c r="J643" s="29">
        <v>0</v>
      </c>
      <c r="K643" s="29"/>
      <c r="L643" s="29"/>
      <c r="M643" s="29">
        <v>0</v>
      </c>
      <c r="N643" s="29">
        <v>1175707.708623</v>
      </c>
      <c r="O643" s="29">
        <v>782154.09752215398</v>
      </c>
      <c r="P643" s="29">
        <v>0</v>
      </c>
      <c r="Q643" s="29">
        <v>2924784.7117681298</v>
      </c>
      <c r="R643" s="29"/>
      <c r="S643" s="38"/>
      <c r="T643" s="39">
        <v>191841.39902406299</v>
      </c>
      <c r="U643" s="37">
        <f t="shared" si="61"/>
        <v>7</v>
      </c>
    </row>
    <row r="644" spans="1:21">
      <c r="A644" s="25">
        <f t="shared" si="58"/>
        <v>628</v>
      </c>
      <c r="B644" s="26">
        <f t="shared" si="59"/>
        <v>187</v>
      </c>
      <c r="C644" s="27" t="s">
        <v>221</v>
      </c>
      <c r="D644" s="27" t="s">
        <v>224</v>
      </c>
      <c r="E644" s="28">
        <f t="shared" si="60"/>
        <v>7055254.3933999995</v>
      </c>
      <c r="F644" s="29"/>
      <c r="G644" s="29"/>
      <c r="H644" s="29">
        <v>1168117.9829516399</v>
      </c>
      <c r="I644" s="29"/>
      <c r="J644" s="29"/>
      <c r="K644" s="29"/>
      <c r="L644" s="29"/>
      <c r="M644" s="29">
        <v>0</v>
      </c>
      <c r="N644" s="29">
        <v>5736153.9664295996</v>
      </c>
      <c r="O644" s="29">
        <v>0</v>
      </c>
      <c r="P644" s="29"/>
      <c r="Q644" s="29"/>
      <c r="R644" s="29"/>
      <c r="S644" s="38"/>
      <c r="T644" s="39">
        <v>150982.44401876</v>
      </c>
      <c r="U644" s="37">
        <f t="shared" si="61"/>
        <v>2</v>
      </c>
    </row>
    <row r="645" spans="1:21">
      <c r="A645" s="25">
        <f t="shared" si="58"/>
        <v>629</v>
      </c>
      <c r="B645" s="26">
        <f t="shared" si="59"/>
        <v>188</v>
      </c>
      <c r="C645" s="27" t="s">
        <v>221</v>
      </c>
      <c r="D645" s="27" t="s">
        <v>658</v>
      </c>
      <c r="E645" s="28">
        <f t="shared" si="60"/>
        <v>10250824.942299999</v>
      </c>
      <c r="F645" s="29">
        <v>3073518.7891098601</v>
      </c>
      <c r="G645" s="29"/>
      <c r="H645" s="29">
        <v>1158436.1099060399</v>
      </c>
      <c r="I645" s="29"/>
      <c r="J645" s="29">
        <v>0</v>
      </c>
      <c r="K645" s="29"/>
      <c r="L645" s="29">
        <v>110892.17747328</v>
      </c>
      <c r="M645" s="29">
        <v>0</v>
      </c>
      <c r="N645" s="29">
        <v>5688610.2120455997</v>
      </c>
      <c r="O645" s="29">
        <v>0</v>
      </c>
      <c r="P645" s="29"/>
      <c r="Q645" s="29"/>
      <c r="R645" s="29"/>
      <c r="S645" s="38"/>
      <c r="T645" s="39">
        <v>219367.65376521999</v>
      </c>
      <c r="U645" s="37">
        <f t="shared" si="61"/>
        <v>4</v>
      </c>
    </row>
    <row r="646" spans="1:21">
      <c r="A646" s="25">
        <f t="shared" si="58"/>
        <v>630</v>
      </c>
      <c r="B646" s="26">
        <f t="shared" si="59"/>
        <v>189</v>
      </c>
      <c r="C646" s="27" t="s">
        <v>221</v>
      </c>
      <c r="D646" s="27" t="s">
        <v>659</v>
      </c>
      <c r="E646" s="28">
        <f t="shared" si="60"/>
        <v>36148005.414999999</v>
      </c>
      <c r="F646" s="29">
        <v>3583619.264736</v>
      </c>
      <c r="G646" s="29">
        <v>2218742.4464099999</v>
      </c>
      <c r="H646" s="29">
        <v>1040167.914408</v>
      </c>
      <c r="I646" s="29">
        <v>906414.55938600004</v>
      </c>
      <c r="J646" s="29">
        <v>0</v>
      </c>
      <c r="K646" s="29"/>
      <c r="L646" s="29">
        <v>312478.894455</v>
      </c>
      <c r="M646" s="29">
        <v>0</v>
      </c>
      <c r="N646" s="29">
        <v>10499304.299652001</v>
      </c>
      <c r="O646" s="29">
        <v>0</v>
      </c>
      <c r="P646" s="29">
        <v>8671328.1752160005</v>
      </c>
      <c r="Q646" s="29">
        <v>8142382.5448559998</v>
      </c>
      <c r="R646" s="29"/>
      <c r="S646" s="38"/>
      <c r="T646" s="39">
        <v>773567.31588100002</v>
      </c>
      <c r="U646" s="37">
        <f t="shared" si="61"/>
        <v>8</v>
      </c>
    </row>
    <row r="647" spans="1:21">
      <c r="A647" s="25">
        <f t="shared" si="58"/>
        <v>631</v>
      </c>
      <c r="B647" s="26">
        <f t="shared" si="59"/>
        <v>190</v>
      </c>
      <c r="C647" s="27" t="s">
        <v>221</v>
      </c>
      <c r="D647" s="27" t="s">
        <v>660</v>
      </c>
      <c r="E647" s="28">
        <f t="shared" si="60"/>
        <v>36523083.032605998</v>
      </c>
      <c r="F647" s="29">
        <v>3617984.0269860001</v>
      </c>
      <c r="G647" s="29">
        <v>2231790.3844320001</v>
      </c>
      <c r="H647" s="29">
        <v>1050168.4431</v>
      </c>
      <c r="I647" s="29">
        <v>912769.65628800006</v>
      </c>
      <c r="J647" s="29">
        <v>0</v>
      </c>
      <c r="K647" s="29"/>
      <c r="L647" s="29">
        <v>315453.97193603998</v>
      </c>
      <c r="M647" s="29">
        <v>0</v>
      </c>
      <c r="N647" s="29">
        <v>10614144.820062</v>
      </c>
      <c r="O647" s="29">
        <v>0</v>
      </c>
      <c r="P647" s="29">
        <v>8769141.9461519998</v>
      </c>
      <c r="Q647" s="29">
        <v>8229942.0850499999</v>
      </c>
      <c r="R647" s="29"/>
      <c r="S647" s="38"/>
      <c r="T647" s="39">
        <v>781687.69859995996</v>
      </c>
      <c r="U647" s="37">
        <f t="shared" si="61"/>
        <v>8</v>
      </c>
    </row>
    <row r="648" spans="1:21">
      <c r="A648" s="25">
        <f t="shared" si="58"/>
        <v>632</v>
      </c>
      <c r="B648" s="26">
        <f t="shared" si="59"/>
        <v>191</v>
      </c>
      <c r="C648" s="27" t="s">
        <v>221</v>
      </c>
      <c r="D648" s="27" t="s">
        <v>225</v>
      </c>
      <c r="E648" s="28">
        <f t="shared" si="60"/>
        <v>19329020.200000003</v>
      </c>
      <c r="F648" s="29"/>
      <c r="G648" s="29"/>
      <c r="H648" s="29">
        <v>970374.21133800002</v>
      </c>
      <c r="I648" s="29">
        <v>0</v>
      </c>
      <c r="J648" s="29">
        <v>0</v>
      </c>
      <c r="K648" s="29"/>
      <c r="L648" s="29">
        <v>0</v>
      </c>
      <c r="M648" s="29">
        <v>0</v>
      </c>
      <c r="N648" s="29">
        <v>9849605.5063979998</v>
      </c>
      <c r="O648" s="29">
        <v>0</v>
      </c>
      <c r="P648" s="29">
        <v>8095399.4499840001</v>
      </c>
      <c r="Q648" s="29">
        <v>0</v>
      </c>
      <c r="R648" s="29"/>
      <c r="S648" s="38"/>
      <c r="T648" s="39">
        <v>413641.03227999998</v>
      </c>
      <c r="U648" s="37">
        <f t="shared" si="61"/>
        <v>3</v>
      </c>
    </row>
    <row r="649" spans="1:21">
      <c r="A649" s="25">
        <f t="shared" si="58"/>
        <v>633</v>
      </c>
      <c r="B649" s="26">
        <f t="shared" si="59"/>
        <v>192</v>
      </c>
      <c r="C649" s="27" t="s">
        <v>221</v>
      </c>
      <c r="D649" s="27" t="s">
        <v>661</v>
      </c>
      <c r="E649" s="28">
        <f t="shared" si="60"/>
        <v>33239094.227299996</v>
      </c>
      <c r="F649" s="29">
        <v>3347005.1922761998</v>
      </c>
      <c r="G649" s="29">
        <v>2036602.79352348</v>
      </c>
      <c r="H649" s="29">
        <v>959676.47271510004</v>
      </c>
      <c r="I649" s="29">
        <v>817834.93398936</v>
      </c>
      <c r="J649" s="29">
        <v>0</v>
      </c>
      <c r="K649" s="29"/>
      <c r="L649" s="29">
        <v>317258.01868739998</v>
      </c>
      <c r="M649" s="29">
        <v>0</v>
      </c>
      <c r="N649" s="29">
        <v>9682310.3290956002</v>
      </c>
      <c r="O649" s="29">
        <v>0</v>
      </c>
      <c r="P649" s="29">
        <v>7916887.8477771599</v>
      </c>
      <c r="Q649" s="29">
        <v>7450202.0227714796</v>
      </c>
      <c r="R649" s="29"/>
      <c r="S649" s="38"/>
      <c r="T649" s="39">
        <v>711316.61646421999</v>
      </c>
      <c r="U649" s="37">
        <f t="shared" si="61"/>
        <v>8</v>
      </c>
    </row>
    <row r="650" spans="1:21">
      <c r="A650" s="25">
        <f t="shared" si="58"/>
        <v>634</v>
      </c>
      <c r="B650" s="26">
        <f t="shared" si="59"/>
        <v>193</v>
      </c>
      <c r="C650" s="27" t="s">
        <v>221</v>
      </c>
      <c r="D650" s="27" t="s">
        <v>226</v>
      </c>
      <c r="E650" s="28">
        <f t="shared" si="60"/>
        <v>5128955.3972830009</v>
      </c>
      <c r="F650" s="29">
        <v>3459603.0948952199</v>
      </c>
      <c r="G650" s="29"/>
      <c r="H650" s="29">
        <v>1437441.799164</v>
      </c>
      <c r="I650" s="29"/>
      <c r="J650" s="29">
        <v>0</v>
      </c>
      <c r="K650" s="29"/>
      <c r="L650" s="29">
        <v>124822.049583</v>
      </c>
      <c r="M650" s="29">
        <v>0</v>
      </c>
      <c r="N650" s="29"/>
      <c r="O650" s="29"/>
      <c r="P650" s="29"/>
      <c r="Q650" s="29"/>
      <c r="R650" s="29"/>
      <c r="S650" s="38"/>
      <c r="T650" s="39">
        <v>107088.45364078</v>
      </c>
      <c r="U650" s="37">
        <f t="shared" si="61"/>
        <v>3</v>
      </c>
    </row>
    <row r="651" spans="1:21">
      <c r="A651" s="25">
        <f t="shared" si="58"/>
        <v>635</v>
      </c>
      <c r="B651" s="26">
        <f t="shared" si="59"/>
        <v>194</v>
      </c>
      <c r="C651" s="27" t="s">
        <v>221</v>
      </c>
      <c r="D651" s="27" t="s">
        <v>227</v>
      </c>
      <c r="E651" s="28">
        <f t="shared" si="60"/>
        <v>9473346.4440000001</v>
      </c>
      <c r="F651" s="29">
        <v>2602991.9676180002</v>
      </c>
      <c r="G651" s="29">
        <v>0</v>
      </c>
      <c r="H651" s="29">
        <v>753234.37967399997</v>
      </c>
      <c r="I651" s="29"/>
      <c r="J651" s="29">
        <v>0</v>
      </c>
      <c r="K651" s="29"/>
      <c r="L651" s="29">
        <v>227878.8628032</v>
      </c>
      <c r="M651" s="29">
        <v>0</v>
      </c>
      <c r="N651" s="29"/>
      <c r="O651" s="29">
        <v>0</v>
      </c>
      <c r="P651" s="29">
        <v>5686511.6200032001</v>
      </c>
      <c r="Q651" s="29"/>
      <c r="R651" s="29"/>
      <c r="S651" s="38"/>
      <c r="T651" s="39">
        <v>202729.61390160001</v>
      </c>
      <c r="U651" s="37">
        <f t="shared" si="61"/>
        <v>4</v>
      </c>
    </row>
    <row r="652" spans="1:21">
      <c r="A652" s="25">
        <f t="shared" ref="A652:A715" si="62">+A651+1</f>
        <v>636</v>
      </c>
      <c r="B652" s="26">
        <f t="shared" ref="B652:B715" si="63">+B651+1</f>
        <v>195</v>
      </c>
      <c r="C652" s="27" t="s">
        <v>221</v>
      </c>
      <c r="D652" s="27" t="s">
        <v>662</v>
      </c>
      <c r="E652" s="28">
        <f t="shared" si="60"/>
        <v>18198573.6325</v>
      </c>
      <c r="F652" s="29">
        <v>3621078.2721119998</v>
      </c>
      <c r="G652" s="29">
        <v>1205189.5738415399</v>
      </c>
      <c r="H652" s="29">
        <v>1387071.4761119999</v>
      </c>
      <c r="I652" s="29">
        <v>876899.75830800005</v>
      </c>
      <c r="J652" s="29">
        <v>0</v>
      </c>
      <c r="K652" s="29"/>
      <c r="L652" s="29">
        <v>120530.94592896001</v>
      </c>
      <c r="M652" s="29">
        <v>0</v>
      </c>
      <c r="N652" s="29">
        <v>6781012.0992599996</v>
      </c>
      <c r="O652" s="29">
        <v>0</v>
      </c>
      <c r="P652" s="29">
        <v>0</v>
      </c>
      <c r="Q652" s="29">
        <v>3817342.0312020001</v>
      </c>
      <c r="R652" s="29"/>
      <c r="S652" s="38"/>
      <c r="T652" s="39">
        <v>389449.47573549999</v>
      </c>
      <c r="U652" s="37">
        <f t="shared" si="61"/>
        <v>7</v>
      </c>
    </row>
    <row r="653" spans="1:21">
      <c r="A653" s="25">
        <f t="shared" si="62"/>
        <v>637</v>
      </c>
      <c r="B653" s="26">
        <f t="shared" si="63"/>
        <v>196</v>
      </c>
      <c r="C653" s="27" t="s">
        <v>221</v>
      </c>
      <c r="D653" s="27" t="s">
        <v>663</v>
      </c>
      <c r="E653" s="28">
        <f t="shared" si="60"/>
        <v>18481458.828001961</v>
      </c>
      <c r="F653" s="29">
        <v>3661472.2518719998</v>
      </c>
      <c r="G653" s="29">
        <v>1317876.0443460001</v>
      </c>
      <c r="H653" s="29">
        <v>1401977.691654</v>
      </c>
      <c r="I653" s="29">
        <v>886159.65735600004</v>
      </c>
      <c r="J653" s="29">
        <v>0</v>
      </c>
      <c r="K653" s="29"/>
      <c r="L653" s="29">
        <v>124380.97009800001</v>
      </c>
      <c r="M653" s="29">
        <v>0</v>
      </c>
      <c r="N653" s="29">
        <v>6856026.5788080003</v>
      </c>
      <c r="O653" s="29"/>
      <c r="P653" s="29"/>
      <c r="Q653" s="29">
        <v>3838143.5148840002</v>
      </c>
      <c r="R653" s="29"/>
      <c r="S653" s="29"/>
      <c r="T653" s="39">
        <v>395422.11898396001</v>
      </c>
      <c r="U653" s="37">
        <f t="shared" si="61"/>
        <v>7</v>
      </c>
    </row>
    <row r="654" spans="1:21">
      <c r="A654" s="25">
        <f t="shared" si="62"/>
        <v>638</v>
      </c>
      <c r="B654" s="26">
        <f t="shared" si="63"/>
        <v>197</v>
      </c>
      <c r="C654" s="27" t="s">
        <v>221</v>
      </c>
      <c r="D654" s="27" t="s">
        <v>664</v>
      </c>
      <c r="E654" s="28">
        <f t="shared" si="60"/>
        <v>52108784.005023412</v>
      </c>
      <c r="F654" s="29">
        <v>10289258.887333</v>
      </c>
      <c r="G654" s="29">
        <v>3743163.2397435</v>
      </c>
      <c r="H654" s="29">
        <v>3946494.7367781801</v>
      </c>
      <c r="I654" s="29">
        <v>2525483.2241929299</v>
      </c>
      <c r="J654" s="29">
        <v>0</v>
      </c>
      <c r="K654" s="29"/>
      <c r="L654" s="29">
        <v>347129.27930819202</v>
      </c>
      <c r="M654" s="29">
        <v>0</v>
      </c>
      <c r="N654" s="29">
        <v>19311208.020552099</v>
      </c>
      <c r="O654" s="29">
        <v>0</v>
      </c>
      <c r="P654" s="29"/>
      <c r="Q654" s="29">
        <v>10831087.386440501</v>
      </c>
      <c r="R654" s="29"/>
      <c r="S654" s="29"/>
      <c r="T654" s="39">
        <v>1114959.23067501</v>
      </c>
      <c r="U654" s="37">
        <f t="shared" si="61"/>
        <v>7</v>
      </c>
    </row>
    <row r="655" spans="1:21">
      <c r="A655" s="25">
        <f t="shared" si="62"/>
        <v>639</v>
      </c>
      <c r="B655" s="26">
        <f t="shared" si="63"/>
        <v>198</v>
      </c>
      <c r="C655" s="27" t="s">
        <v>221</v>
      </c>
      <c r="D655" s="27" t="s">
        <v>665</v>
      </c>
      <c r="E655" s="28">
        <f t="shared" si="60"/>
        <v>53282617.340654321</v>
      </c>
      <c r="F655" s="29">
        <v>10537075.366257999</v>
      </c>
      <c r="G655" s="29">
        <v>3835013.4758319999</v>
      </c>
      <c r="H655" s="29">
        <v>4042843.3866099999</v>
      </c>
      <c r="I655" s="29">
        <v>2587058.6111860001</v>
      </c>
      <c r="J655" s="29">
        <v>0</v>
      </c>
      <c r="K655" s="29"/>
      <c r="L655" s="29">
        <v>355628.19171599997</v>
      </c>
      <c r="M655" s="29">
        <v>0</v>
      </c>
      <c r="N655" s="29">
        <v>19695633.831831999</v>
      </c>
      <c r="O655" s="29"/>
      <c r="P655" s="29"/>
      <c r="Q655" s="29">
        <v>11089164.4332</v>
      </c>
      <c r="R655" s="29"/>
      <c r="S655" s="29"/>
      <c r="T655" s="39">
        <v>1140200.0440203201</v>
      </c>
      <c r="U655" s="37">
        <f t="shared" si="61"/>
        <v>7</v>
      </c>
    </row>
    <row r="656" spans="1:21">
      <c r="A656" s="25">
        <f t="shared" si="62"/>
        <v>640</v>
      </c>
      <c r="B656" s="26">
        <f t="shared" si="63"/>
        <v>199</v>
      </c>
      <c r="C656" s="27" t="s">
        <v>221</v>
      </c>
      <c r="D656" s="27" t="s">
        <v>666</v>
      </c>
      <c r="E656" s="28">
        <f t="shared" si="60"/>
        <v>19313313.5727886</v>
      </c>
      <c r="F656" s="29">
        <v>3823646.793114</v>
      </c>
      <c r="G656" s="29">
        <v>1377432.691104</v>
      </c>
      <c r="H656" s="29">
        <v>1464223.795434</v>
      </c>
      <c r="I656" s="29">
        <v>926339.45652600005</v>
      </c>
      <c r="J656" s="29">
        <v>0</v>
      </c>
      <c r="K656" s="29"/>
      <c r="L656" s="29">
        <v>129828.307854</v>
      </c>
      <c r="M656" s="29">
        <v>0</v>
      </c>
      <c r="N656" s="29">
        <v>7205871.6359639997</v>
      </c>
      <c r="O656" s="29"/>
      <c r="P656" s="29"/>
      <c r="Q656" s="29">
        <v>4008332.6726939999</v>
      </c>
      <c r="R656" s="29"/>
      <c r="S656" s="29"/>
      <c r="T656" s="39">
        <v>377638.22009860002</v>
      </c>
      <c r="U656" s="37">
        <f t="shared" si="61"/>
        <v>7</v>
      </c>
    </row>
    <row r="657" spans="1:21">
      <c r="A657" s="25">
        <f t="shared" si="62"/>
        <v>641</v>
      </c>
      <c r="B657" s="26">
        <f t="shared" si="63"/>
        <v>200</v>
      </c>
      <c r="C657" s="27" t="s">
        <v>221</v>
      </c>
      <c r="D657" s="27" t="s">
        <v>667</v>
      </c>
      <c r="E657" s="28">
        <f t="shared" si="60"/>
        <v>46230178.072141841</v>
      </c>
      <c r="F657" s="29">
        <v>9150018.9223740008</v>
      </c>
      <c r="G657" s="29">
        <v>3322771.2370799999</v>
      </c>
      <c r="H657" s="29">
        <v>3507760.1149860001</v>
      </c>
      <c r="I657" s="29">
        <v>2240831.5174500002</v>
      </c>
      <c r="J657" s="29">
        <v>0</v>
      </c>
      <c r="K657" s="29"/>
      <c r="L657" s="29">
        <v>308956.957092</v>
      </c>
      <c r="M657" s="29">
        <v>0</v>
      </c>
      <c r="N657" s="29">
        <v>17090431.012026001</v>
      </c>
      <c r="O657" s="29"/>
      <c r="P657" s="29"/>
      <c r="Q657" s="29">
        <v>9620247.9809520002</v>
      </c>
      <c r="R657" s="29"/>
      <c r="S657" s="29"/>
      <c r="T657" s="39">
        <v>989160.33018183999</v>
      </c>
      <c r="U657" s="37">
        <f t="shared" si="61"/>
        <v>7</v>
      </c>
    </row>
    <row r="658" spans="1:21">
      <c r="A658" s="25">
        <f t="shared" si="62"/>
        <v>642</v>
      </c>
      <c r="B658" s="26">
        <f t="shared" si="63"/>
        <v>201</v>
      </c>
      <c r="C658" s="27" t="s">
        <v>221</v>
      </c>
      <c r="D658" s="27" t="s">
        <v>668</v>
      </c>
      <c r="E658" s="28">
        <f t="shared" si="60"/>
        <v>18372220.31548094</v>
      </c>
      <c r="F658" s="29">
        <v>3639720.4511279999</v>
      </c>
      <c r="G658" s="29">
        <v>1310198.586234</v>
      </c>
      <c r="H658" s="29">
        <v>1393886.8533300001</v>
      </c>
      <c r="I658" s="29">
        <v>881139.78326399997</v>
      </c>
      <c r="J658" s="29">
        <v>0</v>
      </c>
      <c r="K658" s="29"/>
      <c r="L658" s="29">
        <v>123633.848142</v>
      </c>
      <c r="M658" s="29">
        <v>0</v>
      </c>
      <c r="N658" s="29">
        <v>6816774.9733499996</v>
      </c>
      <c r="O658" s="29"/>
      <c r="P658" s="29"/>
      <c r="Q658" s="29">
        <v>3815904.5950199999</v>
      </c>
      <c r="R658" s="29"/>
      <c r="S658" s="29"/>
      <c r="T658" s="39">
        <v>390961.22501294001</v>
      </c>
      <c r="U658" s="37">
        <f t="shared" si="61"/>
        <v>7</v>
      </c>
    </row>
    <row r="659" spans="1:21">
      <c r="A659" s="25">
        <f t="shared" si="62"/>
        <v>643</v>
      </c>
      <c r="B659" s="26">
        <f t="shared" si="63"/>
        <v>202</v>
      </c>
      <c r="C659" s="27" t="s">
        <v>228</v>
      </c>
      <c r="D659" s="27" t="s">
        <v>669</v>
      </c>
      <c r="E659" s="28">
        <f t="shared" si="60"/>
        <v>23076397.004355539</v>
      </c>
      <c r="F659" s="29">
        <v>10992944.493307101</v>
      </c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>
        <v>11581851.3841426</v>
      </c>
      <c r="R659" s="29"/>
      <c r="S659" s="38"/>
      <c r="T659" s="39">
        <v>501601.12690584001</v>
      </c>
      <c r="U659" s="37">
        <f t="shared" si="61"/>
        <v>2</v>
      </c>
    </row>
    <row r="660" spans="1:21">
      <c r="A660" s="25">
        <f t="shared" si="62"/>
        <v>644</v>
      </c>
      <c r="B660" s="26">
        <f t="shared" si="63"/>
        <v>203</v>
      </c>
      <c r="C660" s="27" t="s">
        <v>228</v>
      </c>
      <c r="D660" s="27" t="s">
        <v>423</v>
      </c>
      <c r="E660" s="28">
        <f t="shared" si="60"/>
        <v>5271181.1505000005</v>
      </c>
      <c r="F660" s="29"/>
      <c r="G660" s="29"/>
      <c r="H660" s="29"/>
      <c r="I660" s="29"/>
      <c r="J660" s="29">
        <v>0</v>
      </c>
      <c r="K660" s="29"/>
      <c r="L660" s="29"/>
      <c r="M660" s="29">
        <v>0</v>
      </c>
      <c r="N660" s="29"/>
      <c r="O660" s="29">
        <v>0</v>
      </c>
      <c r="P660" s="29"/>
      <c r="Q660" s="29">
        <v>5158377.8738793004</v>
      </c>
      <c r="R660" s="29"/>
      <c r="S660" s="38"/>
      <c r="T660" s="39">
        <v>112803.27662069999</v>
      </c>
      <c r="U660" s="37">
        <f t="shared" si="61"/>
        <v>1</v>
      </c>
    </row>
    <row r="661" spans="1:21">
      <c r="A661" s="25">
        <f t="shared" si="62"/>
        <v>645</v>
      </c>
      <c r="B661" s="26">
        <f t="shared" si="63"/>
        <v>204</v>
      </c>
      <c r="C661" s="27"/>
      <c r="D661" s="27" t="s">
        <v>670</v>
      </c>
      <c r="E661" s="28">
        <f t="shared" si="60"/>
        <v>7182720</v>
      </c>
      <c r="F661" s="29"/>
      <c r="G661" s="29"/>
      <c r="H661" s="29"/>
      <c r="I661" s="29"/>
      <c r="J661" s="29"/>
      <c r="K661" s="29"/>
      <c r="L661" s="29"/>
      <c r="M661" s="29">
        <f>7182720-R661-S661-T661</f>
        <v>6903600.9078471232</v>
      </c>
      <c r="N661" s="29"/>
      <c r="O661" s="29"/>
      <c r="P661" s="29"/>
      <c r="Q661" s="29"/>
      <c r="R661" s="29">
        <v>104919.11907840001</v>
      </c>
      <c r="S661" s="38">
        <v>24000</v>
      </c>
      <c r="T661" s="39">
        <v>150199.97307447699</v>
      </c>
      <c r="U661" s="37">
        <f t="shared" si="61"/>
        <v>1</v>
      </c>
    </row>
    <row r="662" spans="1:21">
      <c r="A662" s="25">
        <f t="shared" si="62"/>
        <v>646</v>
      </c>
      <c r="B662" s="26">
        <f t="shared" si="63"/>
        <v>205</v>
      </c>
      <c r="C662" s="27"/>
      <c r="D662" s="27" t="s">
        <v>424</v>
      </c>
      <c r="E662" s="28">
        <f t="shared" si="60"/>
        <v>7182719.9999999972</v>
      </c>
      <c r="F662" s="29"/>
      <c r="G662" s="29"/>
      <c r="H662" s="29"/>
      <c r="I662" s="29"/>
      <c r="J662" s="29"/>
      <c r="K662" s="29"/>
      <c r="L662" s="29"/>
      <c r="M662" s="29">
        <v>6868490.3575085597</v>
      </c>
      <c r="N662" s="29"/>
      <c r="O662" s="29"/>
      <c r="P662" s="29"/>
      <c r="Q662" s="29"/>
      <c r="R662" s="29">
        <v>140029.66941696001</v>
      </c>
      <c r="S662" s="38">
        <v>24000</v>
      </c>
      <c r="T662" s="39">
        <v>150199.97307447699</v>
      </c>
      <c r="U662" s="37">
        <f t="shared" si="61"/>
        <v>1</v>
      </c>
    </row>
    <row r="663" spans="1:21">
      <c r="A663" s="25">
        <f t="shared" si="62"/>
        <v>647</v>
      </c>
      <c r="B663" s="26">
        <f t="shared" si="63"/>
        <v>206</v>
      </c>
      <c r="C663" s="27" t="s">
        <v>228</v>
      </c>
      <c r="D663" s="27" t="s">
        <v>671</v>
      </c>
      <c r="E663" s="28">
        <f t="shared" ref="E663" si="64">SUBTOTAL(9,F663:T663)</f>
        <v>141844165.8727569</v>
      </c>
      <c r="F663" s="29">
        <v>19995076.983768899</v>
      </c>
      <c r="G663" s="29">
        <v>14063497.5185329</v>
      </c>
      <c r="H663" s="29">
        <v>8382937.8851902802</v>
      </c>
      <c r="I663" s="29">
        <v>7936918.6642275201</v>
      </c>
      <c r="J663" s="29">
        <v>0</v>
      </c>
      <c r="K663" s="29"/>
      <c r="L663" s="29">
        <v>890798.91763439798</v>
      </c>
      <c r="M663" s="29">
        <v>0</v>
      </c>
      <c r="N663" s="29">
        <v>0</v>
      </c>
      <c r="O663" s="29">
        <v>0</v>
      </c>
      <c r="P663" s="29">
        <v>87539470.753725901</v>
      </c>
      <c r="Q663" s="29">
        <v>0</v>
      </c>
      <c r="R663" s="29"/>
      <c r="S663" s="38"/>
      <c r="T663" s="39">
        <v>3035465.149677</v>
      </c>
      <c r="U663" s="37">
        <f t="shared" ref="U663" si="65">COUNTIF(F663:Q663,"&gt;0")</f>
        <v>6</v>
      </c>
    </row>
    <row r="664" spans="1:21">
      <c r="A664" s="25">
        <f t="shared" si="62"/>
        <v>648</v>
      </c>
      <c r="B664" s="26">
        <f t="shared" si="63"/>
        <v>207</v>
      </c>
      <c r="C664" s="27" t="s">
        <v>228</v>
      </c>
      <c r="D664" s="27" t="s">
        <v>672</v>
      </c>
      <c r="E664" s="28">
        <f t="shared" si="60"/>
        <v>2305199.34</v>
      </c>
      <c r="F664" s="29">
        <v>0</v>
      </c>
      <c r="G664" s="29">
        <v>0</v>
      </c>
      <c r="H664" s="29">
        <v>0</v>
      </c>
      <c r="I664" s="29">
        <v>0</v>
      </c>
      <c r="J664" s="29">
        <v>0</v>
      </c>
      <c r="K664" s="29"/>
      <c r="L664" s="29"/>
      <c r="M664" s="29">
        <v>0</v>
      </c>
      <c r="N664" s="29">
        <v>2255868.074124</v>
      </c>
      <c r="O664" s="29">
        <v>0</v>
      </c>
      <c r="P664" s="29">
        <v>0</v>
      </c>
      <c r="Q664" s="29">
        <v>0</v>
      </c>
      <c r="R664" s="29"/>
      <c r="S664" s="38"/>
      <c r="T664" s="39">
        <v>49331.265875999998</v>
      </c>
      <c r="U664" s="37">
        <f t="shared" si="61"/>
        <v>1</v>
      </c>
    </row>
    <row r="665" spans="1:21">
      <c r="A665" s="25">
        <f t="shared" si="62"/>
        <v>649</v>
      </c>
      <c r="B665" s="26">
        <f t="shared" si="63"/>
        <v>208</v>
      </c>
      <c r="C665" s="27" t="s">
        <v>228</v>
      </c>
      <c r="D665" s="27" t="s">
        <v>427</v>
      </c>
      <c r="E665" s="28">
        <f t="shared" si="60"/>
        <v>22037286.195506003</v>
      </c>
      <c r="F665" s="29">
        <v>7338416.0047800001</v>
      </c>
      <c r="G665" s="29"/>
      <c r="H665" s="29"/>
      <c r="I665" s="29"/>
      <c r="J665" s="29">
        <v>0</v>
      </c>
      <c r="K665" s="29"/>
      <c r="L665" s="29">
        <v>222240.79473287999</v>
      </c>
      <c r="M665" s="29">
        <v>0</v>
      </c>
      <c r="N665" s="29">
        <v>14005782.708666001</v>
      </c>
      <c r="O665" s="29">
        <v>0</v>
      </c>
      <c r="P665" s="29">
        <v>0</v>
      </c>
      <c r="Q665" s="29">
        <v>0</v>
      </c>
      <c r="R665" s="29"/>
      <c r="S665" s="38"/>
      <c r="T665" s="39">
        <v>470846.68732711999</v>
      </c>
      <c r="U665" s="37">
        <f t="shared" si="61"/>
        <v>3</v>
      </c>
    </row>
    <row r="666" spans="1:21">
      <c r="A666" s="25">
        <f t="shared" si="62"/>
        <v>650</v>
      </c>
      <c r="B666" s="26">
        <f t="shared" si="63"/>
        <v>209</v>
      </c>
      <c r="C666" s="27" t="s">
        <v>228</v>
      </c>
      <c r="D666" s="27" t="s">
        <v>429</v>
      </c>
      <c r="E666" s="28">
        <f t="shared" si="60"/>
        <v>30938743.942612</v>
      </c>
      <c r="F666" s="29">
        <v>6541685.2820340004</v>
      </c>
      <c r="G666" s="29">
        <v>4051261.6039140001</v>
      </c>
      <c r="H666" s="29"/>
      <c r="I666" s="29"/>
      <c r="J666" s="29">
        <v>0</v>
      </c>
      <c r="K666" s="29"/>
      <c r="L666" s="29">
        <v>511593.88939175999</v>
      </c>
      <c r="M666" s="29">
        <v>0</v>
      </c>
      <c r="N666" s="29">
        <v>19172709.856734</v>
      </c>
      <c r="O666" s="29">
        <v>0</v>
      </c>
      <c r="P666" s="29">
        <v>0</v>
      </c>
      <c r="Q666" s="29">
        <v>0</v>
      </c>
      <c r="R666" s="29"/>
      <c r="S666" s="38"/>
      <c r="T666" s="39">
        <v>661493.31053824001</v>
      </c>
      <c r="U666" s="37">
        <f t="shared" si="61"/>
        <v>4</v>
      </c>
    </row>
    <row r="667" spans="1:21">
      <c r="A667" s="25">
        <f t="shared" si="62"/>
        <v>651</v>
      </c>
      <c r="B667" s="26">
        <f t="shared" si="63"/>
        <v>210</v>
      </c>
      <c r="C667" s="27" t="s">
        <v>228</v>
      </c>
      <c r="D667" s="27" t="s">
        <v>430</v>
      </c>
      <c r="E667" s="28">
        <f t="shared" si="60"/>
        <v>11150428.548839999</v>
      </c>
      <c r="F667" s="29">
        <v>3724324.4375820002</v>
      </c>
      <c r="G667" s="29"/>
      <c r="H667" s="29"/>
      <c r="I667" s="29"/>
      <c r="J667" s="29">
        <v>0</v>
      </c>
      <c r="K667" s="29"/>
      <c r="L667" s="29">
        <v>113301.62983020001</v>
      </c>
      <c r="M667" s="29">
        <v>0</v>
      </c>
      <c r="N667" s="29">
        <v>7074795.119616</v>
      </c>
      <c r="O667" s="29">
        <v>0</v>
      </c>
      <c r="P667" s="29">
        <v>0</v>
      </c>
      <c r="Q667" s="29">
        <v>0</v>
      </c>
      <c r="R667" s="29"/>
      <c r="S667" s="38"/>
      <c r="T667" s="39">
        <v>238007.36181179999</v>
      </c>
      <c r="U667" s="37">
        <f t="shared" si="61"/>
        <v>3</v>
      </c>
    </row>
    <row r="668" spans="1:21">
      <c r="A668" s="25">
        <f t="shared" si="62"/>
        <v>652</v>
      </c>
      <c r="B668" s="26">
        <f t="shared" si="63"/>
        <v>211</v>
      </c>
      <c r="C668" s="27" t="s">
        <v>228</v>
      </c>
      <c r="D668" s="27" t="s">
        <v>431</v>
      </c>
      <c r="E668" s="28">
        <f t="shared" si="60"/>
        <v>11026809.225988002</v>
      </c>
      <c r="F668" s="29">
        <v>6357413.6689980002</v>
      </c>
      <c r="G668" s="29">
        <v>3936738.962142</v>
      </c>
      <c r="H668" s="29"/>
      <c r="I668" s="29"/>
      <c r="J668" s="29">
        <v>0</v>
      </c>
      <c r="K668" s="29"/>
      <c r="L668" s="29">
        <v>497262.94218215998</v>
      </c>
      <c r="M668" s="29">
        <v>0</v>
      </c>
      <c r="N668" s="29">
        <v>0</v>
      </c>
      <c r="O668" s="29">
        <v>0</v>
      </c>
      <c r="P668" s="29">
        <v>0</v>
      </c>
      <c r="Q668" s="29">
        <v>0</v>
      </c>
      <c r="R668" s="29"/>
      <c r="S668" s="38"/>
      <c r="T668" s="39">
        <v>235393.65266584</v>
      </c>
      <c r="U668" s="37">
        <f t="shared" si="61"/>
        <v>3</v>
      </c>
    </row>
    <row r="669" spans="1:21">
      <c r="A669" s="25">
        <f t="shared" si="62"/>
        <v>653</v>
      </c>
      <c r="B669" s="26">
        <f t="shared" si="63"/>
        <v>212</v>
      </c>
      <c r="C669" s="27"/>
      <c r="D669" s="27" t="s">
        <v>673</v>
      </c>
      <c r="E669" s="28">
        <f t="shared" si="60"/>
        <v>21548160.000000034</v>
      </c>
      <c r="F669" s="29"/>
      <c r="G669" s="29"/>
      <c r="H669" s="29"/>
      <c r="I669" s="29"/>
      <c r="J669" s="29"/>
      <c r="K669" s="29"/>
      <c r="L669" s="29"/>
      <c r="M669" s="29">
        <v>20805246.1842811</v>
      </c>
      <c r="N669" s="29"/>
      <c r="O669" s="29"/>
      <c r="P669" s="29"/>
      <c r="Q669" s="29"/>
      <c r="R669" s="29">
        <v>263945.2194144</v>
      </c>
      <c r="S669" s="38">
        <v>24000</v>
      </c>
      <c r="T669" s="39">
        <v>454968.59630453202</v>
      </c>
      <c r="U669" s="37">
        <f t="shared" si="61"/>
        <v>1</v>
      </c>
    </row>
    <row r="670" spans="1:21">
      <c r="A670" s="25">
        <f t="shared" si="62"/>
        <v>654</v>
      </c>
      <c r="B670" s="26">
        <f t="shared" si="63"/>
        <v>213</v>
      </c>
      <c r="C670" s="27" t="s">
        <v>228</v>
      </c>
      <c r="D670" s="27" t="s">
        <v>432</v>
      </c>
      <c r="E670" s="28">
        <f t="shared" si="60"/>
        <v>4064823.6560380002</v>
      </c>
      <c r="F670" s="29">
        <v>3860931.116196</v>
      </c>
      <c r="G670" s="29"/>
      <c r="H670" s="29"/>
      <c r="I670" s="29"/>
      <c r="J670" s="29">
        <v>0</v>
      </c>
      <c r="K670" s="29"/>
      <c r="L670" s="29">
        <v>117503.58224136</v>
      </c>
      <c r="M670" s="29">
        <v>0</v>
      </c>
      <c r="N670" s="29">
        <v>0</v>
      </c>
      <c r="O670" s="29">
        <v>0</v>
      </c>
      <c r="P670" s="29">
        <v>0</v>
      </c>
      <c r="Q670" s="29">
        <v>0</v>
      </c>
      <c r="R670" s="29"/>
      <c r="S670" s="38"/>
      <c r="T670" s="39">
        <v>86388.957600640002</v>
      </c>
      <c r="U670" s="37">
        <f t="shared" si="61"/>
        <v>2</v>
      </c>
    </row>
    <row r="671" spans="1:21">
      <c r="A671" s="25">
        <f t="shared" si="62"/>
        <v>655</v>
      </c>
      <c r="B671" s="26">
        <f t="shared" si="63"/>
        <v>214</v>
      </c>
      <c r="C671" s="27" t="s">
        <v>228</v>
      </c>
      <c r="D671" s="27" t="s">
        <v>434</v>
      </c>
      <c r="E671" s="28">
        <f t="shared" si="60"/>
        <v>11763667.369848</v>
      </c>
      <c r="F671" s="29">
        <v>3907411.9739760002</v>
      </c>
      <c r="G671" s="29"/>
      <c r="H671" s="29"/>
      <c r="I671" s="29"/>
      <c r="J671" s="29">
        <v>0</v>
      </c>
      <c r="K671" s="29"/>
      <c r="L671" s="29">
        <v>118919.97069456</v>
      </c>
      <c r="M671" s="29">
        <v>0</v>
      </c>
      <c r="N671" s="29">
        <v>7486206.9364320002</v>
      </c>
      <c r="O671" s="29">
        <v>0</v>
      </c>
      <c r="P671" s="29">
        <v>0</v>
      </c>
      <c r="Q671" s="29">
        <v>0</v>
      </c>
      <c r="R671" s="29"/>
      <c r="S671" s="38"/>
      <c r="T671" s="39">
        <v>251128.48874544</v>
      </c>
      <c r="U671" s="37">
        <f t="shared" si="61"/>
        <v>3</v>
      </c>
    </row>
    <row r="672" spans="1:21">
      <c r="A672" s="25">
        <f t="shared" si="62"/>
        <v>656</v>
      </c>
      <c r="B672" s="26">
        <f t="shared" si="63"/>
        <v>215</v>
      </c>
      <c r="C672" s="27" t="s">
        <v>228</v>
      </c>
      <c r="D672" s="27" t="s">
        <v>435</v>
      </c>
      <c r="E672" s="28">
        <f t="shared" si="60"/>
        <v>3984511.2353214002</v>
      </c>
      <c r="F672" s="29">
        <v>3897320.435484</v>
      </c>
      <c r="G672" s="29"/>
      <c r="H672" s="29"/>
      <c r="I672" s="29"/>
      <c r="J672" s="29">
        <v>0</v>
      </c>
      <c r="K672" s="29"/>
      <c r="L672" s="29"/>
      <c r="M672" s="29">
        <v>0</v>
      </c>
      <c r="N672" s="29"/>
      <c r="O672" s="29">
        <v>0</v>
      </c>
      <c r="P672" s="29">
        <v>0</v>
      </c>
      <c r="Q672" s="29">
        <v>0</v>
      </c>
      <c r="R672" s="29"/>
      <c r="S672" s="38"/>
      <c r="T672" s="39">
        <v>87190.799837400002</v>
      </c>
      <c r="U672" s="37">
        <f t="shared" si="61"/>
        <v>1</v>
      </c>
    </row>
    <row r="673" spans="1:21">
      <c r="A673" s="25">
        <f t="shared" si="62"/>
        <v>657</v>
      </c>
      <c r="B673" s="26">
        <f t="shared" si="63"/>
        <v>216</v>
      </c>
      <c r="C673" s="27" t="s">
        <v>228</v>
      </c>
      <c r="D673" s="27" t="s">
        <v>674</v>
      </c>
      <c r="E673" s="28">
        <f t="shared" si="60"/>
        <v>16319133.116</v>
      </c>
      <c r="F673" s="29">
        <v>4903713.1158539997</v>
      </c>
      <c r="G673" s="29">
        <v>3409820.697402</v>
      </c>
      <c r="H673" s="29">
        <v>0</v>
      </c>
      <c r="I673" s="29">
        <v>1911644.1932280001</v>
      </c>
      <c r="J673" s="29">
        <v>0</v>
      </c>
      <c r="K673" s="29"/>
      <c r="L673" s="29">
        <v>218511.8445216</v>
      </c>
      <c r="M673" s="29">
        <v>0</v>
      </c>
      <c r="N673" s="29"/>
      <c r="O673" s="29"/>
      <c r="P673" s="29"/>
      <c r="Q673" s="29">
        <v>5526213.8163120002</v>
      </c>
      <c r="R673" s="29"/>
      <c r="S673" s="38"/>
      <c r="T673" s="39">
        <v>349229.44868239999</v>
      </c>
      <c r="U673" s="37">
        <f t="shared" si="61"/>
        <v>5</v>
      </c>
    </row>
    <row r="674" spans="1:21">
      <c r="A674" s="25">
        <f t="shared" si="62"/>
        <v>658</v>
      </c>
      <c r="B674" s="26">
        <f t="shared" si="63"/>
        <v>217</v>
      </c>
      <c r="C674" s="27" t="s">
        <v>228</v>
      </c>
      <c r="D674" s="27" t="s">
        <v>438</v>
      </c>
      <c r="E674" s="28">
        <f t="shared" si="60"/>
        <v>9116126.8326507602</v>
      </c>
      <c r="F674" s="29">
        <v>6199194.5115240002</v>
      </c>
      <c r="G674" s="29">
        <v>2285392.4459099998</v>
      </c>
      <c r="H674" s="29"/>
      <c r="I674" s="29"/>
      <c r="J674" s="29">
        <v>0</v>
      </c>
      <c r="K674" s="29"/>
      <c r="L674" s="29">
        <v>187860.32184275999</v>
      </c>
      <c r="M674" s="29">
        <v>0</v>
      </c>
      <c r="N674" s="29"/>
      <c r="O674" s="29">
        <v>0</v>
      </c>
      <c r="P674" s="29">
        <v>0</v>
      </c>
      <c r="Q674" s="29">
        <v>0</v>
      </c>
      <c r="R674" s="29"/>
      <c r="S674" s="38"/>
      <c r="T674" s="39">
        <v>443679.55337400001</v>
      </c>
      <c r="U674" s="37">
        <f t="shared" si="61"/>
        <v>3</v>
      </c>
    </row>
    <row r="675" spans="1:21">
      <c r="A675" s="25">
        <f t="shared" si="62"/>
        <v>659</v>
      </c>
      <c r="B675" s="26">
        <f t="shared" si="63"/>
        <v>218</v>
      </c>
      <c r="C675" s="27" t="s">
        <v>228</v>
      </c>
      <c r="D675" s="27" t="s">
        <v>439</v>
      </c>
      <c r="E675" s="28">
        <f t="shared" si="60"/>
        <v>4191335.3761740001</v>
      </c>
      <c r="F675" s="29">
        <v>3982032.6019740002</v>
      </c>
      <c r="G675" s="29"/>
      <c r="H675" s="29"/>
      <c r="I675" s="29"/>
      <c r="J675" s="29">
        <v>0</v>
      </c>
      <c r="K675" s="29"/>
      <c r="L675" s="29">
        <v>121162.59054059999</v>
      </c>
      <c r="M675" s="29">
        <v>0</v>
      </c>
      <c r="N675" s="29"/>
      <c r="O675" s="29">
        <v>0</v>
      </c>
      <c r="P675" s="29">
        <v>0</v>
      </c>
      <c r="Q675" s="29">
        <v>0</v>
      </c>
      <c r="R675" s="29"/>
      <c r="S675" s="38"/>
      <c r="T675" s="39">
        <v>88140.183659400005</v>
      </c>
      <c r="U675" s="37">
        <f t="shared" si="61"/>
        <v>2</v>
      </c>
    </row>
    <row r="676" spans="1:21">
      <c r="A676" s="25">
        <f t="shared" si="62"/>
        <v>660</v>
      </c>
      <c r="B676" s="26">
        <f t="shared" si="63"/>
        <v>219</v>
      </c>
      <c r="C676" s="27" t="s">
        <v>228</v>
      </c>
      <c r="D676" s="27" t="s">
        <v>440</v>
      </c>
      <c r="E676" s="28">
        <f t="shared" si="60"/>
        <v>3861710.0241999999</v>
      </c>
      <c r="F676" s="29">
        <v>3658298.7075725999</v>
      </c>
      <c r="G676" s="29"/>
      <c r="H676" s="29"/>
      <c r="I676" s="29"/>
      <c r="J676" s="29">
        <v>0</v>
      </c>
      <c r="K676" s="29"/>
      <c r="L676" s="29">
        <v>120770.72210951999</v>
      </c>
      <c r="M676" s="29">
        <v>0</v>
      </c>
      <c r="N676" s="29"/>
      <c r="O676" s="29">
        <v>0</v>
      </c>
      <c r="P676" s="29">
        <v>0</v>
      </c>
      <c r="Q676" s="29">
        <v>0</v>
      </c>
      <c r="R676" s="29"/>
      <c r="S676" s="38"/>
      <c r="T676" s="39">
        <v>82640.594517880003</v>
      </c>
      <c r="U676" s="37">
        <f t="shared" si="61"/>
        <v>2</v>
      </c>
    </row>
    <row r="677" spans="1:21">
      <c r="A677" s="25">
        <f t="shared" si="62"/>
        <v>661</v>
      </c>
      <c r="B677" s="26">
        <f t="shared" si="63"/>
        <v>220</v>
      </c>
      <c r="C677" s="27" t="s">
        <v>228</v>
      </c>
      <c r="D677" s="27" t="s">
        <v>441</v>
      </c>
      <c r="E677" s="28">
        <f t="shared" si="60"/>
        <v>3861106.1622000001</v>
      </c>
      <c r="F677" s="29">
        <v>3657726.6514807199</v>
      </c>
      <c r="G677" s="29"/>
      <c r="H677" s="29"/>
      <c r="I677" s="29"/>
      <c r="J677" s="29">
        <v>0</v>
      </c>
      <c r="K677" s="29"/>
      <c r="L677" s="29">
        <v>120751.8388482</v>
      </c>
      <c r="M677" s="29">
        <v>0</v>
      </c>
      <c r="N677" s="29"/>
      <c r="O677" s="29">
        <v>0</v>
      </c>
      <c r="P677" s="29">
        <v>0</v>
      </c>
      <c r="Q677" s="29">
        <v>0</v>
      </c>
      <c r="R677" s="29"/>
      <c r="S677" s="38"/>
      <c r="T677" s="39">
        <v>82627.671871080005</v>
      </c>
      <c r="U677" s="37">
        <f t="shared" si="61"/>
        <v>2</v>
      </c>
    </row>
    <row r="678" spans="1:21">
      <c r="A678" s="25">
        <f t="shared" si="62"/>
        <v>662</v>
      </c>
      <c r="B678" s="26">
        <f t="shared" si="63"/>
        <v>221</v>
      </c>
      <c r="C678" s="27" t="s">
        <v>228</v>
      </c>
      <c r="D678" s="27" t="s">
        <v>442</v>
      </c>
      <c r="E678" s="28">
        <f t="shared" si="60"/>
        <v>4238137.3835960003</v>
      </c>
      <c r="F678" s="29">
        <v>4026579.3155700001</v>
      </c>
      <c r="G678" s="29"/>
      <c r="H678" s="29"/>
      <c r="I678" s="29"/>
      <c r="J678" s="29">
        <v>0</v>
      </c>
      <c r="K678" s="29"/>
      <c r="L678" s="29">
        <v>122527.0476276</v>
      </c>
      <c r="M678" s="29">
        <v>0</v>
      </c>
      <c r="N678" s="29"/>
      <c r="O678" s="29">
        <v>0</v>
      </c>
      <c r="P678" s="29">
        <v>0</v>
      </c>
      <c r="Q678" s="29">
        <v>0</v>
      </c>
      <c r="R678" s="29"/>
      <c r="S678" s="38"/>
      <c r="T678" s="39">
        <v>89031.020398399996</v>
      </c>
      <c r="U678" s="37">
        <f t="shared" si="61"/>
        <v>2</v>
      </c>
    </row>
    <row r="679" spans="1:21">
      <c r="A679" s="25">
        <f t="shared" si="62"/>
        <v>663</v>
      </c>
      <c r="B679" s="26">
        <f t="shared" si="63"/>
        <v>222</v>
      </c>
      <c r="C679" s="27" t="s">
        <v>228</v>
      </c>
      <c r="D679" s="27" t="s">
        <v>443</v>
      </c>
      <c r="E679" s="28">
        <f t="shared" si="60"/>
        <v>4089147.5498060002</v>
      </c>
      <c r="F679" s="29">
        <v>3885914.2848959998</v>
      </c>
      <c r="G679" s="29"/>
      <c r="H679" s="29"/>
      <c r="I679" s="29"/>
      <c r="J679" s="29">
        <v>0</v>
      </c>
      <c r="K679" s="29"/>
      <c r="L679" s="29">
        <v>118276.93283028</v>
      </c>
      <c r="M679" s="29">
        <v>0</v>
      </c>
      <c r="N679" s="29"/>
      <c r="O679" s="29">
        <v>0</v>
      </c>
      <c r="P679" s="29">
        <v>0</v>
      </c>
      <c r="Q679" s="29">
        <v>0</v>
      </c>
      <c r="R679" s="29"/>
      <c r="S679" s="38"/>
      <c r="T679" s="39">
        <v>84956.332079719999</v>
      </c>
      <c r="U679" s="37">
        <f t="shared" si="61"/>
        <v>2</v>
      </c>
    </row>
    <row r="680" spans="1:21">
      <c r="A680" s="25">
        <f t="shared" si="62"/>
        <v>664</v>
      </c>
      <c r="B680" s="26">
        <f t="shared" si="63"/>
        <v>223</v>
      </c>
      <c r="C680" s="27" t="s">
        <v>228</v>
      </c>
      <c r="D680" s="27" t="s">
        <v>444</v>
      </c>
      <c r="E680" s="28">
        <f t="shared" si="60"/>
        <v>4157310.9491940001</v>
      </c>
      <c r="F680" s="29">
        <v>3950676.9662219998</v>
      </c>
      <c r="G680" s="29"/>
      <c r="H680" s="29"/>
      <c r="I680" s="29"/>
      <c r="J680" s="29">
        <v>0</v>
      </c>
      <c r="K680" s="29"/>
      <c r="L680" s="29">
        <v>120223.04998955999</v>
      </c>
      <c r="M680" s="29">
        <v>0</v>
      </c>
      <c r="N680" s="29"/>
      <c r="O680" s="29">
        <v>0</v>
      </c>
      <c r="P680" s="29">
        <v>0</v>
      </c>
      <c r="Q680" s="29">
        <v>0</v>
      </c>
      <c r="R680" s="29"/>
      <c r="S680" s="38"/>
      <c r="T680" s="39">
        <v>86410.932982440005</v>
      </c>
      <c r="U680" s="37">
        <f t="shared" si="61"/>
        <v>2</v>
      </c>
    </row>
    <row r="681" spans="1:21">
      <c r="A681" s="25">
        <f t="shared" si="62"/>
        <v>665</v>
      </c>
      <c r="B681" s="26">
        <f t="shared" si="63"/>
        <v>224</v>
      </c>
      <c r="C681" s="27" t="s">
        <v>228</v>
      </c>
      <c r="D681" s="27" t="s">
        <v>450</v>
      </c>
      <c r="E681" s="28">
        <f t="shared" si="60"/>
        <v>3931333.1229039999</v>
      </c>
      <c r="F681" s="29">
        <v>3735025.2035039999</v>
      </c>
      <c r="G681" s="29"/>
      <c r="H681" s="29"/>
      <c r="I681" s="29"/>
      <c r="J681" s="29">
        <v>0</v>
      </c>
      <c r="K681" s="29"/>
      <c r="L681" s="29">
        <v>113745.43921775999</v>
      </c>
      <c r="M681" s="29">
        <v>0</v>
      </c>
      <c r="N681" s="29"/>
      <c r="O681" s="29">
        <v>0</v>
      </c>
      <c r="P681" s="29">
        <v>0</v>
      </c>
      <c r="Q681" s="29">
        <v>0</v>
      </c>
      <c r="R681" s="29"/>
      <c r="S681" s="38"/>
      <c r="T681" s="39">
        <v>82562.480182240004</v>
      </c>
      <c r="U681" s="37">
        <f t="shared" si="61"/>
        <v>2</v>
      </c>
    </row>
    <row r="682" spans="1:21">
      <c r="A682" s="25">
        <f t="shared" si="62"/>
        <v>666</v>
      </c>
      <c r="B682" s="26">
        <f t="shared" si="63"/>
        <v>225</v>
      </c>
      <c r="C682" s="27" t="s">
        <v>228</v>
      </c>
      <c r="D682" s="27" t="s">
        <v>243</v>
      </c>
      <c r="E682" s="28">
        <f t="shared" si="60"/>
        <v>21500334.586100042</v>
      </c>
      <c r="F682" s="29"/>
      <c r="G682" s="29"/>
      <c r="H682" s="29"/>
      <c r="I682" s="29">
        <v>5320168.0919898003</v>
      </c>
      <c r="J682" s="29">
        <v>0</v>
      </c>
      <c r="K682" s="29"/>
      <c r="L682" s="29"/>
      <c r="M682" s="29">
        <v>0</v>
      </c>
      <c r="N682" s="29"/>
      <c r="O682" s="29">
        <v>0</v>
      </c>
      <c r="P682" s="29"/>
      <c r="Q682" s="29">
        <v>15720059.333967701</v>
      </c>
      <c r="R682" s="29"/>
      <c r="S682" s="38"/>
      <c r="T682" s="39">
        <v>460107.16014254</v>
      </c>
      <c r="U682" s="37">
        <f t="shared" si="61"/>
        <v>2</v>
      </c>
    </row>
    <row r="683" spans="1:21">
      <c r="A683" s="25">
        <f t="shared" si="62"/>
        <v>667</v>
      </c>
      <c r="B683" s="26">
        <f t="shared" si="63"/>
        <v>226</v>
      </c>
      <c r="C683" s="27" t="s">
        <v>228</v>
      </c>
      <c r="D683" s="27" t="s">
        <v>675</v>
      </c>
      <c r="E683" s="28">
        <f t="shared" si="60"/>
        <v>51456537.748099998</v>
      </c>
      <c r="F683" s="29">
        <v>13823112.4839116</v>
      </c>
      <c r="G683" s="29">
        <v>9486870.9391226396</v>
      </c>
      <c r="H683" s="29">
        <v>5774829.8742573597</v>
      </c>
      <c r="I683" s="29">
        <v>5210257.3459977601</v>
      </c>
      <c r="J683" s="29">
        <v>0</v>
      </c>
      <c r="K683" s="29"/>
      <c r="L683" s="29">
        <v>665002.67436960002</v>
      </c>
      <c r="M683" s="29">
        <v>0</v>
      </c>
      <c r="N683" s="29">
        <v>0</v>
      </c>
      <c r="O683" s="29">
        <v>0</v>
      </c>
      <c r="P683" s="29">
        <v>0</v>
      </c>
      <c r="Q683" s="29">
        <v>15395294.522631699</v>
      </c>
      <c r="R683" s="29"/>
      <c r="S683" s="38"/>
      <c r="T683" s="39">
        <v>1101169.9078093399</v>
      </c>
      <c r="U683" s="37">
        <f t="shared" si="61"/>
        <v>6</v>
      </c>
    </row>
    <row r="684" spans="1:21">
      <c r="A684" s="25">
        <f t="shared" si="62"/>
        <v>668</v>
      </c>
      <c r="B684" s="26">
        <f t="shared" si="63"/>
        <v>227</v>
      </c>
      <c r="C684" s="27" t="s">
        <v>228</v>
      </c>
      <c r="D684" s="27" t="s">
        <v>676</v>
      </c>
      <c r="E684" s="28">
        <f t="shared" si="60"/>
        <v>4344120.7939999998</v>
      </c>
      <c r="F684" s="29">
        <v>0</v>
      </c>
      <c r="G684" s="29">
        <v>0</v>
      </c>
      <c r="H684" s="29">
        <v>4251156.6090083998</v>
      </c>
      <c r="I684" s="29">
        <v>0</v>
      </c>
      <c r="J684" s="29">
        <v>0</v>
      </c>
      <c r="K684" s="29"/>
      <c r="L684" s="29"/>
      <c r="M684" s="29">
        <v>0</v>
      </c>
      <c r="N684" s="29">
        <v>0</v>
      </c>
      <c r="O684" s="29">
        <v>0</v>
      </c>
      <c r="P684" s="29">
        <v>0</v>
      </c>
      <c r="Q684" s="29">
        <v>0</v>
      </c>
      <c r="R684" s="29"/>
      <c r="S684" s="38"/>
      <c r="T684" s="39">
        <v>92964.184991600006</v>
      </c>
      <c r="U684" s="37">
        <f t="shared" si="61"/>
        <v>1</v>
      </c>
    </row>
    <row r="685" spans="1:21">
      <c r="A685" s="25">
        <f t="shared" si="62"/>
        <v>669</v>
      </c>
      <c r="B685" s="26">
        <f t="shared" si="63"/>
        <v>228</v>
      </c>
      <c r="C685" s="27" t="s">
        <v>228</v>
      </c>
      <c r="D685" s="27" t="s">
        <v>677</v>
      </c>
      <c r="E685" s="28">
        <f t="shared" si="60"/>
        <v>3266851.3906</v>
      </c>
      <c r="F685" s="29"/>
      <c r="G685" s="29">
        <v>3196940.7708411599</v>
      </c>
      <c r="H685" s="29">
        <v>0</v>
      </c>
      <c r="I685" s="29">
        <v>0</v>
      </c>
      <c r="J685" s="29">
        <v>0</v>
      </c>
      <c r="K685" s="29"/>
      <c r="L685" s="29"/>
      <c r="M685" s="29">
        <v>0</v>
      </c>
      <c r="N685" s="29">
        <v>0</v>
      </c>
      <c r="O685" s="29">
        <v>0</v>
      </c>
      <c r="P685" s="29">
        <v>0</v>
      </c>
      <c r="Q685" s="29">
        <v>0</v>
      </c>
      <c r="R685" s="29"/>
      <c r="S685" s="38"/>
      <c r="T685" s="39">
        <v>69910.619758839995</v>
      </c>
      <c r="U685" s="37">
        <f t="shared" si="61"/>
        <v>1</v>
      </c>
    </row>
    <row r="686" spans="1:21">
      <c r="A686" s="25">
        <f t="shared" si="62"/>
        <v>670</v>
      </c>
      <c r="B686" s="26">
        <f t="shared" si="63"/>
        <v>229</v>
      </c>
      <c r="C686" s="27" t="s">
        <v>228</v>
      </c>
      <c r="D686" s="27" t="s">
        <v>678</v>
      </c>
      <c r="E686" s="28">
        <f t="shared" si="60"/>
        <v>3137273.6384000001</v>
      </c>
      <c r="F686" s="29"/>
      <c r="G686" s="29">
        <v>3070135.98253824</v>
      </c>
      <c r="H686" s="29">
        <v>0</v>
      </c>
      <c r="I686" s="29">
        <v>0</v>
      </c>
      <c r="J686" s="29">
        <v>0</v>
      </c>
      <c r="K686" s="29"/>
      <c r="L686" s="29"/>
      <c r="M686" s="29">
        <v>0</v>
      </c>
      <c r="N686" s="29">
        <v>0</v>
      </c>
      <c r="O686" s="29">
        <v>0</v>
      </c>
      <c r="P686" s="29">
        <v>0</v>
      </c>
      <c r="Q686" s="29">
        <v>0</v>
      </c>
      <c r="R686" s="29"/>
      <c r="S686" s="38"/>
      <c r="T686" s="39">
        <v>67137.655861759995</v>
      </c>
      <c r="U686" s="37">
        <f t="shared" si="61"/>
        <v>1</v>
      </c>
    </row>
    <row r="687" spans="1:21">
      <c r="A687" s="25">
        <f t="shared" si="62"/>
        <v>671</v>
      </c>
      <c r="B687" s="26">
        <f t="shared" si="63"/>
        <v>230</v>
      </c>
      <c r="C687" s="27" t="s">
        <v>228</v>
      </c>
      <c r="D687" s="27" t="s">
        <v>456</v>
      </c>
      <c r="E687" s="28">
        <f t="shared" ref="E687:E718" si="66">SUBTOTAL(9,F687:T687)</f>
        <v>3602238.3189559998</v>
      </c>
      <c r="F687" s="29"/>
      <c r="G687" s="29">
        <v>3526312.8793199998</v>
      </c>
      <c r="H687" s="29"/>
      <c r="I687" s="29">
        <v>0</v>
      </c>
      <c r="J687" s="29">
        <v>0</v>
      </c>
      <c r="K687" s="29"/>
      <c r="L687" s="29"/>
      <c r="M687" s="29">
        <v>0</v>
      </c>
      <c r="N687" s="29">
        <v>0</v>
      </c>
      <c r="O687" s="29">
        <v>0</v>
      </c>
      <c r="P687" s="29">
        <v>0</v>
      </c>
      <c r="Q687" s="29">
        <v>0</v>
      </c>
      <c r="R687" s="29"/>
      <c r="S687" s="38"/>
      <c r="T687" s="39">
        <v>75925.439635999996</v>
      </c>
      <c r="U687" s="37">
        <f t="shared" ref="U687:U718" si="67">COUNTIF(F687:Q687,"&gt;0")</f>
        <v>1</v>
      </c>
    </row>
    <row r="688" spans="1:21">
      <c r="A688" s="25">
        <f t="shared" si="62"/>
        <v>672</v>
      </c>
      <c r="B688" s="26">
        <f t="shared" si="63"/>
        <v>231</v>
      </c>
      <c r="C688" s="27"/>
      <c r="D688" s="27" t="s">
        <v>679</v>
      </c>
      <c r="E688" s="28">
        <f t="shared" si="66"/>
        <v>3591360.0000000023</v>
      </c>
      <c r="F688" s="29"/>
      <c r="G688" s="29"/>
      <c r="H688" s="29"/>
      <c r="I688" s="29"/>
      <c r="J688" s="29"/>
      <c r="K688" s="29"/>
      <c r="L688" s="29"/>
      <c r="M688" s="29">
        <v>3388344.6460698801</v>
      </c>
      <c r="N688" s="29"/>
      <c r="O688" s="29"/>
      <c r="P688" s="29"/>
      <c r="Q688" s="29"/>
      <c r="R688" s="29">
        <v>104919.11907840001</v>
      </c>
      <c r="S688" s="38">
        <v>24000</v>
      </c>
      <c r="T688" s="39">
        <v>74096.234851722198</v>
      </c>
      <c r="U688" s="37">
        <f t="shared" si="67"/>
        <v>1</v>
      </c>
    </row>
    <row r="689" spans="1:21">
      <c r="A689" s="25">
        <f t="shared" si="62"/>
        <v>673</v>
      </c>
      <c r="B689" s="26">
        <f t="shared" si="63"/>
        <v>232</v>
      </c>
      <c r="C689" s="27" t="s">
        <v>681</v>
      </c>
      <c r="D689" s="27" t="s">
        <v>682</v>
      </c>
      <c r="E689" s="28">
        <f t="shared" si="66"/>
        <v>6448840.0971999997</v>
      </c>
      <c r="F689" s="29">
        <v>3861288.84626394</v>
      </c>
      <c r="G689" s="29">
        <v>2292533.9415640198</v>
      </c>
      <c r="H689" s="29">
        <v>0</v>
      </c>
      <c r="I689" s="29">
        <v>0</v>
      </c>
      <c r="J689" s="29">
        <v>0</v>
      </c>
      <c r="K689" s="29"/>
      <c r="L689" s="29">
        <v>157012.13129195999</v>
      </c>
      <c r="M689" s="29">
        <v>0</v>
      </c>
      <c r="N689" s="29">
        <v>0</v>
      </c>
      <c r="O689" s="29">
        <v>0</v>
      </c>
      <c r="P689" s="29">
        <v>0</v>
      </c>
      <c r="Q689" s="29">
        <v>0</v>
      </c>
      <c r="R689" s="29"/>
      <c r="S689" s="38"/>
      <c r="T689" s="39">
        <v>138005.17808007999</v>
      </c>
      <c r="U689" s="37">
        <f t="shared" si="67"/>
        <v>3</v>
      </c>
    </row>
    <row r="690" spans="1:21">
      <c r="A690" s="25">
        <f t="shared" si="62"/>
        <v>674</v>
      </c>
      <c r="B690" s="26">
        <f t="shared" si="63"/>
        <v>233</v>
      </c>
      <c r="C690" s="27" t="s">
        <v>249</v>
      </c>
      <c r="D690" s="27" t="s">
        <v>459</v>
      </c>
      <c r="E690" s="28">
        <f t="shared" si="66"/>
        <v>7325775.6327</v>
      </c>
      <c r="F690" s="29">
        <v>6939898.4786422197</v>
      </c>
      <c r="G690" s="29"/>
      <c r="H690" s="29">
        <v>0</v>
      </c>
      <c r="I690" s="29">
        <v>0</v>
      </c>
      <c r="J690" s="29">
        <v>0</v>
      </c>
      <c r="K690" s="29"/>
      <c r="L690" s="29">
        <v>229105.55551800001</v>
      </c>
      <c r="M690" s="29">
        <v>0</v>
      </c>
      <c r="N690" s="29"/>
      <c r="O690" s="29">
        <v>0</v>
      </c>
      <c r="P690" s="29">
        <v>0</v>
      </c>
      <c r="Q690" s="29">
        <v>0</v>
      </c>
      <c r="R690" s="29"/>
      <c r="S690" s="38"/>
      <c r="T690" s="39">
        <v>156771.59853978001</v>
      </c>
      <c r="U690" s="37">
        <f t="shared" si="67"/>
        <v>2</v>
      </c>
    </row>
    <row r="691" spans="1:21">
      <c r="A691" s="25">
        <f t="shared" si="62"/>
        <v>675</v>
      </c>
      <c r="B691" s="26">
        <f t="shared" si="63"/>
        <v>234</v>
      </c>
      <c r="C691" s="27" t="s">
        <v>249</v>
      </c>
      <c r="D691" s="27" t="s">
        <v>683</v>
      </c>
      <c r="E691" s="28">
        <f t="shared" si="66"/>
        <v>7269616.2805000003</v>
      </c>
      <c r="F691" s="29">
        <v>6886697.2620973801</v>
      </c>
      <c r="G691" s="29"/>
      <c r="H691" s="29">
        <v>0</v>
      </c>
      <c r="I691" s="29">
        <v>0</v>
      </c>
      <c r="J691" s="29">
        <v>0</v>
      </c>
      <c r="K691" s="29"/>
      <c r="L691" s="29">
        <v>227349.22999992</v>
      </c>
      <c r="M691" s="29">
        <v>0</v>
      </c>
      <c r="N691" s="29"/>
      <c r="O691" s="29">
        <v>0</v>
      </c>
      <c r="P691" s="29">
        <v>0</v>
      </c>
      <c r="Q691" s="29">
        <v>0</v>
      </c>
      <c r="R691" s="29"/>
      <c r="S691" s="38"/>
      <c r="T691" s="39">
        <v>155569.78840270001</v>
      </c>
      <c r="U691" s="37">
        <f t="shared" si="67"/>
        <v>2</v>
      </c>
    </row>
    <row r="692" spans="1:21">
      <c r="A692" s="25">
        <f t="shared" si="62"/>
        <v>676</v>
      </c>
      <c r="B692" s="26">
        <f t="shared" si="63"/>
        <v>235</v>
      </c>
      <c r="C692" s="27"/>
      <c r="D692" s="27" t="s">
        <v>685</v>
      </c>
      <c r="E692" s="28">
        <f t="shared" si="66"/>
        <v>13493543.713220475</v>
      </c>
      <c r="F692" s="29">
        <v>5551531.9403609196</v>
      </c>
      <c r="G692" s="29">
        <v>2560521.6985019301</v>
      </c>
      <c r="H692" s="29">
        <v>2678283.0435968698</v>
      </c>
      <c r="I692" s="29">
        <v>1699212.2027279299</v>
      </c>
      <c r="J692" s="29"/>
      <c r="K692" s="29"/>
      <c r="L692" s="29">
        <v>207388.49321190899</v>
      </c>
      <c r="M692" s="29"/>
      <c r="N692" s="29"/>
      <c r="O692" s="29"/>
      <c r="P692" s="29"/>
      <c r="Q692" s="29"/>
      <c r="R692" s="29">
        <v>518950.03</v>
      </c>
      <c r="S692" s="38"/>
      <c r="T692" s="39">
        <v>277656.30482091801</v>
      </c>
      <c r="U692" s="37">
        <f t="shared" si="67"/>
        <v>5</v>
      </c>
    </row>
    <row r="693" spans="1:21">
      <c r="A693" s="25">
        <f t="shared" si="62"/>
        <v>677</v>
      </c>
      <c r="B693" s="26">
        <f t="shared" si="63"/>
        <v>236</v>
      </c>
      <c r="C693" s="27"/>
      <c r="D693" s="27" t="s">
        <v>686</v>
      </c>
      <c r="E693" s="28">
        <f t="shared" si="66"/>
        <v>17483382.935169909</v>
      </c>
      <c r="F693" s="29">
        <v>7236891.7417667098</v>
      </c>
      <c r="G693" s="29">
        <v>3349337.1770725702</v>
      </c>
      <c r="H693" s="29">
        <v>3482256.46338055</v>
      </c>
      <c r="I693" s="29">
        <v>2233125.11417657</v>
      </c>
      <c r="J693" s="29"/>
      <c r="K693" s="29"/>
      <c r="L693" s="29">
        <v>268700.92846487701</v>
      </c>
      <c r="M693" s="29"/>
      <c r="N693" s="29"/>
      <c r="O693" s="29"/>
      <c r="P693" s="29"/>
      <c r="Q693" s="29"/>
      <c r="R693" s="29">
        <v>550712.36</v>
      </c>
      <c r="S693" s="38"/>
      <c r="T693" s="39">
        <v>362359.15030863602</v>
      </c>
      <c r="U693" s="37">
        <f t="shared" si="67"/>
        <v>5</v>
      </c>
    </row>
    <row r="694" spans="1:21">
      <c r="A694" s="25">
        <f t="shared" si="62"/>
        <v>678</v>
      </c>
      <c r="B694" s="26">
        <f t="shared" si="63"/>
        <v>237</v>
      </c>
      <c r="C694" s="27"/>
      <c r="D694" s="27" t="s">
        <v>687</v>
      </c>
      <c r="E694" s="28">
        <f t="shared" si="66"/>
        <v>25951484.89775807</v>
      </c>
      <c r="F694" s="29">
        <v>7588162.5095821396</v>
      </c>
      <c r="G694" s="29">
        <v>3513749.8885165202</v>
      </c>
      <c r="H694" s="29">
        <v>3648800.90724076</v>
      </c>
      <c r="I694" s="29"/>
      <c r="J694" s="29"/>
      <c r="K694" s="29"/>
      <c r="L694" s="29">
        <v>281551.162123446</v>
      </c>
      <c r="M694" s="29"/>
      <c r="N694" s="29"/>
      <c r="O694" s="29"/>
      <c r="P694" s="29"/>
      <c r="Q694" s="29">
        <v>9770786.1871471796</v>
      </c>
      <c r="R694" s="29">
        <v>606041.76</v>
      </c>
      <c r="S694" s="38"/>
      <c r="T694" s="39">
        <v>542392.48314802302</v>
      </c>
      <c r="U694" s="37">
        <f t="shared" si="67"/>
        <v>5</v>
      </c>
    </row>
    <row r="695" spans="1:21">
      <c r="A695" s="25">
        <f t="shared" si="62"/>
        <v>679</v>
      </c>
      <c r="B695" s="26">
        <f t="shared" si="63"/>
        <v>238</v>
      </c>
      <c r="C695" s="27"/>
      <c r="D695" s="27" t="s">
        <v>688</v>
      </c>
      <c r="E695" s="28">
        <f t="shared" si="66"/>
        <v>33770714.155886956</v>
      </c>
      <c r="F695" s="29">
        <v>8973350.9449416008</v>
      </c>
      <c r="G695" s="29">
        <v>4153394.86123128</v>
      </c>
      <c r="H695" s="29">
        <v>4321667.2967556501</v>
      </c>
      <c r="I695" s="29">
        <v>2763510.5168512799</v>
      </c>
      <c r="J695" s="29"/>
      <c r="K695" s="29"/>
      <c r="L695" s="29">
        <v>333724.67549366399</v>
      </c>
      <c r="M695" s="29"/>
      <c r="N695" s="29"/>
      <c r="O695" s="29"/>
      <c r="P695" s="29"/>
      <c r="Q695" s="29">
        <v>11566981.3199955</v>
      </c>
      <c r="R695" s="29">
        <v>955846.37</v>
      </c>
      <c r="S695" s="38"/>
      <c r="T695" s="39">
        <v>702238.170617981</v>
      </c>
      <c r="U695" s="37">
        <f t="shared" si="67"/>
        <v>6</v>
      </c>
    </row>
    <row r="696" spans="1:21">
      <c r="A696" s="25">
        <f t="shared" si="62"/>
        <v>680</v>
      </c>
      <c r="B696" s="26">
        <f t="shared" si="63"/>
        <v>239</v>
      </c>
      <c r="C696" s="27"/>
      <c r="D696" s="27" t="s">
        <v>689</v>
      </c>
      <c r="E696" s="28">
        <f t="shared" si="66"/>
        <v>11745078.045090741</v>
      </c>
      <c r="F696" s="29"/>
      <c r="G696" s="29"/>
      <c r="H696" s="29"/>
      <c r="I696" s="29"/>
      <c r="J696" s="29"/>
      <c r="K696" s="29"/>
      <c r="L696" s="29"/>
      <c r="M696" s="29"/>
      <c r="N696" s="29">
        <v>11243583.877789799</v>
      </c>
      <c r="O696" s="29"/>
      <c r="P696" s="29"/>
      <c r="Q696" s="29"/>
      <c r="R696" s="29">
        <v>255619.76</v>
      </c>
      <c r="S696" s="38"/>
      <c r="T696" s="39">
        <v>245874.40730094101</v>
      </c>
      <c r="U696" s="37">
        <f t="shared" si="67"/>
        <v>1</v>
      </c>
    </row>
    <row r="697" spans="1:21">
      <c r="A697" s="25">
        <f t="shared" si="62"/>
        <v>681</v>
      </c>
      <c r="B697" s="26">
        <f t="shared" si="63"/>
        <v>240</v>
      </c>
      <c r="C697" s="27"/>
      <c r="D697" s="27" t="s">
        <v>690</v>
      </c>
      <c r="E697" s="28">
        <f t="shared" si="66"/>
        <v>33271124.889648583</v>
      </c>
      <c r="F697" s="29">
        <v>5279497.5508409599</v>
      </c>
      <c r="G697" s="29">
        <v>2417886.2464283602</v>
      </c>
      <c r="H697" s="29">
        <v>2558845.4595542001</v>
      </c>
      <c r="I697" s="29">
        <v>1591295.13980037</v>
      </c>
      <c r="J697" s="29"/>
      <c r="K697" s="29"/>
      <c r="L697" s="29">
        <v>199139.50379714201</v>
      </c>
      <c r="M697" s="29"/>
      <c r="N697" s="29">
        <v>12823226.490161501</v>
      </c>
      <c r="O697" s="29"/>
      <c r="P697" s="29">
        <v>6517783.6975435698</v>
      </c>
      <c r="Q697" s="29"/>
      <c r="R697" s="29">
        <v>1197065.94</v>
      </c>
      <c r="S697" s="38"/>
      <c r="T697" s="39">
        <v>686384.86152248003</v>
      </c>
      <c r="U697" s="37">
        <f t="shared" si="67"/>
        <v>7</v>
      </c>
    </row>
    <row r="698" spans="1:21">
      <c r="A698" s="25">
        <f t="shared" si="62"/>
        <v>682</v>
      </c>
      <c r="B698" s="26">
        <f t="shared" si="63"/>
        <v>241</v>
      </c>
      <c r="C698" s="27"/>
      <c r="D698" s="27" t="s">
        <v>691</v>
      </c>
      <c r="E698" s="28">
        <f t="shared" si="66"/>
        <v>8451712.6778820977</v>
      </c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>
        <v>7987989.2220094204</v>
      </c>
      <c r="R698" s="29">
        <v>289042.31</v>
      </c>
      <c r="S698" s="38"/>
      <c r="T698" s="39">
        <v>174681.14587267701</v>
      </c>
      <c r="U698" s="37">
        <f t="shared" si="67"/>
        <v>1</v>
      </c>
    </row>
    <row r="699" spans="1:21">
      <c r="A699" s="25">
        <f t="shared" si="62"/>
        <v>683</v>
      </c>
      <c r="B699" s="26">
        <f t="shared" si="63"/>
        <v>242</v>
      </c>
      <c r="C699" s="27"/>
      <c r="D699" s="27" t="s">
        <v>692</v>
      </c>
      <c r="E699" s="28">
        <f t="shared" si="66"/>
        <v>7524757.6654845197</v>
      </c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>
        <v>7090316.1613531504</v>
      </c>
      <c r="R699" s="29">
        <v>279390.65000000002</v>
      </c>
      <c r="S699" s="38"/>
      <c r="T699" s="39">
        <v>155050.85413136901</v>
      </c>
      <c r="U699" s="37">
        <f t="shared" si="67"/>
        <v>1</v>
      </c>
    </row>
    <row r="700" spans="1:21">
      <c r="A700" s="25">
        <f t="shared" si="62"/>
        <v>684</v>
      </c>
      <c r="B700" s="26">
        <f t="shared" si="63"/>
        <v>243</v>
      </c>
      <c r="C700" s="27"/>
      <c r="D700" s="27" t="s">
        <v>481</v>
      </c>
      <c r="E700" s="28">
        <f t="shared" si="66"/>
        <v>3595741.0432031201</v>
      </c>
      <c r="F700" s="29">
        <v>0</v>
      </c>
      <c r="G700" s="29">
        <v>0</v>
      </c>
      <c r="H700" s="43">
        <v>0</v>
      </c>
      <c r="I700" s="43">
        <v>0</v>
      </c>
      <c r="J700" s="29">
        <v>0</v>
      </c>
      <c r="K700" s="29"/>
      <c r="L700" s="29"/>
      <c r="M700" s="29">
        <v>0</v>
      </c>
      <c r="N700" s="29"/>
      <c r="O700" s="29">
        <v>0</v>
      </c>
      <c r="P700" s="29">
        <v>0</v>
      </c>
      <c r="Q700" s="29">
        <v>3525835.391022</v>
      </c>
      <c r="R700" s="29"/>
      <c r="S700" s="38"/>
      <c r="T700" s="39">
        <v>69905.652181119993</v>
      </c>
      <c r="U700" s="37">
        <f t="shared" si="67"/>
        <v>1</v>
      </c>
    </row>
    <row r="701" spans="1:21">
      <c r="A701" s="25">
        <f t="shared" si="62"/>
        <v>685</v>
      </c>
      <c r="B701" s="26">
        <f t="shared" si="63"/>
        <v>244</v>
      </c>
      <c r="C701" s="27"/>
      <c r="D701" s="27" t="s">
        <v>484</v>
      </c>
      <c r="E701" s="28">
        <f t="shared" si="66"/>
        <v>107632.58387868</v>
      </c>
      <c r="F701" s="29">
        <v>0</v>
      </c>
      <c r="G701" s="29">
        <v>0</v>
      </c>
      <c r="H701" s="29">
        <v>105075.60924000001</v>
      </c>
      <c r="I701" s="29">
        <v>0</v>
      </c>
      <c r="J701" s="29">
        <v>0</v>
      </c>
      <c r="K701" s="29"/>
      <c r="L701" s="29"/>
      <c r="M701" s="29">
        <v>0</v>
      </c>
      <c r="N701" s="29">
        <v>0</v>
      </c>
      <c r="O701" s="29">
        <v>0</v>
      </c>
      <c r="P701" s="29"/>
      <c r="Q701" s="29">
        <v>0</v>
      </c>
      <c r="R701" s="29"/>
      <c r="S701" s="38"/>
      <c r="T701" s="39">
        <v>2556.9746386800002</v>
      </c>
      <c r="U701" s="37">
        <f t="shared" si="67"/>
        <v>1</v>
      </c>
    </row>
    <row r="702" spans="1:21">
      <c r="A702" s="25">
        <f t="shared" si="62"/>
        <v>686</v>
      </c>
      <c r="B702" s="26">
        <f t="shared" si="63"/>
        <v>245</v>
      </c>
      <c r="C702" s="27"/>
      <c r="D702" s="27" t="s">
        <v>485</v>
      </c>
      <c r="E702" s="28">
        <f t="shared" si="66"/>
        <v>6001006.839799501</v>
      </c>
      <c r="F702" s="29"/>
      <c r="G702" s="29">
        <v>0</v>
      </c>
      <c r="H702" s="29">
        <v>377369.21947200003</v>
      </c>
      <c r="I702" s="29"/>
      <c r="J702" s="29"/>
      <c r="K702" s="29"/>
      <c r="L702" s="29"/>
      <c r="M702" s="29"/>
      <c r="N702" s="29"/>
      <c r="O702" s="29"/>
      <c r="P702" s="29"/>
      <c r="Q702" s="29">
        <v>5507536.2469260003</v>
      </c>
      <c r="R702" s="29"/>
      <c r="S702" s="38"/>
      <c r="T702" s="39">
        <v>116101.37340149999</v>
      </c>
      <c r="U702" s="37">
        <f t="shared" si="67"/>
        <v>2</v>
      </c>
    </row>
    <row r="703" spans="1:21">
      <c r="A703" s="25">
        <f t="shared" si="62"/>
        <v>687</v>
      </c>
      <c r="B703" s="26">
        <f t="shared" si="63"/>
        <v>246</v>
      </c>
      <c r="C703" s="27"/>
      <c r="D703" s="27" t="s">
        <v>487</v>
      </c>
      <c r="E703" s="28">
        <f t="shared" si="66"/>
        <v>3580147.76291</v>
      </c>
      <c r="F703" s="29"/>
      <c r="G703" s="29">
        <v>0</v>
      </c>
      <c r="H703" s="29">
        <v>0</v>
      </c>
      <c r="I703" s="29">
        <v>760379.17506935995</v>
      </c>
      <c r="J703" s="29">
        <v>0</v>
      </c>
      <c r="K703" s="29"/>
      <c r="L703" s="29"/>
      <c r="M703" s="29"/>
      <c r="N703" s="29"/>
      <c r="O703" s="29"/>
      <c r="P703" s="29"/>
      <c r="Q703" s="29">
        <v>2745980.9435167201</v>
      </c>
      <c r="R703" s="29"/>
      <c r="S703" s="38"/>
      <c r="T703" s="39">
        <v>73787.644323920002</v>
      </c>
      <c r="U703" s="37">
        <f t="shared" si="67"/>
        <v>2</v>
      </c>
    </row>
    <row r="704" spans="1:21">
      <c r="A704" s="25">
        <f t="shared" si="62"/>
        <v>688</v>
      </c>
      <c r="B704" s="26">
        <f t="shared" si="63"/>
        <v>247</v>
      </c>
      <c r="C704" s="27"/>
      <c r="D704" s="27" t="s">
        <v>486</v>
      </c>
      <c r="E704" s="28">
        <f t="shared" si="66"/>
        <v>2428220.8694842998</v>
      </c>
      <c r="F704" s="29"/>
      <c r="G704" s="29"/>
      <c r="H704" s="29"/>
      <c r="I704" s="29"/>
      <c r="J704" s="29">
        <v>0</v>
      </c>
      <c r="K704" s="29"/>
      <c r="L704" s="29"/>
      <c r="M704" s="29"/>
      <c r="N704" s="29"/>
      <c r="O704" s="29"/>
      <c r="P704" s="29"/>
      <c r="Q704" s="29">
        <v>2380773.3781019999</v>
      </c>
      <c r="R704" s="29"/>
      <c r="S704" s="38"/>
      <c r="T704" s="39">
        <v>47447.491382300002</v>
      </c>
      <c r="U704" s="37">
        <f t="shared" si="67"/>
        <v>1</v>
      </c>
    </row>
    <row r="705" spans="1:21">
      <c r="A705" s="25">
        <f t="shared" si="62"/>
        <v>689</v>
      </c>
      <c r="B705" s="26">
        <f t="shared" si="63"/>
        <v>248</v>
      </c>
      <c r="C705" s="27" t="s">
        <v>281</v>
      </c>
      <c r="D705" s="27" t="s">
        <v>693</v>
      </c>
      <c r="E705" s="28">
        <f t="shared" si="66"/>
        <v>1513766.7258000001</v>
      </c>
      <c r="F705" s="29">
        <v>0</v>
      </c>
      <c r="G705" s="29">
        <v>0</v>
      </c>
      <c r="H705" s="29">
        <v>0</v>
      </c>
      <c r="I705" s="29">
        <v>0</v>
      </c>
      <c r="J705" s="29">
        <v>1481372.11786788</v>
      </c>
      <c r="K705" s="29"/>
      <c r="L705" s="29"/>
      <c r="M705" s="29">
        <v>0</v>
      </c>
      <c r="N705" s="29">
        <v>0</v>
      </c>
      <c r="O705" s="29">
        <v>0</v>
      </c>
      <c r="P705" s="29">
        <v>0</v>
      </c>
      <c r="Q705" s="29">
        <v>0</v>
      </c>
      <c r="R705" s="29"/>
      <c r="S705" s="38"/>
      <c r="T705" s="39">
        <v>32394.607932120001</v>
      </c>
      <c r="U705" s="37">
        <f t="shared" si="67"/>
        <v>1</v>
      </c>
    </row>
    <row r="706" spans="1:21">
      <c r="A706" s="25">
        <f t="shared" si="62"/>
        <v>690</v>
      </c>
      <c r="B706" s="26">
        <f t="shared" si="63"/>
        <v>249</v>
      </c>
      <c r="C706" s="27" t="s">
        <v>281</v>
      </c>
      <c r="D706" s="27" t="s">
        <v>694</v>
      </c>
      <c r="E706" s="28">
        <f t="shared" si="66"/>
        <v>543894.30090000003</v>
      </c>
      <c r="F706" s="29">
        <v>0</v>
      </c>
      <c r="G706" s="29">
        <v>0</v>
      </c>
      <c r="H706" s="29">
        <v>0</v>
      </c>
      <c r="I706" s="29">
        <v>0</v>
      </c>
      <c r="J706" s="29">
        <v>532254.96286074002</v>
      </c>
      <c r="K706" s="29"/>
      <c r="L706" s="29"/>
      <c r="M706" s="29">
        <v>0</v>
      </c>
      <c r="N706" s="29">
        <v>0</v>
      </c>
      <c r="O706" s="29">
        <v>0</v>
      </c>
      <c r="P706" s="29">
        <v>0</v>
      </c>
      <c r="Q706" s="29">
        <v>0</v>
      </c>
      <c r="R706" s="29"/>
      <c r="S706" s="38"/>
      <c r="T706" s="39">
        <v>11639.338039259999</v>
      </c>
      <c r="U706" s="37">
        <f t="shared" si="67"/>
        <v>1</v>
      </c>
    </row>
    <row r="707" spans="1:21">
      <c r="A707" s="25">
        <f t="shared" si="62"/>
        <v>691</v>
      </c>
      <c r="B707" s="26">
        <f t="shared" si="63"/>
        <v>250</v>
      </c>
      <c r="C707" s="27" t="s">
        <v>281</v>
      </c>
      <c r="D707" s="27" t="s">
        <v>695</v>
      </c>
      <c r="E707" s="28">
        <f t="shared" si="66"/>
        <v>536732.43900000001</v>
      </c>
      <c r="F707" s="29">
        <v>0</v>
      </c>
      <c r="G707" s="29">
        <v>0</v>
      </c>
      <c r="H707" s="29">
        <v>0</v>
      </c>
      <c r="I707" s="29">
        <v>0</v>
      </c>
      <c r="J707" s="29">
        <v>525246.36480540002</v>
      </c>
      <c r="K707" s="29"/>
      <c r="L707" s="29"/>
      <c r="M707" s="29">
        <v>0</v>
      </c>
      <c r="N707" s="29">
        <v>0</v>
      </c>
      <c r="O707" s="29">
        <v>0</v>
      </c>
      <c r="P707" s="29">
        <v>0</v>
      </c>
      <c r="Q707" s="29">
        <v>0</v>
      </c>
      <c r="R707" s="29"/>
      <c r="S707" s="38"/>
      <c r="T707" s="39">
        <v>11486.0741946</v>
      </c>
      <c r="U707" s="37">
        <f t="shared" si="67"/>
        <v>1</v>
      </c>
    </row>
    <row r="708" spans="1:21">
      <c r="A708" s="25">
        <f t="shared" si="62"/>
        <v>692</v>
      </c>
      <c r="B708" s="26">
        <f t="shared" si="63"/>
        <v>251</v>
      </c>
      <c r="C708" s="27" t="s">
        <v>281</v>
      </c>
      <c r="D708" s="27" t="s">
        <v>696</v>
      </c>
      <c r="E708" s="28">
        <f t="shared" si="66"/>
        <v>367776.86744473112</v>
      </c>
      <c r="F708" s="29"/>
      <c r="G708" s="29">
        <v>0</v>
      </c>
      <c r="H708" s="29">
        <v>0</v>
      </c>
      <c r="I708" s="29">
        <v>0</v>
      </c>
      <c r="J708" s="29">
        <v>359906.44733063999</v>
      </c>
      <c r="K708" s="29"/>
      <c r="L708" s="29"/>
      <c r="M708" s="29">
        <v>0</v>
      </c>
      <c r="N708" s="29">
        <v>0</v>
      </c>
      <c r="O708" s="29">
        <v>0</v>
      </c>
      <c r="P708" s="29">
        <v>0</v>
      </c>
      <c r="Q708" s="29">
        <v>0</v>
      </c>
      <c r="R708" s="29"/>
      <c r="S708" s="38"/>
      <c r="T708" s="39">
        <v>7870.42011409113</v>
      </c>
      <c r="U708" s="37">
        <f t="shared" si="67"/>
        <v>1</v>
      </c>
    </row>
    <row r="709" spans="1:21">
      <c r="A709" s="25">
        <f t="shared" si="62"/>
        <v>693</v>
      </c>
      <c r="B709" s="26">
        <f t="shared" si="63"/>
        <v>252</v>
      </c>
      <c r="C709" s="27" t="s">
        <v>281</v>
      </c>
      <c r="D709" s="27" t="s">
        <v>697</v>
      </c>
      <c r="E709" s="28">
        <f t="shared" si="66"/>
        <v>2143162.1283</v>
      </c>
      <c r="F709" s="29">
        <v>0</v>
      </c>
      <c r="G709" s="29">
        <v>0</v>
      </c>
      <c r="H709" s="29">
        <v>0</v>
      </c>
      <c r="I709" s="29">
        <v>0</v>
      </c>
      <c r="J709" s="29">
        <v>2097298.4587543798</v>
      </c>
      <c r="K709" s="29"/>
      <c r="L709" s="29"/>
      <c r="M709" s="29">
        <v>0</v>
      </c>
      <c r="N709" s="29">
        <v>0</v>
      </c>
      <c r="O709" s="29">
        <v>0</v>
      </c>
      <c r="P709" s="29">
        <v>0</v>
      </c>
      <c r="Q709" s="29">
        <v>0</v>
      </c>
      <c r="R709" s="29"/>
      <c r="S709" s="38"/>
      <c r="T709" s="39">
        <v>45863.669545620003</v>
      </c>
      <c r="U709" s="37">
        <f t="shared" si="67"/>
        <v>1</v>
      </c>
    </row>
    <row r="710" spans="1:21">
      <c r="A710" s="25">
        <f t="shared" si="62"/>
        <v>694</v>
      </c>
      <c r="B710" s="26">
        <f t="shared" si="63"/>
        <v>253</v>
      </c>
      <c r="C710" s="27" t="s">
        <v>281</v>
      </c>
      <c r="D710" s="27" t="s">
        <v>698</v>
      </c>
      <c r="E710" s="28">
        <f t="shared" si="66"/>
        <v>1668917.8005000001</v>
      </c>
      <c r="F710" s="29">
        <v>0</v>
      </c>
      <c r="G710" s="29">
        <v>0</v>
      </c>
      <c r="H710" s="29">
        <v>0</v>
      </c>
      <c r="I710" s="29">
        <v>0</v>
      </c>
      <c r="J710" s="29">
        <v>1633202.9595693001</v>
      </c>
      <c r="K710" s="29"/>
      <c r="L710" s="29"/>
      <c r="M710" s="29">
        <v>0</v>
      </c>
      <c r="N710" s="29">
        <v>0</v>
      </c>
      <c r="O710" s="29">
        <v>0</v>
      </c>
      <c r="P710" s="29">
        <v>0</v>
      </c>
      <c r="Q710" s="29">
        <v>0</v>
      </c>
      <c r="R710" s="29"/>
      <c r="S710" s="38"/>
      <c r="T710" s="39">
        <v>35714.840930699997</v>
      </c>
      <c r="U710" s="37">
        <f t="shared" si="67"/>
        <v>1</v>
      </c>
    </row>
    <row r="711" spans="1:21">
      <c r="A711" s="25">
        <f t="shared" si="62"/>
        <v>695</v>
      </c>
      <c r="B711" s="26">
        <f t="shared" si="63"/>
        <v>254</v>
      </c>
      <c r="C711" s="27" t="s">
        <v>281</v>
      </c>
      <c r="D711" s="27" t="s">
        <v>699</v>
      </c>
      <c r="E711" s="28">
        <f t="shared" si="66"/>
        <v>1090164.3753</v>
      </c>
      <c r="F711" s="29">
        <v>0</v>
      </c>
      <c r="G711" s="29">
        <v>0</v>
      </c>
      <c r="H711" s="29">
        <v>0</v>
      </c>
      <c r="I711" s="29">
        <v>0</v>
      </c>
      <c r="J711" s="29">
        <v>1066834.85766858</v>
      </c>
      <c r="K711" s="29"/>
      <c r="L711" s="29"/>
      <c r="M711" s="29">
        <v>0</v>
      </c>
      <c r="N711" s="29">
        <v>0</v>
      </c>
      <c r="O711" s="29">
        <v>0</v>
      </c>
      <c r="P711" s="29">
        <v>0</v>
      </c>
      <c r="Q711" s="29">
        <v>0</v>
      </c>
      <c r="R711" s="29"/>
      <c r="S711" s="38"/>
      <c r="T711" s="39">
        <v>23329.51763142</v>
      </c>
      <c r="U711" s="37">
        <f t="shared" si="67"/>
        <v>1</v>
      </c>
    </row>
    <row r="712" spans="1:21">
      <c r="A712" s="25">
        <f t="shared" si="62"/>
        <v>696</v>
      </c>
      <c r="B712" s="26">
        <f t="shared" si="63"/>
        <v>255</v>
      </c>
      <c r="C712" s="27" t="s">
        <v>281</v>
      </c>
      <c r="D712" s="27" t="s">
        <v>700</v>
      </c>
      <c r="E712" s="28">
        <f t="shared" si="66"/>
        <v>1458644.1369</v>
      </c>
      <c r="F712" s="29">
        <v>0</v>
      </c>
      <c r="G712" s="29">
        <v>0</v>
      </c>
      <c r="H712" s="29">
        <v>0</v>
      </c>
      <c r="I712" s="29">
        <v>0</v>
      </c>
      <c r="J712" s="29">
        <v>1427429.15237034</v>
      </c>
      <c r="K712" s="29"/>
      <c r="L712" s="29"/>
      <c r="M712" s="29">
        <v>0</v>
      </c>
      <c r="N712" s="29">
        <v>0</v>
      </c>
      <c r="O712" s="29">
        <v>0</v>
      </c>
      <c r="P712" s="29">
        <v>0</v>
      </c>
      <c r="Q712" s="29">
        <v>0</v>
      </c>
      <c r="R712" s="29"/>
      <c r="S712" s="38"/>
      <c r="T712" s="39">
        <v>31214.98452966</v>
      </c>
      <c r="U712" s="37">
        <f t="shared" si="67"/>
        <v>1</v>
      </c>
    </row>
    <row r="713" spans="1:21">
      <c r="A713" s="25">
        <f t="shared" si="62"/>
        <v>697</v>
      </c>
      <c r="B713" s="26">
        <f t="shared" si="63"/>
        <v>256</v>
      </c>
      <c r="C713" s="27" t="s">
        <v>278</v>
      </c>
      <c r="D713" s="27" t="s">
        <v>701</v>
      </c>
      <c r="E713" s="28">
        <f t="shared" si="66"/>
        <v>4258070.3745964849</v>
      </c>
      <c r="F713" s="29">
        <v>0</v>
      </c>
      <c r="G713" s="29">
        <v>0</v>
      </c>
      <c r="H713" s="29"/>
      <c r="I713" s="29"/>
      <c r="J713" s="29"/>
      <c r="K713" s="29"/>
      <c r="L713" s="29"/>
      <c r="M713" s="29">
        <v>0</v>
      </c>
      <c r="N713" s="29">
        <v>0</v>
      </c>
      <c r="O713" s="29">
        <v>0</v>
      </c>
      <c r="P713" s="29">
        <v>0</v>
      </c>
      <c r="Q713" s="29">
        <v>4053675.38402812</v>
      </c>
      <c r="R713" s="29">
        <v>87235.48</v>
      </c>
      <c r="S713" s="38">
        <v>28513.84</v>
      </c>
      <c r="T713" s="39">
        <v>88645.670568364701</v>
      </c>
      <c r="U713" s="37">
        <f t="shared" si="67"/>
        <v>1</v>
      </c>
    </row>
    <row r="714" spans="1:21">
      <c r="A714" s="25">
        <f t="shared" si="62"/>
        <v>698</v>
      </c>
      <c r="B714" s="26">
        <f t="shared" si="63"/>
        <v>257</v>
      </c>
      <c r="C714" s="27"/>
      <c r="D714" s="27" t="s">
        <v>703</v>
      </c>
      <c r="E714" s="28">
        <f t="shared" si="66"/>
        <v>10942766.959917946</v>
      </c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>
        <v>10595319.462423701</v>
      </c>
      <c r="R714" s="29">
        <v>87235.48</v>
      </c>
      <c r="S714" s="38">
        <v>28513.84</v>
      </c>
      <c r="T714" s="39">
        <v>231698.17749424401</v>
      </c>
      <c r="U714" s="37">
        <f t="shared" si="67"/>
        <v>1</v>
      </c>
    </row>
    <row r="715" spans="1:21">
      <c r="A715" s="25">
        <f t="shared" si="62"/>
        <v>699</v>
      </c>
      <c r="B715" s="26">
        <f t="shared" si="63"/>
        <v>258</v>
      </c>
      <c r="C715" s="27" t="s">
        <v>278</v>
      </c>
      <c r="D715" s="27" t="s">
        <v>494</v>
      </c>
      <c r="E715" s="28">
        <f t="shared" si="66"/>
        <v>5037776.7370000007</v>
      </c>
      <c r="F715" s="29">
        <v>0</v>
      </c>
      <c r="G715" s="29">
        <v>0</v>
      </c>
      <c r="H715" s="29">
        <v>0</v>
      </c>
      <c r="I715" s="29">
        <v>0</v>
      </c>
      <c r="J715" s="29">
        <v>0</v>
      </c>
      <c r="K715" s="29"/>
      <c r="L715" s="29"/>
      <c r="M715" s="29">
        <v>0</v>
      </c>
      <c r="N715" s="29">
        <v>0</v>
      </c>
      <c r="O715" s="29">
        <v>0</v>
      </c>
      <c r="P715" s="29">
        <v>0</v>
      </c>
      <c r="Q715" s="29">
        <v>4929968.3148282003</v>
      </c>
      <c r="R715" s="29"/>
      <c r="S715" s="38"/>
      <c r="T715" s="39">
        <v>107808.4221718</v>
      </c>
      <c r="U715" s="37">
        <f t="shared" si="67"/>
        <v>1</v>
      </c>
    </row>
    <row r="716" spans="1:21">
      <c r="A716" s="25">
        <f t="shared" ref="A716:A718" si="68">+A715+1</f>
        <v>700</v>
      </c>
      <c r="B716" s="26">
        <f t="shared" ref="B716:B718" si="69">+B715+1</f>
        <v>259</v>
      </c>
      <c r="C716" s="27" t="s">
        <v>278</v>
      </c>
      <c r="D716" s="27" t="s">
        <v>495</v>
      </c>
      <c r="E716" s="28">
        <f t="shared" si="66"/>
        <v>4996855.5960999997</v>
      </c>
      <c r="F716" s="29">
        <v>0</v>
      </c>
      <c r="G716" s="29">
        <v>0</v>
      </c>
      <c r="H716" s="29">
        <v>0</v>
      </c>
      <c r="I716" s="29">
        <v>0</v>
      </c>
      <c r="J716" s="29">
        <v>0</v>
      </c>
      <c r="K716" s="29"/>
      <c r="L716" s="29"/>
      <c r="M716" s="29">
        <v>0</v>
      </c>
      <c r="N716" s="29">
        <v>0</v>
      </c>
      <c r="O716" s="29">
        <v>0</v>
      </c>
      <c r="P716" s="29">
        <v>0</v>
      </c>
      <c r="Q716" s="29">
        <v>4889922.8863434596</v>
      </c>
      <c r="R716" s="29"/>
      <c r="S716" s="38"/>
      <c r="T716" s="39">
        <v>106932.70975654</v>
      </c>
      <c r="U716" s="37">
        <f t="shared" si="67"/>
        <v>1</v>
      </c>
    </row>
    <row r="717" spans="1:21">
      <c r="A717" s="25">
        <f t="shared" si="68"/>
        <v>701</v>
      </c>
      <c r="B717" s="26">
        <f t="shared" si="69"/>
        <v>260</v>
      </c>
      <c r="C717" s="27"/>
      <c r="D717" s="27" t="s">
        <v>705</v>
      </c>
      <c r="E717" s="28">
        <f t="shared" si="66"/>
        <v>6815055.1868583485</v>
      </c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>
        <v>6540166.4526155796</v>
      </c>
      <c r="R717" s="29">
        <v>90475.4</v>
      </c>
      <c r="S717" s="38">
        <v>41393.14</v>
      </c>
      <c r="T717" s="39">
        <v>143020.19424276901</v>
      </c>
      <c r="U717" s="37">
        <f t="shared" si="67"/>
        <v>1</v>
      </c>
    </row>
    <row r="718" spans="1:21">
      <c r="A718" s="25">
        <f t="shared" si="68"/>
        <v>702</v>
      </c>
      <c r="B718" s="26">
        <f t="shared" si="69"/>
        <v>261</v>
      </c>
      <c r="C718" s="27" t="s">
        <v>707</v>
      </c>
      <c r="D718" s="27" t="s">
        <v>708</v>
      </c>
      <c r="E718" s="28">
        <f t="shared" si="66"/>
        <v>4904397.8896157993</v>
      </c>
      <c r="F718" s="29">
        <v>735304.27475400001</v>
      </c>
      <c r="G718" s="29"/>
      <c r="H718" s="29">
        <v>206096.467668</v>
      </c>
      <c r="I718" s="29">
        <v>0</v>
      </c>
      <c r="J718" s="29">
        <v>0</v>
      </c>
      <c r="K718" s="29"/>
      <c r="L718" s="29">
        <v>69083.307971999995</v>
      </c>
      <c r="M718" s="29">
        <v>0</v>
      </c>
      <c r="N718" s="29"/>
      <c r="O718" s="29">
        <v>0</v>
      </c>
      <c r="P718" s="29">
        <v>1764502.807326</v>
      </c>
      <c r="Q718" s="29">
        <v>1553997.7564439999</v>
      </c>
      <c r="R718" s="29">
        <v>440587.55699999997</v>
      </c>
      <c r="S718" s="29">
        <v>46256.106</v>
      </c>
      <c r="T718" s="39">
        <v>88569.6124518</v>
      </c>
      <c r="U718" s="37">
        <f t="shared" si="67"/>
        <v>5</v>
      </c>
    </row>
    <row r="723" spans="4:18" hidden="1">
      <c r="D723" s="6">
        <v>2022</v>
      </c>
      <c r="E723" s="57">
        <f>SUM(F723:J723,M723:Q723)</f>
        <v>407</v>
      </c>
      <c r="F723" s="37">
        <f>COUNTIF(F15:F207,"&gt;0")</f>
        <v>61</v>
      </c>
      <c r="G723" s="37">
        <f>COUNTIF(G15:G207,"&gt;0")</f>
        <v>44</v>
      </c>
      <c r="H723" s="37">
        <f>COUNTIF(H15:H207,"&gt;0")</f>
        <v>63</v>
      </c>
      <c r="I723" s="37">
        <f>COUNTIF(I15:I207,"&gt;0")</f>
        <v>66</v>
      </c>
      <c r="J723" s="37">
        <f>COUNTIF(J15:J207,"&gt;0")</f>
        <v>17</v>
      </c>
      <c r="K723" s="37">
        <f>COUNTIF(K15:K204,"&gt;0")</f>
        <v>0</v>
      </c>
      <c r="L723" s="37">
        <f>COUNTIF(L15:L204,"&gt;0")</f>
        <v>0</v>
      </c>
      <c r="M723" s="37">
        <f>COUNTIF(M15:M207,"&gt;0")</f>
        <v>6</v>
      </c>
      <c r="N723" s="37">
        <f>COUNTIF(N15:N207,"&gt;0")</f>
        <v>62</v>
      </c>
      <c r="O723" s="37">
        <f>COUNTIF(O15:O207,"&gt;0")</f>
        <v>17</v>
      </c>
      <c r="P723" s="37">
        <f>COUNTIF(P15:P207,"&gt;0")</f>
        <v>30</v>
      </c>
      <c r="Q723" s="37">
        <f>COUNTIF(Q15:Q207,"&gt;0")</f>
        <v>41</v>
      </c>
      <c r="R723" s="58">
        <f>+E723-11-5</f>
        <v>391</v>
      </c>
    </row>
    <row r="724" spans="4:18" hidden="1">
      <c r="D724" s="6">
        <v>2023</v>
      </c>
      <c r="E724" s="57">
        <f t="shared" ref="E724:E725" si="70">SUM(F724:J724,M724:Q724)</f>
        <v>466</v>
      </c>
      <c r="F724" s="37">
        <f>COUNTIF(F209:F456,"&gt;0")</f>
        <v>77</v>
      </c>
      <c r="G724" s="37">
        <f>COUNTIF(G209:G456,"&gt;0")</f>
        <v>47</v>
      </c>
      <c r="H724" s="37">
        <f>COUNTIF(H209:H456,"&gt;0")</f>
        <v>103</v>
      </c>
      <c r="I724" s="37">
        <f>COUNTIF(I209:I456,"&gt;0")</f>
        <v>52</v>
      </c>
      <c r="J724" s="37">
        <f>COUNTIF(J209:J456,"&gt;0")</f>
        <v>40</v>
      </c>
      <c r="K724" s="37">
        <f>COUNTIF(K210:K454,"&gt;0")</f>
        <v>0</v>
      </c>
      <c r="L724" s="37">
        <f t="shared" ref="L724:Q724" si="71">COUNTIF(L209:L456,"&gt;0")</f>
        <v>49</v>
      </c>
      <c r="M724" s="37">
        <f t="shared" si="71"/>
        <v>1</v>
      </c>
      <c r="N724" s="37">
        <f t="shared" si="71"/>
        <v>65</v>
      </c>
      <c r="O724" s="37">
        <f t="shared" si="71"/>
        <v>8</v>
      </c>
      <c r="P724" s="37">
        <f t="shared" si="71"/>
        <v>34</v>
      </c>
      <c r="Q724" s="37">
        <f t="shared" si="71"/>
        <v>39</v>
      </c>
    </row>
    <row r="725" spans="4:18" hidden="1">
      <c r="D725" s="6">
        <v>2024</v>
      </c>
      <c r="E725" s="57">
        <f t="shared" si="70"/>
        <v>579</v>
      </c>
      <c r="F725" s="37">
        <f t="shared" ref="F725:Q725" si="72">COUNTIF(F458:F718,"&gt;0")</f>
        <v>105</v>
      </c>
      <c r="G725" s="37">
        <f t="shared" si="72"/>
        <v>70</v>
      </c>
      <c r="H725" s="37">
        <f t="shared" si="72"/>
        <v>102</v>
      </c>
      <c r="I725" s="37">
        <f t="shared" si="72"/>
        <v>71</v>
      </c>
      <c r="J725" s="37">
        <f t="shared" si="72"/>
        <v>29</v>
      </c>
      <c r="K725" s="37">
        <f t="shared" si="72"/>
        <v>0</v>
      </c>
      <c r="L725" s="37">
        <f t="shared" si="72"/>
        <v>84</v>
      </c>
      <c r="M725" s="37">
        <f t="shared" si="72"/>
        <v>23</v>
      </c>
      <c r="N725" s="37">
        <f t="shared" si="72"/>
        <v>53</v>
      </c>
      <c r="O725" s="37">
        <f t="shared" si="72"/>
        <v>16</v>
      </c>
      <c r="P725" s="37">
        <f t="shared" si="72"/>
        <v>54</v>
      </c>
      <c r="Q725" s="37">
        <f t="shared" si="72"/>
        <v>56</v>
      </c>
    </row>
    <row r="726" spans="4:18" hidden="1">
      <c r="E726" s="58">
        <f>SUM(E723:E725)</f>
        <v>1452</v>
      </c>
      <c r="I726" s="6" t="s">
        <v>733</v>
      </c>
    </row>
    <row r="727" spans="4:18" hidden="1">
      <c r="E727" s="6" t="s">
        <v>734</v>
      </c>
    </row>
    <row r="728" spans="4:18" hidden="1">
      <c r="E728" s="6" t="s">
        <v>735</v>
      </c>
    </row>
    <row r="729" spans="4:18" hidden="1">
      <c r="E729" s="6" t="s">
        <v>736</v>
      </c>
    </row>
    <row r="772" spans="7:7">
      <c r="G772" s="6" t="s">
        <v>737</v>
      </c>
    </row>
  </sheetData>
  <autoFilter ref="A12:WXO717"/>
  <mergeCells count="16">
    <mergeCell ref="A6:T6"/>
    <mergeCell ref="F9:T9"/>
    <mergeCell ref="F10:L10"/>
    <mergeCell ref="A9:A12"/>
    <mergeCell ref="B9:B12"/>
    <mergeCell ref="C9:C12"/>
    <mergeCell ref="D9:D12"/>
    <mergeCell ref="E9:E11"/>
    <mergeCell ref="M10:M11"/>
    <mergeCell ref="N10:N11"/>
    <mergeCell ref="O10:O11"/>
    <mergeCell ref="P10:P11"/>
    <mergeCell ref="Q10:Q11"/>
    <mergeCell ref="R10:R11"/>
    <mergeCell ref="S10:S11"/>
    <mergeCell ref="T10:T11"/>
  </mergeCells>
  <conditionalFormatting sqref="D48">
    <cfRule type="duplicateValues" dxfId="59" priority="1"/>
  </conditionalFormatting>
  <conditionalFormatting sqref="D55">
    <cfRule type="duplicateValues" dxfId="58" priority="59"/>
  </conditionalFormatting>
  <conditionalFormatting sqref="D67">
    <cfRule type="duplicateValues" dxfId="57" priority="49"/>
  </conditionalFormatting>
  <conditionalFormatting sqref="D134">
    <cfRule type="duplicateValues" dxfId="56" priority="46"/>
  </conditionalFormatting>
  <conditionalFormatting sqref="D143">
    <cfRule type="duplicateValues" dxfId="55" priority="3"/>
  </conditionalFormatting>
  <conditionalFormatting sqref="D177">
    <cfRule type="duplicateValues" dxfId="54" priority="2"/>
  </conditionalFormatting>
  <conditionalFormatting sqref="D209">
    <cfRule type="duplicateValues" dxfId="53" priority="35"/>
  </conditionalFormatting>
  <conditionalFormatting sqref="D215">
    <cfRule type="duplicateValues" dxfId="52" priority="54"/>
  </conditionalFormatting>
  <conditionalFormatting sqref="D228">
    <cfRule type="duplicateValues" dxfId="51" priority="53"/>
  </conditionalFormatting>
  <conditionalFormatting sqref="D231">
    <cfRule type="duplicateValues" dxfId="50" priority="34"/>
  </conditionalFormatting>
  <conditionalFormatting sqref="D233">
    <cfRule type="duplicateValues" dxfId="49" priority="33"/>
  </conditionalFormatting>
  <conditionalFormatting sqref="D235">
    <cfRule type="duplicateValues" dxfId="48" priority="32"/>
  </conditionalFormatting>
  <conditionalFormatting sqref="D258">
    <cfRule type="duplicateValues" dxfId="47" priority="51"/>
  </conditionalFormatting>
  <conditionalFormatting sqref="D262">
    <cfRule type="duplicateValues" dxfId="46" priority="50"/>
  </conditionalFormatting>
  <conditionalFormatting sqref="D265">
    <cfRule type="duplicateValues" dxfId="45" priority="12"/>
  </conditionalFormatting>
  <conditionalFormatting sqref="D266">
    <cfRule type="duplicateValues" dxfId="44" priority="29"/>
  </conditionalFormatting>
  <conditionalFormatting sqref="D267">
    <cfRule type="duplicateValues" dxfId="43" priority="28"/>
  </conditionalFormatting>
  <conditionalFormatting sqref="D279">
    <cfRule type="duplicateValues" dxfId="42" priority="27"/>
  </conditionalFormatting>
  <conditionalFormatting sqref="D281">
    <cfRule type="duplicateValues" dxfId="41" priority="11"/>
  </conditionalFormatting>
  <conditionalFormatting sqref="D286">
    <cfRule type="duplicateValues" dxfId="40" priority="10"/>
  </conditionalFormatting>
  <conditionalFormatting sqref="D290">
    <cfRule type="duplicateValues" dxfId="39" priority="9"/>
  </conditionalFormatting>
  <conditionalFormatting sqref="D292">
    <cfRule type="duplicateValues" dxfId="38" priority="26"/>
  </conditionalFormatting>
  <conditionalFormatting sqref="D295">
    <cfRule type="duplicateValues" dxfId="37" priority="8"/>
  </conditionalFormatting>
  <conditionalFormatting sqref="D296">
    <cfRule type="duplicateValues" dxfId="36" priority="25"/>
  </conditionalFormatting>
  <conditionalFormatting sqref="D298">
    <cfRule type="duplicateValues" dxfId="35" priority="48"/>
  </conditionalFormatting>
  <conditionalFormatting sqref="D309">
    <cfRule type="duplicateValues" dxfId="34" priority="7"/>
  </conditionalFormatting>
  <conditionalFormatting sqref="D316">
    <cfRule type="duplicateValues" dxfId="33" priority="24"/>
  </conditionalFormatting>
  <conditionalFormatting sqref="D318">
    <cfRule type="duplicateValues" dxfId="32" priority="47"/>
  </conditionalFormatting>
  <conditionalFormatting sqref="D322">
    <cfRule type="duplicateValues" dxfId="31" priority="23"/>
  </conditionalFormatting>
  <conditionalFormatting sqref="D325">
    <cfRule type="duplicateValues" dxfId="30" priority="22"/>
  </conditionalFormatting>
  <conditionalFormatting sqref="D329">
    <cfRule type="duplicateValues" dxfId="29" priority="6"/>
  </conditionalFormatting>
  <conditionalFormatting sqref="D334">
    <cfRule type="duplicateValues" dxfId="28" priority="21"/>
  </conditionalFormatting>
  <conditionalFormatting sqref="D335">
    <cfRule type="duplicateValues" dxfId="27" priority="45"/>
  </conditionalFormatting>
  <conditionalFormatting sqref="D371">
    <cfRule type="duplicateValues" dxfId="26" priority="43"/>
  </conditionalFormatting>
  <conditionalFormatting sqref="D411">
    <cfRule type="duplicateValues" dxfId="25" priority="16"/>
  </conditionalFormatting>
  <conditionalFormatting sqref="D416">
    <cfRule type="duplicateValues" dxfId="24" priority="42"/>
  </conditionalFormatting>
  <conditionalFormatting sqref="D421">
    <cfRule type="duplicateValues" dxfId="23" priority="41"/>
  </conditionalFormatting>
  <conditionalFormatting sqref="D447">
    <cfRule type="duplicateValues" dxfId="22" priority="39"/>
  </conditionalFormatting>
  <conditionalFormatting sqref="D451">
    <cfRule type="duplicateValues" dxfId="21" priority="37"/>
  </conditionalFormatting>
  <conditionalFormatting sqref="D454">
    <cfRule type="duplicateValues" dxfId="20" priority="15"/>
  </conditionalFormatting>
  <conditionalFormatting sqref="D482">
    <cfRule type="duplicateValues" dxfId="19" priority="77"/>
  </conditionalFormatting>
  <conditionalFormatting sqref="D541">
    <cfRule type="duplicateValues" dxfId="18" priority="76"/>
  </conditionalFormatting>
  <conditionalFormatting sqref="D591">
    <cfRule type="duplicateValues" dxfId="17" priority="75"/>
  </conditionalFormatting>
  <conditionalFormatting sqref="D681">
    <cfRule type="duplicateValues" dxfId="16" priority="72"/>
  </conditionalFormatting>
  <conditionalFormatting sqref="D700">
    <cfRule type="duplicateValues" dxfId="15" priority="56"/>
  </conditionalFormatting>
  <conditionalFormatting sqref="D702">
    <cfRule type="duplicateValues" dxfId="14" priority="58"/>
  </conditionalFormatting>
  <conditionalFormatting sqref="D703">
    <cfRule type="duplicateValues" dxfId="13" priority="57"/>
  </conditionalFormatting>
  <conditionalFormatting sqref="D718">
    <cfRule type="duplicateValues" dxfId="12" priority="8484"/>
  </conditionalFormatting>
  <conditionalFormatting sqref="D362:D363">
    <cfRule type="duplicateValues" dxfId="11" priority="44"/>
  </conditionalFormatting>
  <conditionalFormatting sqref="D364:D365">
    <cfRule type="duplicateValues" dxfId="10" priority="20"/>
  </conditionalFormatting>
  <conditionalFormatting sqref="D367:D370">
    <cfRule type="duplicateValues" dxfId="9" priority="19"/>
  </conditionalFormatting>
  <conditionalFormatting sqref="D427:D428">
    <cfRule type="duplicateValues" dxfId="8" priority="40"/>
  </conditionalFormatting>
  <conditionalFormatting sqref="D448:D450">
    <cfRule type="duplicateValues" dxfId="7" priority="38"/>
  </conditionalFormatting>
  <conditionalFormatting sqref="D452:D453">
    <cfRule type="duplicateValues" dxfId="6" priority="36"/>
  </conditionalFormatting>
  <conditionalFormatting sqref="D455:D456">
    <cfRule type="duplicateValues" dxfId="5" priority="4"/>
  </conditionalFormatting>
  <conditionalFormatting sqref="D665:D672">
    <cfRule type="duplicateValues" dxfId="4" priority="8465"/>
  </conditionalFormatting>
  <conditionalFormatting sqref="D674:D680">
    <cfRule type="duplicateValues" dxfId="3" priority="73"/>
  </conditionalFormatting>
  <conditionalFormatting sqref="D687:D688">
    <cfRule type="duplicateValues" dxfId="2" priority="8507"/>
  </conditionalFormatting>
  <pageMargins left="0.39370078740157499" right="0.39370078740157499" top="0.39370078740157499" bottom="0.39370078740157499" header="0.31496062992126" footer="0.31496062992126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№1</vt:lpstr>
      <vt:lpstr>Приложение №2</vt:lpstr>
      <vt:lpstr>'Приложение №1'!Заголовки_для_печати</vt:lpstr>
      <vt:lpstr>'Приложение №2'!Заголовки_для_печати</vt:lpstr>
      <vt:lpstr>'Приложение №1'!Область_печати</vt:lpstr>
      <vt:lpstr>'Приложение №2'!Область_печати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424_4</dc:creator>
  <cp:lastModifiedBy>1</cp:lastModifiedBy>
  <cp:lastPrinted>2022-12-22T01:37:49Z</cp:lastPrinted>
  <dcterms:created xsi:type="dcterms:W3CDTF">2019-11-06T08:51:00Z</dcterms:created>
  <dcterms:modified xsi:type="dcterms:W3CDTF">2022-12-22T01:38:42Z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57598EA38BEF4C57BB085B467BD3E479</vt:lpwstr>
  </property>
  <property fmtid="{D5CDD505-2E9C-101B-9397-08002B2CF9AE}" pid="3" name="KSOProductBuildVer">
    <vt:lpwstr>1049-11.2.0.11042</vt:lpwstr>
  </property>
</Properties>
</file>